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5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  <sheet name="Determinacion de Costos (3)" sheetId="16" r:id="rId14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N1050" i="10"/>
  <c r="R1048"/>
  <c r="R1049"/>
  <c r="N1046"/>
  <c r="R1045"/>
  <c r="R1046" s="1"/>
  <c r="O83" i="5"/>
  <c r="P93" i="7"/>
  <c r="P91"/>
  <c r="R20" i="1"/>
  <c r="Q48" i="4"/>
  <c r="R1050" i="10" l="1"/>
  <c r="M83" i="5"/>
  <c r="M79"/>
  <c r="O78"/>
  <c r="O77"/>
  <c r="O79" s="1"/>
  <c r="C29" i="16"/>
  <c r="C31" s="1"/>
  <c r="B29"/>
  <c r="D28"/>
  <c r="E28" s="1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C15"/>
  <c r="B15"/>
  <c r="D14"/>
  <c r="D13"/>
  <c r="E13" s="1"/>
  <c r="D12"/>
  <c r="E12" s="1"/>
  <c r="N20" i="1"/>
  <c r="N18"/>
  <c r="R18"/>
  <c r="R17"/>
  <c r="R16"/>
  <c r="O75" i="5"/>
  <c r="M75"/>
  <c r="M71"/>
  <c r="O74"/>
  <c r="N1042" i="10"/>
  <c r="R1038"/>
  <c r="R1040"/>
  <c r="R1039"/>
  <c r="R1037"/>
  <c r="R1036"/>
  <c r="E29" i="16" l="1"/>
  <c r="E14"/>
  <c r="E15" s="1"/>
  <c r="B31"/>
  <c r="D15"/>
  <c r="F18"/>
  <c r="F19"/>
  <c r="H19" s="1"/>
  <c r="F20"/>
  <c r="H20" s="1"/>
  <c r="F21"/>
  <c r="H21" s="1"/>
  <c r="F22"/>
  <c r="H22" s="1"/>
  <c r="F23"/>
  <c r="H23" s="1"/>
  <c r="F24"/>
  <c r="H24" s="1"/>
  <c r="F25"/>
  <c r="H25" s="1"/>
  <c r="F26"/>
  <c r="H26" s="1"/>
  <c r="F27"/>
  <c r="H27" s="1"/>
  <c r="F28"/>
  <c r="H28" s="1"/>
  <c r="D29"/>
  <c r="D31" s="1"/>
  <c r="F12"/>
  <c r="F13"/>
  <c r="R1041" i="10"/>
  <c r="R1035"/>
  <c r="N1032"/>
  <c r="R1031"/>
  <c r="G1031"/>
  <c r="G1030"/>
  <c r="R1030"/>
  <c r="R1032" s="1"/>
  <c r="O68" i="5"/>
  <c r="M70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R1042" i="10" l="1"/>
  <c r="E31" i="16"/>
  <c r="F14"/>
  <c r="F15" s="1"/>
  <c r="H18"/>
  <c r="H29" s="1"/>
  <c r="F29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N93" i="7"/>
  <c r="N1021" i="10"/>
  <c r="R1020"/>
  <c r="R1019"/>
  <c r="R1018"/>
  <c r="N343" i="9"/>
  <c r="N1016" i="10"/>
  <c r="R1012"/>
  <c r="S1012" s="1"/>
  <c r="T1012" s="1"/>
  <c r="R1011"/>
  <c r="S1011" s="1"/>
  <c r="T1011" s="1"/>
  <c r="R1010"/>
  <c r="S1010" s="1"/>
  <c r="T1010" s="1"/>
  <c r="R1009"/>
  <c r="R1014"/>
  <c r="R1015"/>
  <c r="R1013"/>
  <c r="N1007"/>
  <c r="R1006"/>
  <c r="R1005"/>
  <c r="R1021" l="1"/>
  <c r="R1007"/>
  <c r="R1016"/>
  <c r="G33" i="16"/>
  <c r="G12" s="1"/>
  <c r="F31"/>
  <c r="R45" i="4"/>
  <c r="R46" s="1"/>
  <c r="R1025" i="10"/>
  <c r="R340" i="9"/>
  <c r="R339"/>
  <c r="R338"/>
  <c r="R337"/>
  <c r="R343" s="1"/>
  <c r="O1052" i="10"/>
  <c r="P1052"/>
  <c r="R328" i="9"/>
  <c r="R329"/>
  <c r="R330"/>
  <c r="R331"/>
  <c r="R332"/>
  <c r="R333"/>
  <c r="R334"/>
  <c r="R327"/>
  <c r="R335" s="1"/>
  <c r="R323"/>
  <c r="N335"/>
  <c r="L349" s="1"/>
  <c r="G13" i="16" l="1"/>
  <c r="H12"/>
  <c r="S45" i="4"/>
  <c r="S46" s="1"/>
  <c r="X4" i="10"/>
  <c r="R1002"/>
  <c r="R1003" s="1"/>
  <c r="N1003"/>
  <c r="X1048" l="1"/>
  <c r="S1048" s="1"/>
  <c r="T1048" s="1"/>
  <c r="X1045"/>
  <c r="S1045" s="1"/>
  <c r="S1046" s="1"/>
  <c r="X1049"/>
  <c r="S1049" s="1"/>
  <c r="S1050" s="1"/>
  <c r="T1045"/>
  <c r="T1046" s="1"/>
  <c r="G14" i="16"/>
  <c r="H14" s="1"/>
  <c r="J12" s="1"/>
  <c r="H13"/>
  <c r="X1038" i="10"/>
  <c r="S1038" s="1"/>
  <c r="T1038" s="1"/>
  <c r="X1039"/>
  <c r="S1039" s="1"/>
  <c r="T1039" s="1"/>
  <c r="X1036"/>
  <c r="S1036" s="1"/>
  <c r="T1036" s="1"/>
  <c r="X1040"/>
  <c r="S1040" s="1"/>
  <c r="T1040" s="1"/>
  <c r="X1037"/>
  <c r="S1037" s="1"/>
  <c r="X1041"/>
  <c r="S1041" s="1"/>
  <c r="T1041" s="1"/>
  <c r="X1035"/>
  <c r="S1035" s="1"/>
  <c r="X1030"/>
  <c r="S1030" s="1"/>
  <c r="X1031"/>
  <c r="S1031" s="1"/>
  <c r="T1031" s="1"/>
  <c r="X1024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T1049" l="1"/>
  <c r="T1050" s="1"/>
  <c r="T1037"/>
  <c r="H15" i="16"/>
  <c r="H31" s="1"/>
  <c r="T1035" i="10"/>
  <c r="T1042" s="1"/>
  <c r="S1042"/>
  <c r="T1030"/>
  <c r="T1032" s="1"/>
  <c r="S1032"/>
  <c r="S1025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R1027" s="1"/>
  <c r="V4" i="1"/>
  <c r="N1027" i="10" l="1"/>
  <c r="V17" i="1"/>
  <c r="S17" s="1"/>
  <c r="T17" s="1"/>
  <c r="V16"/>
  <c r="S16" s="1"/>
  <c r="S994" i="10"/>
  <c r="T994" s="1"/>
  <c r="N324" i="9"/>
  <c r="S18" i="1" l="1"/>
  <c r="T16"/>
  <c r="T18" s="1"/>
  <c r="R299" i="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N91" i="7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78" i="5" l="1"/>
  <c r="P78" s="1"/>
  <c r="Q78" s="1"/>
  <c r="T77"/>
  <c r="P77" s="1"/>
  <c r="T68"/>
  <c r="P68" s="1"/>
  <c r="Q68" s="1"/>
  <c r="T74"/>
  <c r="P74" s="1"/>
  <c r="T56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S318" s="1"/>
  <c r="T318" s="1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S278" s="1"/>
  <c r="T278" s="1"/>
  <c r="W279"/>
  <c r="S279" s="1"/>
  <c r="T279" s="1"/>
  <c r="W280"/>
  <c r="S280" s="1"/>
  <c r="T280" s="1"/>
  <c r="W284"/>
  <c r="S284" s="1"/>
  <c r="T284" s="1"/>
  <c r="W287"/>
  <c r="S287" s="1"/>
  <c r="T287" s="1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63" i="9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Q77" i="5" l="1"/>
  <c r="Q79" s="1"/>
  <c r="P79"/>
  <c r="P75"/>
  <c r="Q74"/>
  <c r="Q75" s="1"/>
  <c r="S800" i="10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T1027" s="1"/>
  <c r="S996"/>
  <c r="S1027" s="1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11" i="1" l="1"/>
  <c r="T986" i="10"/>
  <c r="S12" i="1"/>
  <c r="S14" s="1"/>
  <c r="S20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T20" s="1"/>
  <c r="R22"/>
  <c r="S23"/>
  <c r="D8" i="12"/>
  <c r="H12" i="15"/>
  <c r="F14" i="14"/>
  <c r="N871" i="10"/>
  <c r="N992" s="1"/>
  <c r="N1052" s="1"/>
  <c r="R232"/>
  <c r="R871" s="1"/>
  <c r="R992" s="1"/>
  <c r="R1052" s="1"/>
  <c r="S875"/>
  <c r="T875" s="1"/>
  <c r="Q65" i="7"/>
  <c r="C10" i="12"/>
  <c r="R133" i="9"/>
  <c r="R128"/>
  <c r="W229"/>
  <c r="S229" s="1"/>
  <c r="T229" s="1"/>
  <c r="W227"/>
  <c r="W225"/>
  <c r="S225" s="1"/>
  <c r="T225" s="1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S128" s="1"/>
  <c r="T128" s="1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S183" s="1"/>
  <c r="T183" s="1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S151" s="1"/>
  <c r="T151" s="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S133" s="1"/>
  <c r="T133" s="1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S123" s="1"/>
  <c r="T123" s="1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S170" s="1"/>
  <c r="T170" s="1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67"/>
  <c r="T167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T316" s="1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T97" s="1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T402" s="1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T790" s="1"/>
  <c r="S788"/>
  <c r="T788" s="1"/>
  <c r="S786"/>
  <c r="T786" s="1"/>
  <c r="S784"/>
  <c r="T784" s="1"/>
  <c r="S782"/>
  <c r="T782" s="1"/>
  <c r="S780"/>
  <c r="T780" s="1"/>
  <c r="S778"/>
  <c r="S776"/>
  <c r="T776" s="1"/>
  <c r="S774"/>
  <c r="T774" s="1"/>
  <c r="S772"/>
  <c r="T772" s="1"/>
  <c r="S770"/>
  <c r="T770" s="1"/>
  <c r="S768"/>
  <c r="T768" s="1"/>
  <c r="S766"/>
  <c r="T766" s="1"/>
  <c r="S764"/>
  <c r="T764" s="1"/>
  <c r="S762"/>
  <c r="S760"/>
  <c r="T760" s="1"/>
  <c r="S758"/>
  <c r="T758" s="1"/>
  <c r="S756"/>
  <c r="T756" s="1"/>
  <c r="S754"/>
  <c r="T754" s="1"/>
  <c r="S752"/>
  <c r="T752" s="1"/>
  <c r="S750"/>
  <c r="T750" s="1"/>
  <c r="S748"/>
  <c r="T748" s="1"/>
  <c r="S746"/>
  <c r="S744"/>
  <c r="T744" s="1"/>
  <c r="S742"/>
  <c r="T742" s="1"/>
  <c r="S740"/>
  <c r="T740" s="1"/>
  <c r="S738"/>
  <c r="T738" s="1"/>
  <c r="S736"/>
  <c r="T736" s="1"/>
  <c r="S734"/>
  <c r="T734" s="1"/>
  <c r="S732"/>
  <c r="T732" s="1"/>
  <c r="S730"/>
  <c r="S728"/>
  <c r="T728" s="1"/>
  <c r="S726"/>
  <c r="T726" s="1"/>
  <c r="S724"/>
  <c r="T724" s="1"/>
  <c r="S722"/>
  <c r="T722" s="1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T694" s="1"/>
  <c r="S692"/>
  <c r="T692" s="1"/>
  <c r="S690"/>
  <c r="T690" s="1"/>
  <c r="S688"/>
  <c r="T688" s="1"/>
  <c r="S686"/>
  <c r="S684"/>
  <c r="T684" s="1"/>
  <c r="S682"/>
  <c r="T682" s="1"/>
  <c r="S680"/>
  <c r="T680" s="1"/>
  <c r="S678"/>
  <c r="T678" s="1"/>
  <c r="S676"/>
  <c r="T676" s="1"/>
  <c r="S674"/>
  <c r="T674" s="1"/>
  <c r="S672"/>
  <c r="T672" s="1"/>
  <c r="S670"/>
  <c r="S668"/>
  <c r="T668" s="1"/>
  <c r="S666"/>
  <c r="T666" s="1"/>
  <c r="S664"/>
  <c r="T664" s="1"/>
  <c r="S662"/>
  <c r="T662" s="1"/>
  <c r="S660"/>
  <c r="T660" s="1"/>
  <c r="S658"/>
  <c r="T658" s="1"/>
  <c r="S656"/>
  <c r="T656" s="1"/>
  <c r="S654"/>
  <c r="S652"/>
  <c r="T652" s="1"/>
  <c r="S650"/>
  <c r="T650" s="1"/>
  <c r="S648"/>
  <c r="T648" s="1"/>
  <c r="S646"/>
  <c r="T646" s="1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T516" s="1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T485" s="1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T397" s="1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T351" s="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T259" s="1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T186" s="1"/>
  <c r="S180"/>
  <c r="T180" s="1"/>
  <c r="S178"/>
  <c r="T178" s="1"/>
  <c r="S176"/>
  <c r="T176" s="1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T84" s="1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T820" s="1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T609" s="1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T545" s="1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T439" s="1"/>
  <c r="S436"/>
  <c r="T436" s="1"/>
  <c r="S434"/>
  <c r="T434" s="1"/>
  <c r="S428"/>
  <c r="T428" s="1"/>
  <c r="S426"/>
  <c r="S424"/>
  <c r="T424" s="1"/>
  <c r="S420"/>
  <c r="T420" s="1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T272" s="1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S865"/>
  <c r="S791"/>
  <c r="T778"/>
  <c r="T762"/>
  <c r="T746"/>
  <c r="T730"/>
  <c r="T714"/>
  <c r="S789"/>
  <c r="T702"/>
  <c r="T686"/>
  <c r="T670"/>
  <c r="T654"/>
  <c r="T641"/>
  <c r="T577"/>
  <c r="T502"/>
  <c r="T455"/>
  <c r="T453"/>
  <c r="T451"/>
  <c r="T449"/>
  <c r="T426"/>
  <c r="T367"/>
  <c r="T335"/>
  <c r="T240"/>
  <c r="T437"/>
  <c r="T435"/>
  <c r="T433"/>
  <c r="T372"/>
  <c r="T308"/>
  <c r="T235"/>
  <c r="S446"/>
  <c r="T210"/>
  <c r="T46"/>
  <c r="T32"/>
  <c r="T30"/>
  <c r="T28"/>
  <c r="T159"/>
  <c r="T123"/>
  <c r="T113"/>
  <c r="T45"/>
  <c r="Q60" i="7"/>
  <c r="Q52"/>
  <c r="C12" i="12" l="1"/>
  <c r="B12"/>
  <c r="H13" i="15"/>
  <c r="G14"/>
  <c r="H14" s="1"/>
  <c r="J12" s="1"/>
  <c r="R249" i="9"/>
  <c r="R296" s="1"/>
  <c r="R345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N345" i="9" l="1"/>
  <c r="P325"/>
  <c r="H15" i="15"/>
  <c r="H31" s="1"/>
  <c r="C9" i="12"/>
  <c r="B9"/>
  <c r="S871" i="10"/>
  <c r="S992" s="1"/>
  <c r="S1052" s="1"/>
  <c r="S296" i="9"/>
  <c r="S345" s="1"/>
  <c r="G13" i="14"/>
  <c r="H13" s="1"/>
  <c r="H12"/>
  <c r="T871" i="10"/>
  <c r="T992" s="1"/>
  <c r="T105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R93" i="7" l="1"/>
  <c r="E10" i="12" s="1"/>
  <c r="P9" i="5"/>
  <c r="P26" s="1"/>
  <c r="P33" s="1"/>
  <c r="P83" s="1"/>
  <c r="O26"/>
  <c r="O33" s="1"/>
  <c r="C11" i="12" s="1"/>
  <c r="H21" i="14"/>
  <c r="E9" i="12"/>
  <c r="Q9" i="5"/>
  <c r="Q26" s="1"/>
  <c r="B28" i="12"/>
  <c r="Q38" i="4"/>
  <c r="C7" i="12" s="1"/>
  <c r="N7" i="3"/>
  <c r="P7"/>
  <c r="E18" i="12" s="1"/>
  <c r="S36" i="4"/>
  <c r="S9"/>
  <c r="S15"/>
  <c r="S43"/>
  <c r="R31"/>
  <c r="C14" i="12" l="1"/>
  <c r="C28" s="1"/>
  <c r="Q33" i="5"/>
  <c r="Q83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<sst xmlns="http://schemas.openxmlformats.org/spreadsheetml/2006/main" count="8716" uniqueCount="2840">
  <si>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</si>
  <si>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</si>
  <si>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</si>
  <si>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</si>
  <si>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</si>
  <si>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</si>
  <si>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</si>
  <si>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</si>
  <si>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</si>
  <si>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</si>
  <si>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</si>
  <si>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</si>
  <si>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</si>
  <si>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</si>
  <si>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</si>
  <si>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</si>
  <si>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</si>
  <si>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</si>
  <si>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</si>
  <si>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</si>
  <si>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</si>
  <si>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</si>
  <si>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</si>
  <si>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</si>
  <si>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</si>
  <si>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</si>
  <si>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</si>
  <si>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</si>
  <si>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</si>
  <si>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</si>
  <si>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</si>
  <si>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</si>
  <si>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</si>
  <si>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</si>
  <si>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</si>
  <si>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</si>
  <si>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</si>
  <si>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</si>
  <si>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</si>
  <si>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</si>
  <si>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</si>
  <si>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</si>
  <si>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</si>
  <si>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</si>
  <si>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</si>
  <si>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</si>
  <si>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</si>
  <si>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</si>
  <si>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</si>
  <si>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</si>
  <si>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</si>
  <si>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</si>
  <si>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</si>
  <si>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</si>
  <si>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</si>
  <si>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</si>
  <si>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</si>
  <si>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</si>
  <si>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</si>
  <si>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</si>
  <si>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</si>
  <si>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</si>
  <si>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</si>
  <si>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</si>
  <si>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</si>
  <si>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</si>
  <si>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</si>
  <si>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</si>
  <si>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</si>
  <si>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</si>
  <si>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</si>
  <si>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</si>
  <si>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</si>
  <si>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</si>
  <si>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</si>
  <si>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</si>
  <si>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</si>
  <si>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</si>
  <si>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</si>
  <si>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</si>
  <si>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</si>
  <si>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</si>
  <si>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</si>
  <si>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</si>
  <si>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</si>
  <si>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</si>
  <si>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</si>
  <si>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</si>
  <si>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</si>
  <si>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</si>
  <si>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</si>
  <si>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</si>
  <si>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</si>
  <si>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</si>
  <si>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</si>
  <si>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</si>
  <si>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</si>
  <si>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</si>
  <si>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</si>
  <si>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</si>
  <si>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</si>
  <si>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</si>
  <si>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</si>
  <si>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</si>
  <si>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</si>
  <si>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</si>
  <si>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</si>
  <si>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</si>
  <si>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</si>
  <si>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</si>
  <si>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</si>
  <si>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</si>
  <si>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</si>
  <si>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</si>
  <si>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</si>
  <si>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</si>
  <si>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</si>
  <si>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</si>
  <si>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</si>
  <si>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</si>
  <si>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</si>
  <si>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</si>
  <si>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</si>
  <si>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</si>
  <si>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</si>
  <si>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</si>
  <si>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</si>
  <si>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</si>
  <si>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</si>
  <si>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</si>
  <si>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</si>
  <si>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</si>
  <si>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</si>
  <si>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</si>
  <si>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</si>
  <si>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</si>
  <si>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</si>
  <si>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</si>
  <si>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</si>
  <si>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</si>
  <si>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</si>
  <si>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</si>
  <si>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</si>
  <si>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</si>
  <si>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</si>
  <si>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</si>
  <si>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</si>
  <si>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</si>
  <si>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</si>
  <si>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</si>
  <si>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</si>
  <si>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</si>
  <si>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</si>
  <si>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</si>
  <si>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</si>
  <si>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</si>
  <si>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</si>
  <si>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</si>
  <si>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</si>
  <si>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</si>
  <si>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</si>
  <si>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</si>
  <si>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</si>
  <si>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</si>
  <si>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</si>
  <si>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</si>
  <si>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</si>
  <si>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</si>
  <si>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</si>
  <si>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</si>
  <si>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</si>
  <si>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</si>
  <si>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</si>
  <si>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</si>
  <si>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</si>
  <si>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</si>
  <si>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</si>
  <si>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</si>
  <si>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</si>
  <si>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</si>
  <si>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</si>
  <si>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</si>
  <si>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</si>
  <si>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</si>
  <si>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</si>
  <si>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</si>
  <si>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</si>
  <si>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</si>
  <si>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</si>
  <si>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</si>
  <si>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</si>
  <si>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</si>
  <si>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</si>
  <si>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</si>
  <si>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</si>
  <si>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</si>
  <si>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</si>
  <si>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</si>
  <si>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</si>
  <si>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</si>
  <si>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</si>
  <si>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</si>
  <si>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</si>
  <si>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</si>
  <si>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</si>
  <si>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</si>
  <si>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</si>
  <si>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</si>
  <si>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</si>
  <si>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</si>
  <si>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</si>
  <si>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</si>
  <si>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</si>
  <si>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</si>
  <si>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</si>
  <si>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</si>
  <si>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</si>
  <si>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</si>
  <si>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</si>
  <si>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</si>
  <si>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</si>
  <si>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</si>
  <si>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</si>
  <si>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</si>
  <si>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</si>
  <si>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</si>
  <si>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</si>
  <si>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</si>
  <si>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</si>
  <si>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</si>
  <si>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</si>
  <si>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</si>
  <si>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</si>
  <si>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</si>
  <si>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</si>
  <si>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</si>
  <si>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</si>
  <si>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</si>
  <si>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</si>
  <si>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</si>
  <si>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</si>
  <si>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</si>
  <si>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</si>
  <si>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</si>
  <si>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</si>
  <si>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</si>
  <si>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</si>
  <si>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</si>
  <si>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</si>
  <si>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</si>
  <si>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</si>
  <si>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</si>
  <si>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</si>
  <si>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</si>
  <si>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</si>
  <si>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</si>
  <si>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</si>
  <si>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</si>
  <si>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</si>
  <si>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</si>
  <si>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</si>
  <si>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</si>
  <si>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</si>
  <si>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</si>
  <si>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</si>
  <si>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</si>
  <si>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</si>
  <si>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</si>
  <si>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</si>
  <si>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</si>
  <si>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</si>
  <si>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</si>
  <si>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</si>
  <si>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</si>
  <si>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</si>
  <si>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</si>
  <si>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</si>
  <si>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</si>
  <si>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</si>
  <si>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</si>
  <si>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</si>
  <si>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</si>
  <si>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</si>
  <si>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</si>
  <si>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</si>
  <si>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</si>
  <si>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</si>
  <si>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</si>
  <si>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</si>
  <si>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</si>
  <si>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</si>
  <si>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</si>
  <si>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</si>
  <si>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</si>
  <si>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</si>
  <si>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</si>
  <si>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</si>
  <si>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</si>
  <si>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</si>
  <si>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</si>
  <si>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</si>
  <si>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</si>
  <si>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</si>
  <si>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</si>
  <si>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</si>
  <si>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</si>
  <si>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</si>
  <si>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</si>
  <si>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</si>
  <si>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</si>
  <si>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</si>
  <si>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</si>
  <si>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</si>
  <si>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</si>
  <si>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</si>
  <si>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</si>
  <si>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</si>
  <si>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</si>
  <si>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</si>
  <si>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</si>
  <si>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</si>
  <si>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</si>
  <si>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</si>
  <si>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</si>
  <si>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</si>
  <si>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</si>
  <si>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</si>
  <si>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</si>
  <si>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</si>
  <si>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</si>
  <si>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</si>
  <si>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</si>
  <si>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</si>
  <si>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</si>
  <si>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</si>
  <si>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</si>
  <si>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</si>
  <si>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</si>
  <si>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</si>
  <si>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</si>
  <si>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</si>
  <si>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</si>
  <si>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</si>
  <si>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</si>
  <si>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</si>
  <si>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</si>
  <si>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</si>
  <si>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</si>
  <si>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</si>
  <si>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</si>
  <si>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</si>
  <si>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</si>
  <si>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</si>
  <si>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</si>
  <si>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</si>
  <si>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</si>
  <si>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</si>
  <si>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</si>
  <si>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</si>
  <si>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</si>
  <si>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</si>
  <si>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</si>
  <si>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</si>
  <si>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</si>
  <si>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</si>
  <si>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</si>
  <si>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</si>
  <si>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</si>
  <si>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</si>
  <si>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</si>
  <si>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</si>
  <si>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</si>
  <si>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</si>
  <si>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</si>
  <si>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</si>
  <si>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</si>
  <si>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</si>
  <si>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</si>
  <si>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</si>
  <si>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</si>
  <si>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</si>
  <si>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</si>
  <si>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</si>
  <si>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</si>
  <si>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</si>
  <si>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</si>
  <si>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</si>
  <si>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</si>
  <si>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</si>
  <si>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</si>
  <si>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</si>
  <si>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</si>
  <si>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</si>
  <si>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</si>
  <si>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</si>
  <si>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</si>
  <si>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</si>
  <si>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</si>
  <si>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</si>
  <si>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</si>
  <si>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</si>
  <si>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</si>
  <si>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</si>
  <si>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</si>
  <si>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</si>
  <si>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</si>
  <si>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</si>
  <si>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</si>
  <si>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</si>
  <si>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</si>
  <si>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</si>
  <si>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</si>
  <si>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</si>
  <si>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</si>
  <si>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</si>
  <si>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</si>
  <si>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</si>
  <si>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</si>
  <si>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</si>
  <si>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</si>
  <si>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</si>
  <si>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</si>
  <si>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</si>
  <si>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</si>
  <si>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</si>
  <si>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</si>
  <si>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</si>
  <si>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</si>
  <si>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</si>
  <si>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</si>
  <si>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</si>
  <si>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</si>
  <si>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</si>
  <si>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</si>
  <si>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</si>
  <si>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</si>
  <si>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</si>
  <si>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</si>
  <si>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</si>
  <si>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</si>
  <si>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</si>
  <si>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</si>
  <si>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</si>
  <si>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</si>
  <si>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</si>
  <si>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</si>
  <si>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</si>
  <si>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</si>
  <si>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</si>
  <si>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</si>
  <si>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</si>
  <si>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</si>
  <si>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</si>
  <si>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</si>
  <si>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</si>
  <si>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</si>
  <si>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</si>
  <si>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</si>
  <si>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</si>
  <si>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</si>
  <si>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</si>
  <si>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</si>
  <si>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</si>
  <si>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</si>
  <si>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</si>
  <si>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</si>
  <si>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</si>
  <si>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</si>
  <si>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</si>
  <si>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</si>
  <si>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</si>
  <si>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</si>
  <si>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</si>
  <si>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</si>
  <si>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</si>
  <si>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</si>
  <si>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</si>
  <si>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</si>
  <si>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</si>
  <si>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</si>
  <si>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</si>
  <si>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</si>
  <si>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</si>
  <si>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</si>
  <si>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</si>
  <si>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</si>
  <si>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</si>
  <si>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</si>
  <si>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</si>
  <si>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</si>
  <si>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</si>
  <si>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</si>
  <si>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</si>
  <si>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</si>
  <si>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</si>
  <si>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</si>
  <si>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</si>
  <si>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</si>
  <si>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</si>
  <si>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</si>
  <si>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</si>
  <si>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</si>
  <si>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</si>
  <si>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</si>
  <si>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</si>
  <si>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</si>
  <si>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</si>
  <si>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</si>
  <si>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</si>
  <si>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</si>
  <si>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</si>
  <si>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</si>
  <si>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</si>
  <si>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</si>
  <si>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</si>
  <si>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</si>
  <si>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</si>
  <si>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</si>
  <si>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</si>
  <si>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</si>
  <si>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</si>
  <si>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</si>
  <si>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</si>
  <si>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</si>
  <si>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</si>
  <si>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</si>
  <si>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</si>
  <si>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</si>
  <si>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</si>
  <si>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</si>
  <si>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</si>
  <si>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</si>
  <si>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</si>
  <si>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</si>
  <si>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</si>
  <si>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</si>
  <si>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</si>
  <si>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</si>
  <si>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</si>
  <si>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</si>
  <si>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</si>
  <si>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</si>
  <si>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</si>
  <si>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</si>
  <si>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</si>
  <si>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</si>
  <si>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</si>
  <si>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</si>
  <si>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</si>
  <si>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</si>
  <si>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</si>
  <si>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</si>
  <si>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</si>
  <si>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</si>
  <si>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</si>
  <si>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</si>
  <si>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</si>
  <si>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</si>
  <si>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</si>
  <si>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</si>
  <si>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</si>
  <si>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</si>
  <si>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</si>
  <si>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</si>
  <si>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</si>
  <si>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</si>
  <si>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</si>
  <si>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</si>
  <si>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</si>
  <si>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</si>
  <si>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</si>
  <si>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</si>
  <si>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</si>
  <si>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</si>
  <si>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</si>
  <si>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</si>
  <si>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</si>
  <si>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</si>
  <si>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</si>
  <si>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</si>
  <si>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</si>
  <si>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</si>
  <si>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</si>
  <si>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</si>
  <si>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</si>
  <si>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</si>
  <si>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</si>
  <si>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</si>
  <si>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</si>
  <si>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</si>
  <si>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</si>
  <si>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</si>
  <si>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</si>
  <si>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</si>
  <si>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</si>
  <si>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</si>
  <si>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</si>
  <si>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</si>
  <si>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</si>
  <si>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</si>
  <si>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</si>
  <si>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</si>
  <si>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</si>
  <si>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</si>
  <si>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</si>
  <si>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</si>
  <si>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</si>
  <si>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</si>
  <si>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</si>
  <si>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</si>
  <si>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</si>
  <si>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</si>
  <si>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</si>
  <si>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</si>
  <si>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</si>
  <si>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</si>
  <si>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</si>
  <si>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</si>
  <si>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</si>
  <si>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</si>
  <si>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</si>
  <si>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</si>
  <si>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</si>
  <si>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</si>
  <si>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</si>
  <si>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</si>
  <si>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</si>
  <si>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</si>
  <si>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</si>
  <si>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</si>
  <si>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</si>
  <si>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</si>
  <si>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</si>
  <si>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</si>
  <si>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</si>
  <si>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</si>
  <si>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</si>
  <si>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</si>
  <si>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</si>
  <si>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</si>
  <si>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</si>
  <si>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</si>
  <si>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</si>
  <si>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</si>
  <si>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</si>
  <si>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</si>
  <si>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</si>
  <si>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</si>
  <si>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</si>
  <si>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</si>
  <si>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</si>
  <si>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</si>
  <si>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</si>
  <si>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</si>
  <si>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</si>
  <si>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</si>
  <si>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</si>
  <si>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</si>
  <si>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</si>
  <si>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</si>
  <si>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</si>
  <si>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</si>
  <si>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</si>
  <si>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</si>
  <si>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</si>
  <si>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</si>
  <si>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</si>
  <si>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</si>
  <si>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</si>
  <si>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</si>
  <si>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</si>
  <si>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</si>
  <si>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</si>
  <si>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</si>
  <si>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</si>
  <si>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</si>
  <si>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</si>
  <si>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</si>
  <si>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</si>
  <si>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</si>
  <si>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</si>
  <si>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</si>
  <si>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</si>
  <si>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</si>
  <si>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</si>
  <si>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</si>
  <si>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</si>
  <si>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</si>
  <si>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</si>
  <si>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</si>
  <si>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</si>
  <si>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</si>
  <si>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</si>
  <si>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</si>
  <si>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</si>
  <si>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</si>
  <si>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</si>
  <si>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</si>
  <si>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</si>
  <si>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</si>
  <si>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</si>
  <si>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</si>
  <si>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</si>
  <si>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</si>
  <si>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</si>
  <si>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</si>
  <si>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</si>
  <si>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</si>
  <si>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</si>
  <si>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</si>
  <si>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</si>
  <si>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</si>
  <si>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</si>
  <si>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</si>
  <si>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</si>
  <si>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</si>
  <si>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</si>
  <si>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</si>
  <si>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</si>
  <si>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</si>
  <si>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</si>
  <si>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</si>
  <si>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</si>
  <si>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</si>
  <si>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</si>
  <si>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</si>
  <si>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</si>
  <si>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</si>
  <si>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</si>
  <si>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</si>
  <si>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</si>
  <si>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</si>
  <si>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</si>
  <si>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</si>
  <si>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</si>
  <si>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</si>
  <si>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</si>
  <si>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</si>
  <si>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</si>
  <si>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</si>
  <si>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</si>
  <si>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</si>
  <si>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</si>
  <si>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</si>
  <si>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</si>
  <si>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</si>
  <si>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</si>
  <si>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</si>
  <si>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</si>
  <si>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</si>
  <si>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</si>
  <si>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</si>
  <si>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</si>
  <si>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</si>
  <si>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</si>
  <si>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</si>
  <si>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</si>
  <si>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</si>
  <si>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</si>
  <si>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</si>
  <si>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</si>
  <si>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</si>
  <si>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</si>
  <si>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</si>
  <si>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</si>
  <si>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</si>
  <si>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</si>
  <si>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</si>
  <si>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</si>
  <si>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</si>
  <si>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</si>
  <si>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</si>
  <si>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</si>
  <si>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</si>
  <si>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</si>
  <si>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</si>
  <si>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</si>
  <si>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</si>
  <si>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</si>
  <si>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</si>
  <si>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</si>
  <si>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</si>
  <si>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</si>
  <si>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</si>
  <si>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</si>
  <si>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</si>
  <si>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</si>
  <si>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</si>
  <si>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</si>
  <si>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</si>
  <si>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</si>
  <si>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</si>
  <si>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</si>
  <si>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</si>
  <si>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</si>
  <si>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</si>
  <si>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</si>
  <si>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</si>
  <si>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</si>
  <si>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</si>
  <si>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</si>
  <si>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</si>
  <si>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</si>
  <si>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</si>
  <si>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</si>
  <si>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</si>
  <si>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</si>
  <si>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</si>
  <si>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</si>
  <si>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</si>
  <si>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</si>
  <si>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</si>
  <si>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</si>
  <si>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</si>
  <si>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</si>
  <si>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</si>
  <si>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</si>
  <si>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</si>
  <si>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</si>
  <si>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</si>
  <si>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</si>
  <si>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</si>
  <si>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</si>
  <si>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</si>
  <si>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</si>
  <si>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</si>
  <si>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</si>
  <si>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</si>
  <si>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</si>
  <si>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</si>
  <si>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</si>
  <si>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</si>
  <si>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</si>
  <si>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</si>
  <si>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</si>
  <si>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</si>
  <si>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</si>
  <si>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</si>
  <si>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</si>
  <si>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</si>
  <si>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</si>
  <si>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</si>
  <si>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</si>
  <si>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</si>
  <si>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</si>
  <si>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</si>
  <si>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</si>
  <si>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</si>
  <si>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</si>
  <si>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</si>
  <si>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</si>
  <si>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</si>
  <si>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</si>
  <si>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</si>
  <si>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</si>
  <si>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</si>
  <si>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</si>
  <si>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</si>
  <si>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</si>
  <si>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</si>
  <si>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</si>
  <si>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</si>
  <si>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</si>
  <si>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</si>
  <si>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</si>
  <si>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</si>
  <si>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</si>
  <si>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</si>
  <si>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</si>
  <si>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</si>
  <si>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</si>
  <si>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</si>
  <si>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</si>
  <si>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</si>
  <si>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</si>
  <si>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</si>
  <si>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</si>
  <si>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</si>
  <si>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</si>
  <si>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</si>
  <si>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</si>
  <si>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</si>
  <si>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</si>
  <si>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</si>
  <si>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</si>
  <si>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</si>
  <si>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</si>
  <si>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</si>
  <si>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</si>
  <si>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</si>
  <si>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</si>
  <si>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</si>
  <si>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</si>
  <si>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</si>
  <si>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</si>
  <si>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</si>
  <si>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</si>
  <si>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</si>
  <si>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</si>
  <si>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</si>
  <si>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</si>
  <si>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</si>
  <si>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</si>
  <si>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</si>
  <si>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</si>
  <si>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</si>
  <si>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</si>
  <si>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</si>
  <si>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</si>
  <si>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</si>
  <si>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</si>
  <si>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</si>
  <si>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</si>
  <si>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</si>
  <si>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</si>
  <si>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</si>
  <si>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</si>
  <si>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</si>
  <si>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</si>
  <si>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</si>
  <si>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</si>
  <si>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</si>
  <si>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</si>
  <si>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</si>
  <si>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</si>
  <si>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</si>
  <si>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</si>
  <si>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</si>
  <si>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</si>
  <si>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</si>
  <si>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</si>
  <si>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</si>
  <si>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</si>
  <si>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</si>
  <si>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</si>
  <si>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</si>
  <si>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</si>
  <si>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</si>
  <si>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</si>
  <si>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</si>
  <si>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</si>
  <si>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</si>
  <si>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</si>
  <si>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</si>
  <si>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</si>
  <si>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</si>
  <si>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</si>
  <si>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</si>
  <si>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</si>
  <si>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</si>
  <si>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</si>
  <si>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</si>
  <si>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</si>
  <si>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</si>
  <si>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</si>
  <si>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</si>
  <si>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</si>
  <si>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</si>
  <si>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</si>
  <si>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</si>
  <si>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</si>
  <si>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</si>
  <si>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</si>
  <si>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</si>
  <si>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</si>
  <si>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</si>
  <si>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</si>
  <si>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</si>
  <si>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</si>
  <si>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</si>
  <si>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</si>
  <si>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</si>
  <si>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</si>
  <si>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</si>
  <si>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</si>
  <si>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</si>
  <si>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</si>
  <si>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</si>
  <si>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</si>
  <si>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</si>
  <si>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</si>
  <si>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</si>
  <si>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</si>
  <si>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</si>
  <si>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</si>
  <si>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</si>
  <si>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</si>
  <si>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</si>
  <si>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</si>
  <si>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</si>
  <si>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</si>
  <si>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</si>
  <si>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</si>
  <si>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</si>
  <si>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</si>
  <si>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</si>
  <si>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</si>
  <si>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</si>
  <si>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</si>
  <si>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</si>
  <si>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</si>
  <si>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</si>
  <si>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</si>
  <si>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</si>
  <si>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</si>
  <si>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</si>
  <si>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</si>
  <si>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</si>
  <si>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</si>
  <si>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</si>
  <si>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</si>
  <si>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</si>
  <si>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</si>
  <si>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</si>
  <si>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</si>
  <si>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</si>
  <si>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</si>
  <si>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</si>
  <si>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</si>
  <si>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</si>
  <si>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</si>
  <si>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</si>
  <si>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</si>
  <si>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</si>
  <si>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</si>
  <si>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</si>
  <si>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</si>
  <si>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</si>
  <si>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</si>
  <si>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</si>
  <si>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</si>
  <si>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</si>
  <si>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</si>
  <si>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</si>
  <si>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</si>
  <si>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</si>
  <si>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</si>
  <si>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</si>
  <si>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</si>
  <si>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</si>
  <si>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</si>
  <si>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</si>
  <si>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</si>
  <si>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</si>
  <si>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</si>
  <si>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</si>
  <si>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</si>
  <si>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</si>
  <si>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</si>
  <si>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</si>
  <si>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</si>
  <si>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</si>
  <si>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</si>
  <si>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</si>
  <si>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</si>
  <si>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</si>
  <si>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</si>
  <si>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</si>
  <si>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</si>
  <si>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</si>
  <si>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</si>
  <si>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</si>
  <si>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</si>
  <si>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</si>
  <si>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</si>
  <si>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</si>
  <si>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</si>
  <si>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</si>
  <si>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</si>
  <si>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</si>
  <si>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</si>
  <si>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</si>
  <si>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</si>
  <si>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</si>
  <si>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</si>
  <si>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</si>
  <si>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</si>
  <si>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</si>
  <si>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</si>
  <si>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</si>
  <si>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</si>
  <si>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</si>
  <si>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</si>
  <si>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</si>
  <si>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</si>
  <si>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</si>
  <si>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</si>
  <si>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</si>
  <si>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</si>
  <si>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</si>
  <si>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</si>
  <si>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</si>
  <si>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</si>
  <si>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</si>
  <si>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</si>
  <si>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</si>
  <si>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</si>
  <si>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</si>
  <si>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</si>
  <si>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</si>
  <si>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</si>
  <si>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</si>
  <si>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</si>
  <si>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</si>
  <si>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</si>
  <si>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</si>
  <si>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</si>
  <si>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</si>
  <si>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</si>
  <si>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</si>
  <si>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</si>
  <si>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</si>
  <si>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</si>
  <si>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</si>
  <si>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</si>
  <si>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</si>
  <si>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</si>
  <si>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</si>
  <si>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</si>
  <si>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</si>
  <si>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</si>
  <si>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</si>
  <si>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</si>
  <si>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</si>
  <si>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</si>
  <si>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</si>
  <si>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</si>
  <si>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</si>
  <si>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</si>
  <si>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</si>
  <si>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</si>
  <si>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</si>
  <si>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</si>
  <si>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</si>
  <si>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</si>
  <si>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</si>
  <si>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</si>
  <si>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</si>
  <si>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</si>
  <si>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</si>
  <si>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</si>
  <si>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</si>
  <si>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</si>
  <si>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</si>
  <si>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</si>
  <si>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</si>
  <si>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</si>
  <si>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</si>
  <si>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</si>
  <si>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</si>
  <si>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</si>
  <si>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</si>
  <si>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</si>
  <si>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</si>
  <si>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</si>
  <si>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</si>
  <si>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</si>
  <si>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</si>
  <si>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</si>
  <si>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</si>
  <si>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</si>
  <si>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</si>
  <si>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</si>
  <si>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</si>
  <si>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</si>
  <si>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</si>
  <si>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</si>
  <si>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</si>
  <si>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</si>
  <si>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</si>
  <si>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</si>
  <si>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</si>
  <si>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</si>
  <si>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</si>
  <si>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</si>
  <si>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</si>
  <si>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</si>
  <si>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</si>
  <si>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</si>
  <si>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</si>
  <si>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</si>
  <si>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</si>
  <si>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</si>
  <si>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</si>
  <si>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</si>
  <si>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</si>
  <si>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</si>
  <si>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</si>
  <si>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</si>
  <si>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</si>
  <si>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</si>
  <si>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</si>
  <si>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</si>
  <si>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</si>
  <si>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</si>
  <si>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</si>
  <si>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</si>
  <si>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</si>
  <si>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</si>
  <si>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</si>
  <si>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</si>
  <si>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</si>
  <si>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</si>
  <si>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</si>
  <si>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</si>
  <si>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</si>
  <si>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</si>
  <si>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</si>
  <si>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</si>
  <si>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</si>
  <si>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</si>
  <si>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</si>
  <si>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</si>
  <si>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</si>
  <si>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</si>
  <si>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</si>
  <si>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</si>
  <si>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</si>
  <si>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</si>
  <si>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</si>
  <si>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</si>
  <si>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</si>
  <si>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</si>
  <si>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</si>
  <si>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</si>
  <si>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</si>
  <si>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</si>
  <si>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</si>
  <si>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</si>
  <si>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</si>
  <si>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</si>
  <si>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</si>
  <si>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</si>
  <si>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</si>
  <si>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</si>
  <si>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</si>
  <si>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</si>
  <si>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</si>
  <si>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</si>
  <si>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</si>
  <si>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</si>
  <si>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</si>
  <si>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</si>
  <si>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</si>
  <si>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</si>
  <si>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</si>
  <si>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</si>
  <si>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</si>
  <si>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</si>
  <si>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</si>
  <si>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</si>
  <si>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</si>
  <si>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</si>
  <si>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</si>
  <si>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</si>
  <si>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</si>
  <si>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</si>
  <si>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</si>
  <si>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</si>
  <si>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</si>
  <si>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</si>
  <si>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</si>
  <si>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</si>
  <si>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</si>
  <si>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</si>
  <si>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</si>
  <si>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</si>
  <si>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</si>
  <si>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</si>
  <si>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</si>
  <si>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</si>
  <si>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</si>
  <si>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</si>
  <si>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</si>
  <si>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</si>
  <si>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</si>
  <si>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</si>
  <si>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</si>
  <si>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</si>
  <si>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</si>
  <si>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</si>
  <si>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</si>
  <si>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</si>
  <si>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</si>
  <si>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</si>
  <si>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</si>
  <si>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</si>
  <si>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</si>
  <si>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</si>
  <si>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</si>
  <si>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</si>
  <si>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</si>
  <si>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</si>
  <si>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</si>
  <si>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</si>
  <si>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</si>
  <si>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</si>
  <si>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</si>
  <si>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</si>
  <si>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</si>
  <si>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</si>
  <si>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</si>
  <si>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</si>
  <si>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</si>
  <si>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</si>
  <si>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</si>
  <si>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</si>
  <si>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</si>
  <si>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</si>
  <si>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</si>
  <si>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</si>
  <si>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</si>
  <si>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</si>
  <si>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</si>
  <si>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</si>
  <si>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</si>
  <si>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</si>
  <si>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</si>
  <si>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</si>
  <si>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</si>
  <si>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</si>
  <si>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</si>
  <si>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</si>
  <si>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</si>
  <si>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</si>
  <si>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</si>
  <si>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</si>
  <si>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</si>
  <si>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</si>
  <si>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</si>
  <si>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</si>
  <si>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</si>
  <si>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</si>
  <si>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</si>
  <si>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</si>
  <si>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</si>
  <si>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</si>
  <si>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</si>
  <si>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</si>
  <si>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</si>
  <si>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</si>
  <si>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</si>
  <si>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</si>
  <si>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</si>
  <si>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</si>
  <si>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</si>
  <si>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</si>
  <si>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</si>
  <si>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</si>
  <si>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</si>
  <si>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</si>
  <si>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</si>
  <si>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</si>
  <si>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</si>
  <si>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</si>
  <si>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</si>
  <si>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</si>
  <si>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</si>
  <si>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</si>
  <si>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</si>
  <si>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</si>
  <si>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</si>
  <si>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</si>
  <si>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</si>
  <si>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</si>
  <si>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</si>
  <si>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</si>
  <si>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</si>
  <si>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</si>
  <si>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</si>
  <si>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</si>
  <si>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</si>
  <si>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</si>
  <si>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</si>
  <si>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</si>
  <si>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</si>
  <si>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</si>
  <si>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</si>
  <si>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</si>
  <si>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</si>
  <si>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</si>
  <si>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</si>
  <si>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</si>
  <si>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</si>
  <si>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</si>
  <si>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</si>
  <si>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</si>
  <si>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</si>
  <si>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</si>
  <si>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</si>
  <si>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</si>
  <si>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</si>
  <si>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</si>
  <si>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</si>
  <si>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</si>
  <si>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</si>
  <si>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</si>
  <si>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</si>
  <si>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</si>
  <si>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</si>
  <si>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</si>
  <si>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</si>
  <si>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</si>
  <si>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</si>
  <si>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</si>
  <si>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</si>
  <si>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</si>
  <si>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</si>
  <si>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</si>
  <si>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</si>
  <si>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</si>
  <si>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</si>
  <si>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</si>
  <si>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</si>
  <si>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</si>
  <si>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</si>
  <si>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</si>
  <si>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</si>
  <si>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</si>
  <si>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</si>
  <si>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</si>
  <si>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</si>
  <si>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</si>
  <si>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</si>
  <si>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</si>
  <si>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</si>
  <si>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</si>
  <si>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</si>
  <si>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</si>
  <si>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</si>
  <si>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</si>
  <si>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</si>
  <si>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</si>
  <si>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</si>
  <si>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</si>
  <si>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</si>
  <si>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</si>
  <si>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</si>
  <si>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</si>
  <si>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</si>
  <si>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</si>
  <si>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</si>
  <si>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</si>
  <si>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</si>
  <si>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</si>
  <si>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</si>
  <si>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</si>
  <si>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</si>
  <si>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</si>
  <si>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</si>
  <si>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</si>
  <si>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</si>
  <si>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</si>
  <si>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</si>
  <si>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</si>
  <si>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</si>
  <si>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</si>
  <si>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</si>
  <si>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</si>
  <si>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</si>
  <si>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</si>
  <si>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</si>
  <si>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</si>
  <si>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</si>
  <si>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</si>
  <si>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</si>
  <si>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</si>
  <si>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</si>
  <si>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</si>
  <si>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</si>
  <si>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</si>
  <si>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</si>
  <si>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</si>
  <si>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</si>
  <si>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</si>
  <si>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</si>
  <si>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</si>
  <si>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</si>
  <si>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</si>
  <si>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</si>
  <si>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</si>
  <si>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</si>
  <si>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</si>
  <si>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</si>
  <si>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</si>
  <si>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</si>
  <si>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</si>
  <si>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</si>
  <si>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</si>
  <si>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</si>
  <si>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</si>
  <si>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</si>
  <si>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</si>
  <si>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</si>
  <si>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</si>
  <si>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</si>
  <si>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</si>
  <si>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</si>
  <si>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</si>
  <si>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</si>
  <si>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</si>
  <si>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</si>
  <si>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</si>
  <si>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</si>
  <si>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</si>
  <si>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</si>
  <si>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</si>
  <si>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</si>
  <si>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</si>
  <si>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</si>
  <si>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</si>
  <si>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</si>
  <si>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</si>
  <si>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</si>
  <si>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</si>
  <si>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</si>
  <si>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</si>
  <si>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</si>
  <si>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</si>
  <si>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</si>
  <si>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</si>
  <si>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</si>
  <si>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</si>
  <si>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</si>
  <si>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</si>
  <si>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</si>
  <si>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</si>
  <si>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</si>
  <si>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</si>
  <si>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</si>
  <si>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</si>
  <si>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</si>
  <si>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</si>
  <si>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</si>
  <si>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</si>
  <si>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</si>
  <si>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</si>
  <si>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</si>
  <si>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</si>
  <si>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</si>
  <si>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</si>
  <si>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</si>
  <si>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</si>
  <si>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</si>
  <si>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</si>
  <si>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</si>
  <si>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</si>
  <si>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</si>
  <si>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</si>
  <si>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</si>
  <si>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</si>
  <si>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</si>
  <si>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</si>
  <si>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</si>
  <si>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</si>
  <si>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</si>
  <si>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</si>
  <si>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</si>
  <si>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</si>
  <si>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</si>
  <si>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</si>
  <si>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</si>
  <si>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</si>
  <si>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</si>
  <si>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</si>
  <si>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</si>
  <si>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</si>
  <si>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</si>
  <si>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</si>
  <si>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</si>
  <si>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</si>
  <si>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</si>
  <si>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</si>
  <si>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</si>
  <si>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</si>
  <si>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</si>
  <si>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</si>
  <si>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</si>
  <si>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</si>
  <si>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</si>
  <si>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</si>
  <si>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</si>
  <si>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</si>
  <si>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</si>
  <si>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</si>
  <si>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</si>
  <si>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</si>
  <si>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</si>
  <si>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</si>
  <si>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</si>
  <si>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</si>
  <si>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</si>
  <si>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</si>
  <si>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</si>
  <si>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</si>
  <si>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</si>
  <si>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</si>
  <si>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</si>
  <si>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</si>
  <si>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</si>
  <si>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</si>
  <si>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</si>
  <si>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</si>
  <si>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</si>
  <si>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</si>
  <si>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</si>
  <si>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</si>
  <si>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</si>
  <si>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</si>
  <si>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</si>
  <si>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</si>
  <si>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</si>
  <si>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</si>
  <si>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</si>
  <si>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</si>
  <si>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</si>
  <si>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</si>
  <si>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</si>
  <si>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</si>
  <si>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</si>
  <si>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</si>
  <si>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</si>
  <si>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</si>
  <si>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</si>
  <si>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</si>
  <si>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</si>
  <si>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</si>
  <si>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</si>
  <si>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</si>
  <si>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</si>
  <si>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</si>
  <si>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</si>
  <si>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</si>
  <si>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</si>
  <si>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</si>
  <si>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</si>
  <si>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</si>
  <si>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</si>
  <si>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</si>
  <si>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</si>
  <si>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</si>
  <si>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</si>
  <si>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</si>
  <si>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</si>
  <si>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</si>
  <si>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</si>
  <si>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</si>
  <si>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</si>
  <si>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</si>
  <si>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</si>
  <si>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</si>
  <si>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</si>
  <si>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</si>
  <si>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</si>
  <si>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</si>
  <si>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</si>
  <si>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</si>
  <si>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</si>
  <si>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</si>
  <si>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</si>
  <si>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</si>
  <si>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</si>
  <si>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</si>
  <si>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</si>
  <si>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</si>
  <si>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</si>
  <si>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</si>
  <si>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</si>
  <si>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</si>
  <si>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</si>
  <si>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</si>
  <si>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</si>
  <si>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</si>
  <si>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</si>
  <si>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</si>
  <si>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</si>
  <si>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</si>
  <si>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</si>
  <si>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</si>
  <si>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</si>
  <si>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</si>
  <si>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</si>
  <si>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</si>
  <si>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</si>
  <si>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</si>
  <si>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</si>
  <si>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</si>
  <si>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</si>
  <si>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</si>
  <si>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</si>
  <si>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</si>
  <si>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</si>
  <si>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</si>
  <si>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</si>
  <si>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</si>
  <si>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</si>
  <si>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</si>
  <si>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</si>
  <si>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</si>
  <si>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</si>
  <si>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</si>
  <si>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</si>
  <si>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</si>
  <si>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</si>
  <si>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</si>
  <si>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</si>
  <si>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</si>
  <si>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</si>
  <si>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</si>
  <si>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</si>
  <si>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</si>
  <si>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</si>
  <si>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</si>
  <si>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</si>
  <si>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</si>
  <si>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</si>
  <si>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</si>
  <si>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</si>
  <si>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</si>
  <si>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</si>
  <si>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</si>
  <si>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</si>
  <si>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</si>
  <si>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</si>
  <si>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</si>
  <si>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</si>
  <si>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</si>
  <si>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</si>
  <si>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</si>
  <si>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</si>
  <si>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</si>
  <si>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</si>
  <si>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</si>
  <si>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</si>
  <si>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</si>
  <si>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</si>
  <si>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</si>
  <si>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</si>
  <si>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</si>
  <si>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</si>
  <si>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</si>
  <si>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</si>
  <si>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</si>
  <si>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</si>
  <si>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</si>
  <si>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</si>
  <si>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</si>
  <si>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</si>
  <si>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</si>
  <si>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</si>
  <si>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</si>
  <si>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</si>
  <si>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</si>
  <si>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</si>
  <si>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</si>
  <si>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</si>
  <si>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</si>
  <si>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</si>
  <si>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</si>
  <si>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</si>
  <si>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</si>
  <si>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</si>
  <si>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</si>
  <si>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</si>
  <si>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</si>
  <si>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</si>
  <si>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</si>
  <si>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</si>
  <si>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</si>
  <si>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</si>
  <si>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</si>
  <si>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</si>
  <si>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</si>
  <si>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</si>
  <si>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</si>
  <si>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</si>
  <si>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</si>
  <si>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</si>
  <si>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</si>
  <si>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</si>
  <si>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</si>
  <si>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</si>
  <si>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</si>
  <si>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</si>
  <si>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</si>
  <si>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</si>
  <si>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</si>
  <si>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</si>
  <si>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</si>
  <si>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</si>
  <si>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</si>
  <si>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</si>
  <si>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</si>
  <si>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</si>
  <si>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</si>
  <si>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</si>
  <si>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</si>
  <si>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</si>
  <si>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</si>
  <si>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</si>
  <si>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</si>
  <si>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</si>
  <si>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</si>
  <si>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</si>
  <si>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</si>
  <si>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</si>
  <si>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</si>
  <si>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</si>
  <si>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</si>
  <si>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</si>
  <si>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</si>
  <si>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</si>
  <si>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</si>
  <si>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</si>
  <si>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</si>
  <si>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</si>
  <si>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</si>
  <si>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</si>
  <si>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</si>
  <si>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</si>
  <si>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</si>
  <si>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</si>
  <si>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</si>
  <si>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</si>
  <si>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</si>
  <si>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</si>
  <si>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</si>
  <si>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</si>
  <si>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</si>
  <si>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</si>
  <si>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</si>
  <si>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</si>
  <si>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</si>
  <si>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</si>
  <si>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</si>
  <si>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</si>
  <si>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</si>
  <si>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</si>
  <si>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</si>
  <si>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</si>
  <si>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</si>
  <si>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</si>
  <si>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</si>
  <si>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</si>
  <si>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</si>
  <si>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</si>
  <si>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</si>
  <si>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</si>
  <si>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</si>
  <si>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</si>
  <si>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</si>
  <si>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</si>
  <si>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</si>
  <si>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</si>
  <si>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</si>
  <si>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</si>
  <si>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</si>
  <si>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</si>
  <si>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</si>
  <si>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</si>
  <si>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</si>
  <si>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</si>
  <si>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</si>
  <si>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</si>
  <si>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</si>
  <si>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</si>
  <si>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</si>
  <si>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</si>
  <si>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</si>
  <si>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</si>
  <si>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</si>
  <si>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</si>
  <si>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</si>
  <si>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</si>
  <si>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</si>
  <si>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</si>
  <si>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</si>
  <si>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</si>
  <si>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</si>
  <si>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</si>
  <si>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</si>
  <si>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</si>
  <si>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</si>
  <si>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</si>
  <si>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</si>
  <si>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</si>
  <si>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</si>
  <si>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</si>
  <si>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</si>
  <si>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</si>
  <si>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</si>
  <si>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</si>
  <si>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</si>
  <si>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</si>
  <si>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</si>
  <si>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</si>
  <si>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</si>
  <si>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</si>
  <si>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</si>
  <si>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</si>
  <si>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</si>
  <si>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</si>
  <si>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</si>
  <si>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</si>
  <si>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</si>
  <si>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</si>
  <si>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</si>
  <si>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</si>
  <si>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</si>
  <si>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</si>
  <si>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</si>
  <si>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</si>
  <si>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</si>
  <si>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</si>
  <si>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</si>
  <si>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</si>
  <si>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</si>
  <si>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</si>
  <si>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</si>
  <si>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</si>
  <si>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</si>
  <si>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</si>
  <si>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</si>
  <si>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</si>
  <si>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</si>
  <si>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</si>
  <si>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</si>
  <si>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</si>
  <si>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</si>
  <si>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</si>
  <si>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</si>
  <si>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</si>
  <si>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</si>
  <si>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</si>
  <si>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</si>
  <si>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</si>
  <si>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</si>
  <si>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</si>
  <si>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</si>
  <si>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</si>
  <si>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</si>
  <si>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</si>
  <si>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</si>
  <si>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</si>
  <si>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</si>
  <si>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</si>
  <si>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</si>
  <si>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</si>
  <si>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</si>
  <si>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</si>
  <si>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</si>
  <si>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</si>
  <si>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</si>
  <si>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</si>
  <si>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</si>
  <si>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</si>
  <si>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</si>
  <si>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</si>
  <si>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</si>
  <si>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</si>
  <si>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</si>
  <si>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</si>
  <si>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</si>
  <si>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</si>
  <si>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</si>
  <si>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</si>
  <si>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</si>
  <si>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</si>
  <si>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</si>
  <si>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</si>
  <si>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</si>
  <si>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</si>
  <si>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</si>
  <si>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</si>
  <si>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</si>
  <si>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</si>
  <si>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</si>
  <si>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</si>
  <si>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</si>
  <si>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</si>
  <si>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</si>
  <si>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</si>
  <si>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</si>
  <si>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</si>
  <si>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</si>
  <si>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</si>
  <si>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</si>
  <si>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</si>
  <si>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</si>
  <si>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</si>
  <si>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</si>
  <si>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</si>
  <si>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</si>
  <si>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</si>
  <si>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</si>
  <si>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</si>
  <si>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</si>
  <si>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</si>
  <si>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</si>
  <si>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</si>
  <si>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</si>
  <si>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</si>
  <si>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</si>
  <si>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</si>
  <si>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</si>
  <si>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</si>
  <si>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</si>
  <si>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</si>
  <si>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</si>
  <si>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</si>
  <si>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</si>
  <si>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</si>
  <si>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</si>
  <si>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</si>
  <si>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</si>
  <si>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</si>
  <si>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</si>
  <si>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</si>
  <si>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</si>
  <si>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</si>
  <si>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</si>
  <si>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</si>
  <si>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</si>
  <si>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</si>
  <si>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</si>
  <si>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</si>
  <si>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</si>
  <si>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</si>
  <si>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</si>
  <si>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</si>
  <si>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</si>
  <si>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</si>
  <si>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</si>
  <si>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</si>
  <si>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</si>
  <si>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</si>
  <si>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</si>
  <si>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</si>
  <si>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</si>
  <si>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</si>
  <si>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</si>
  <si>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</si>
  <si>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</si>
  <si>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</si>
  <si>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</si>
  <si>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</si>
  <si>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</si>
  <si>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</si>
  <si>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</si>
  <si>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</si>
  <si>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</si>
  <si>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</si>
  <si>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</si>
  <si>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</si>
  <si>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</si>
  <si>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</si>
  <si>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</si>
  <si>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</si>
  <si>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</si>
  <si>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</si>
  <si>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</si>
  <si>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</si>
  <si>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</si>
  <si>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</si>
  <si>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</si>
  <si>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</si>
  <si>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</si>
  <si>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</si>
  <si>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</si>
  <si>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</si>
  <si>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</si>
  <si>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</si>
  <si>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</si>
  <si>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</si>
  <si>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</si>
  <si>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</si>
  <si>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</si>
  <si>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</si>
  <si>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</si>
  <si>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</si>
  <si>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</si>
  <si>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</si>
  <si>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</si>
  <si>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</si>
  <si>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</si>
  <si>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</si>
  <si>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</si>
  <si>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</si>
  <si>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</si>
  <si>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</si>
  <si>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</si>
  <si>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</si>
  <si>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</si>
  <si>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</si>
  <si>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</si>
  <si>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</si>
  <si>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</si>
  <si>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</si>
  <si>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</si>
  <si>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</si>
  <si>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</si>
  <si>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</si>
  <si>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</si>
  <si>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</si>
  <si>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</si>
  <si>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</si>
  <si>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</si>
  <si>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</si>
  <si>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</si>
  <si>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</si>
  <si>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</si>
  <si>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</si>
  <si>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</si>
  <si>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</si>
  <si>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</si>
  <si>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</si>
  <si>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</si>
  <si>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</si>
  <si>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</si>
  <si>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</si>
  <si>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</si>
  <si>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</si>
  <si>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</si>
  <si>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</si>
  <si>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</si>
  <si>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</si>
  <si>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</si>
  <si>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</si>
  <si>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</si>
  <si>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</si>
  <si>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</si>
  <si>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</si>
  <si>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</si>
  <si>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</si>
  <si>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</si>
  <si>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</si>
  <si>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</si>
  <si>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</si>
  <si>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</si>
  <si>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</si>
  <si>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</si>
  <si>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</si>
  <si>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</si>
  <si>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</si>
  <si>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</si>
  <si>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</si>
  <si>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</si>
  <si>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</si>
  <si>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</si>
  <si>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</si>
  <si>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</si>
  <si>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</si>
  <si>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</si>
  <si>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</si>
  <si>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</si>
  <si>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</si>
  <si>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</si>
  <si>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</si>
  <si>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</si>
  <si>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</si>
  <si>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</si>
  <si>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</si>
  <si>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</si>
  <si>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</si>
  <si>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</si>
  <si>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</si>
  <si>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</si>
  <si>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</si>
  <si>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</si>
  <si>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</si>
  <si>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</si>
  <si>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</si>
  <si>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</si>
  <si>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</si>
  <si>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</si>
  <si>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</si>
  <si>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</si>
  <si>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</si>
  <si>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</si>
  <si>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</si>
  <si>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</si>
  <si>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</si>
  <si>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</si>
  <si>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</si>
  <si>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</si>
  <si>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</si>
  <si>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</si>
  <si>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</si>
  <si>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</si>
  <si>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</si>
  <si>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</si>
  <si>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</si>
  <si>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</si>
  <si>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</si>
  <si>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</si>
  <si>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</si>
  <si>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</si>
  <si>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</si>
  <si>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</si>
  <si>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</si>
  <si>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</si>
  <si>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</si>
  <si>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</si>
  <si>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</si>
  <si>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</si>
  <si>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</si>
  <si>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</si>
  <si>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</si>
  <si>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</si>
  <si>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</si>
  <si>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</si>
  <si>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</si>
  <si>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</si>
  <si>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</si>
  <si>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</si>
  <si>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</si>
  <si>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</si>
  <si>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</si>
  <si>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</si>
  <si>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</si>
  <si>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</si>
  <si>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</si>
  <si>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</si>
  <si>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</si>
  <si>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</si>
  <si>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</si>
  <si>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</si>
  <si>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</si>
  <si>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</si>
  <si>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</si>
  <si>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</si>
  <si>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</si>
  <si>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</si>
  <si>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</si>
  <si>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</si>
  <si>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</si>
  <si>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</si>
  <si>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</si>
  <si>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</si>
  <si>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</si>
  <si>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</si>
  <si>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</si>
  <si>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</si>
  <si>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</si>
  <si>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</si>
  <si>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</si>
  <si>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</si>
  <si>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</si>
  <si>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</si>
  <si>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</si>
  <si>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</si>
  <si>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</si>
  <si>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</si>
  <si>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</si>
  <si>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</si>
  <si>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</si>
  <si>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</si>
  <si>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</si>
  <si>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</si>
  <si>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</si>
  <si>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</si>
  <si>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</si>
  <si>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</si>
  <si>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</si>
  <si>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</si>
  <si>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</si>
  <si>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</si>
  <si>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</si>
  <si>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</si>
  <si>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</si>
  <si>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</si>
  <si>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</si>
  <si>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</si>
  <si>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</si>
  <si>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</si>
  <si>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</si>
  <si>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</si>
  <si>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</si>
  <si>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</si>
  <si>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</si>
  <si>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</si>
  <si>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</si>
  <si>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</si>
  <si>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</si>
  <si>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</si>
  <si>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</si>
  <si>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</si>
  <si>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</si>
  <si>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</si>
  <si>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</si>
  <si>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</si>
  <si>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</si>
  <si>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</si>
  <si>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</si>
  <si>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</si>
  <si>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</si>
  <si>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</si>
  <si>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</si>
  <si>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</si>
  <si>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</si>
  <si>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</si>
  <si>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</si>
  <si>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</si>
  <si>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</si>
  <si>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</si>
  <si>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</si>
  <si>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</si>
  <si>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</si>
  <si>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</si>
  <si>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</si>
  <si>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</si>
  <si>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</si>
  <si>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</si>
  <si>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</si>
  <si>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</si>
  <si>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</si>
  <si>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</si>
  <si>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</si>
  <si>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</si>
  <si>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</si>
  <si>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</si>
  <si>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</si>
  <si>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</si>
  <si>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</si>
  <si>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</si>
  <si>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</si>
  <si>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</si>
  <si>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</si>
  <si>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</si>
  <si>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</si>
  <si>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</si>
  <si>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</si>
  <si>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</si>
  <si>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</si>
  <si>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</si>
  <si>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</si>
  <si>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</si>
  <si>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</si>
  <si>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</si>
  <si>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</si>
  <si>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</si>
  <si>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</si>
  <si>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</si>
  <si>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</si>
  <si>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</si>
  <si>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</si>
  <si>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</si>
  <si>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</si>
  <si>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</si>
  <si>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</si>
  <si>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</si>
  <si>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</si>
  <si>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</si>
  <si>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</si>
  <si>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</si>
  <si>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</si>
  <si>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</si>
  <si>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</si>
  <si>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</si>
  <si>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</si>
  <si>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</si>
  <si>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</si>
  <si>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</si>
  <si>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</si>
  <si>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</si>
  <si>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</si>
  <si>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</si>
  <si>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</si>
  <si>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</si>
  <si>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</si>
  <si>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</si>
  <si>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</si>
  <si>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</si>
  <si>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</si>
  <si>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</si>
  <si>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</si>
  <si>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</si>
  <si>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</si>
  <si>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</si>
  <si>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</si>
  <si>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</si>
  <si>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</si>
  <si>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</si>
  <si>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</si>
  <si>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</si>
  <si>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</si>
  <si>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</si>
  <si>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</si>
  <si>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</si>
  <si>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</si>
  <si>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</si>
  <si>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</si>
  <si>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</si>
  <si>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</si>
  <si>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</si>
  <si>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</si>
  <si>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</si>
  <si>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</si>
  <si>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</si>
  <si>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</si>
  <si>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</si>
  <si>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</si>
  <si>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</si>
  <si>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</si>
  <si>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</si>
  <si>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</si>
  <si>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</si>
  <si>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</si>
  <si>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</si>
  <si>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</si>
  <si>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</si>
  <si>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</si>
  <si>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</si>
  <si>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</si>
  <si>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</si>
  <si>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</si>
  <si>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</si>
  <si>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</si>
  <si>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</si>
  <si>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</si>
  <si>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</si>
  <si>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</si>
  <si>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</si>
  <si>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</si>
  <si>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</si>
  <si>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</si>
  <si>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</si>
  <si>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</si>
  <si>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</si>
  <si>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</si>
  <si>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</si>
  <si>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</si>
  <si>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</si>
  <si>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</si>
  <si>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</si>
  <si>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</si>
  <si>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</si>
  <si>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</si>
  <si>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</si>
  <si>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</si>
  <si>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</si>
  <si>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</si>
  <si>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</si>
  <si>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</si>
  <si>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</si>
  <si>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</si>
  <si>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</si>
  <si>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</si>
  <si>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</si>
  <si>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</si>
  <si>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</si>
  <si>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</si>
  <si>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</si>
  <si>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</si>
  <si>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</si>
  <si>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</si>
  <si>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</si>
  <si>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</si>
  <si>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</si>
  <si>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</si>
  <si>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</si>
  <si>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</si>
  <si>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</si>
  <si>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</si>
  <si>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</si>
  <si>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</si>
  <si>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</si>
  <si>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</si>
  <si>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</si>
  <si>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</si>
  <si>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</si>
  <si>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</si>
  <si>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</si>
  <si>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</si>
  <si>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</si>
  <si>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</si>
  <si>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</si>
  <si>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</si>
  <si>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</si>
  <si>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</si>
  <si>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</si>
  <si>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</si>
  <si>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</si>
  <si>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</si>
  <si>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</si>
  <si>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</si>
  <si>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</si>
  <si>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</si>
  <si>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</si>
  <si>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</si>
  <si>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</si>
  <si>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</si>
  <si>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</si>
  <si>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</si>
  <si>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</si>
  <si>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</si>
  <si>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</si>
  <si>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</si>
  <si>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</si>
  <si>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</si>
  <si>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</si>
  <si>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</si>
  <si>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</si>
  <si>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</si>
  <si>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</si>
  <si>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</si>
  <si>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</si>
  <si>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</si>
  <si>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</si>
  <si>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</si>
  <si>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</si>
  <si>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</si>
  <si>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</si>
  <si>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</si>
  <si>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</si>
  <si>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</si>
  <si>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</si>
  <si>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</si>
  <si>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</si>
  <si>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</si>
  <si>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</si>
  <si>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</si>
  <si>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</si>
  <si>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</si>
  <si>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</si>
  <si>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</si>
  <si>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</si>
  <si>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</si>
  <si>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</si>
  <si>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</si>
  <si>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</si>
  <si>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</si>
  <si>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</si>
  <si>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</si>
  <si>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</si>
  <si>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</si>
  <si>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</si>
  <si>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</si>
  <si>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</si>
  <si>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</si>
  <si>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</si>
  <si>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</si>
  <si>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</si>
  <si>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</si>
  <si>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</si>
  <si>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</si>
  <si>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</si>
  <si>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</si>
  <si>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</si>
  <si>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</si>
  <si>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</si>
  <si>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</si>
  <si>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</si>
  <si>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</si>
  <si>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</si>
  <si>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</si>
  <si>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</si>
  <si>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</si>
  <si>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</si>
  <si>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</si>
  <si>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</si>
  <si>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</si>
  <si>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</si>
  <si>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</si>
  <si>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</si>
  <si>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</si>
  <si>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</si>
  <si>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</si>
  <si>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</si>
  <si>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</si>
  <si>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</si>
  <si>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</si>
  <si>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</si>
  <si>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</si>
  <si>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</si>
  <si>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</si>
  <si>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</si>
  <si>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</si>
  <si>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</si>
  <si>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</si>
  <si>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</si>
  <si>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</si>
  <si>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</si>
  <si>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</si>
  <si>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</si>
  <si>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</si>
  <si>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</si>
  <si>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</si>
  <si>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</si>
  <si>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</si>
  <si>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</si>
  <si>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</si>
  <si>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</si>
  <si>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</si>
  <si>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</si>
  <si>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</si>
  <si>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</si>
  <si>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</si>
  <si>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</si>
  <si>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</si>
  <si>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</si>
  <si>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</si>
  <si>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</si>
  <si>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</si>
  <si>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</si>
  <si>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</si>
  <si>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</si>
  <si>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</si>
  <si>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</si>
  <si>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</si>
  <si>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</si>
  <si>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</si>
  <si>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</si>
  <si>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</si>
  <si>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</si>
  <si>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</si>
  <si>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</si>
  <si>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</si>
  <si>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</si>
  <si>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</si>
  <si>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</si>
  <si>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</si>
  <si>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</si>
  <si>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</si>
  <si>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</si>
  <si>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</si>
  <si>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</si>
  <si>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</si>
  <si>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</si>
  <si>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</si>
  <si>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</si>
  <si>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</si>
  <si>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</si>
  <si>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</si>
  <si>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</si>
  <si>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</si>
  <si>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</si>
  <si>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</si>
  <si>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</si>
  <si>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</si>
  <si>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</si>
  <si>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</si>
  <si>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</si>
  <si>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</si>
  <si>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</si>
  <si>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</si>
  <si>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</si>
  <si>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</si>
  <si>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</si>
  <si>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</si>
  <si>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</si>
  <si>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</si>
  <si>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</si>
  <si>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</si>
  <si>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</si>
  <si>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</si>
  <si>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</si>
  <si>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</si>
  <si>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</si>
  <si>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</si>
  <si>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</si>
  <si>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</si>
  <si>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</si>
  <si>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</si>
  <si>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</si>
  <si>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</si>
  <si>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</si>
  <si>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</si>
  <si>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</si>
  <si>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</si>
  <si>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</si>
  <si>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</si>
  <si>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</si>
  <si>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</si>
  <si>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</si>
  <si>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</si>
  <si>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</si>
  <si>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</si>
  <si>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</si>
  <si>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</si>
  <si>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</si>
  <si>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</si>
  <si>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</si>
  <si>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</si>
  <si>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</si>
  <si>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</si>
  <si>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</si>
  <si>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</si>
  <si>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</si>
  <si>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</si>
  <si>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</si>
  <si>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</si>
  <si>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</si>
  <si>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</si>
  <si>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</si>
  <si>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</si>
  <si>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</si>
  <si>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</si>
  <si>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</si>
  <si>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</si>
  <si>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</si>
  <si>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</si>
  <si>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</si>
  <si>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</si>
  <si>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</si>
  <si>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</si>
  <si>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</si>
  <si>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</si>
  <si>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</si>
  <si>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</si>
  <si>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</si>
  <si>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</si>
  <si>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</si>
  <si>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</si>
  <si>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</si>
  <si>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</si>
  <si>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</si>
  <si>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</si>
  <si>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</si>
  <si>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</si>
  <si>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</si>
  <si>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</si>
  <si>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</si>
  <si>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</si>
  <si>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</si>
  <si>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</si>
  <si>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</si>
  <si>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</si>
  <si>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</si>
  <si>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</si>
  <si>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</si>
  <si>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</si>
  <si>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</si>
  <si>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</si>
  <si>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</si>
  <si>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</si>
  <si>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</si>
  <si>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</si>
  <si>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</si>
  <si>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</si>
  <si>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</si>
  <si>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</si>
  <si>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</si>
  <si>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</si>
  <si>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</si>
  <si>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</si>
  <si>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</si>
  <si>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</si>
  <si>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</si>
  <si>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</si>
  <si>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</si>
  <si>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</si>
  <si>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</si>
  <si>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</si>
  <si>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</si>
  <si>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</si>
  <si>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</si>
  <si>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</si>
  <si>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</si>
  <si>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</si>
  <si>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</si>
  <si>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</si>
  <si>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</si>
  <si>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</si>
  <si>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</si>
  <si>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</si>
  <si>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</si>
  <si>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</si>
  <si>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</si>
  <si>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</si>
  <si>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</si>
  <si>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</si>
  <si>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</si>
  <si>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</si>
  <si>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</si>
  <si>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</si>
  <si>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</si>
  <si>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</si>
  <si>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</si>
  <si>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</si>
  <si>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</si>
  <si>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</si>
  <si>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</si>
  <si>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</si>
  <si>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</si>
  <si>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</si>
  <si>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</si>
  <si>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</si>
  <si>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</si>
  <si>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</si>
  <si>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</si>
  <si>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</si>
  <si>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</si>
  <si>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</si>
  <si>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</si>
  <si>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</si>
  <si>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</si>
  <si>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</si>
  <si>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</si>
  <si>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</si>
  <si>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</si>
  <si>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MÓDULO METÁLICO DE 3 GAVETAS CON RUEDAS COLOR ALUMINIO</t>
  </si>
  <si>
    <t>A010010011500001069</t>
  </si>
  <si>
    <t>B &amp; H MOBILIARIO</t>
  </si>
  <si>
    <t>15-1</t>
  </si>
  <si>
    <t>ESTATACION DE TRABAJO PARA OFICINA</t>
  </si>
  <si>
    <t>A010010011500001082</t>
  </si>
  <si>
    <t>110-1</t>
  </si>
  <si>
    <t>GABINETE COLGANTE EN MELAMINA, C/HAYA</t>
  </si>
  <si>
    <t xml:space="preserve">CAMARA DIGITAL </t>
  </si>
  <si>
    <t>NIKON</t>
  </si>
  <si>
    <t>D7000</t>
  </si>
  <si>
    <t>2P TECHNOLOGY</t>
  </si>
  <si>
    <t>A010010011500000550</t>
  </si>
  <si>
    <t>CMN0000001</t>
  </si>
  <si>
    <t>Sub-Total 2013</t>
  </si>
  <si>
    <t>A010010011500000001</t>
  </si>
  <si>
    <t>A010010011500000002</t>
  </si>
  <si>
    <t>CERESA MOTORS C. POR A.</t>
  </si>
  <si>
    <t>KMHJT81EBEU824682</t>
  </si>
  <si>
    <t>HYINDAI</t>
  </si>
  <si>
    <t>TUCSON 2014</t>
  </si>
  <si>
    <t>Jeep Hyundai Tucson Blanca</t>
  </si>
  <si>
    <t>KMHJT81EBEU824748</t>
  </si>
  <si>
    <t>INSTALACION CAMARAS CON CANALETAS</t>
  </si>
  <si>
    <t>CAMARA SEGURIDAD GADSPOT GS7000</t>
  </si>
  <si>
    <t>A030010011500007288</t>
  </si>
  <si>
    <t>GS7000/W</t>
  </si>
  <si>
    <t>ESTANTE CON PUERTAS BAJA 2000 EN MELAMINA, C/HAYA DE 40X90X185</t>
  </si>
  <si>
    <t>A010010011500001119</t>
  </si>
  <si>
    <t>1079-1</t>
  </si>
  <si>
    <t>A010010011500000968</t>
  </si>
  <si>
    <t>LAVE, S.A.</t>
  </si>
  <si>
    <t>GABINETE COLGANTE 80</t>
  </si>
  <si>
    <t>990-1</t>
  </si>
  <si>
    <t>(Al 30 de Septiembre del 2014)</t>
  </si>
  <si>
    <t>Compras Enero 2014</t>
  </si>
  <si>
    <t>Compras Febrero 2014</t>
  </si>
  <si>
    <t>Compras Julio 2014</t>
  </si>
  <si>
    <t>Compras Agosto 2014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</si>
</sst>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3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25" activePane="bottomRight" state="frozen"/>
      <selection sqref="A1:T2"/>
      <selection pane="topRight" sqref="A1:T2"/>
      <selection pane="bottomLeft" sqref="A1:T2"/>
      <selection pane="bottomRight" activeCell="A4" sqref="A4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U1" s="181"/>
    </row>
    <row r="2" spans="1:21" s="88" customFormat="1" ht="20.25">
      <c r="A2" s="514" t="s">
        <v>177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U2" s="181"/>
    </row>
    <row r="3" spans="1:21" s="86" customFormat="1" ht="20.25">
      <c r="A3" s="513" t="s">
        <v>2835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  <c r="O3" s="513"/>
      <c r="P3" s="513"/>
      <c r="Q3" s="513"/>
      <c r="R3" s="513"/>
      <c r="S3" s="513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41912</v>
      </c>
    </row>
    <row r="5" spans="1:21">
      <c r="H5" s="515" t="s">
        <v>2</v>
      </c>
      <c r="I5" s="516"/>
      <c r="J5" s="517"/>
      <c r="Q5" s="518" t="s">
        <v>3</v>
      </c>
      <c r="R5" s="519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31386.824999999997</v>
      </c>
      <c r="S11" s="38">
        <f t="shared" ref="S11:S14" si="4">N11-R11</f>
        <v>15113.175000000003</v>
      </c>
      <c r="U11" s="121">
        <f t="shared" si="3"/>
        <v>81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12014.325000000001</v>
      </c>
      <c r="S12" s="38">
        <f t="shared" si="4"/>
        <v>5785.6749999999993</v>
      </c>
      <c r="U12" s="121">
        <f t="shared" si="3"/>
        <v>81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12014.325000000001</v>
      </c>
      <c r="S13" s="38">
        <f t="shared" si="4"/>
        <v>5785.6749999999993</v>
      </c>
      <c r="U13" s="121">
        <f t="shared" si="3"/>
        <v>81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15832.541666666666</v>
      </c>
      <c r="S19" s="38">
        <f t="shared" ref="S19:S22" si="7">N19-R19</f>
        <v>4167.4583333333339</v>
      </c>
      <c r="U19" s="121">
        <f t="shared" si="3"/>
        <v>95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11874.208333333334</v>
      </c>
      <c r="S20" s="38">
        <f t="shared" si="7"/>
        <v>3125.7916666666661</v>
      </c>
      <c r="U20" s="121">
        <f t="shared" si="3"/>
        <v>95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60124.074999999997</v>
      </c>
      <c r="S21" s="38">
        <f t="shared" si="7"/>
        <v>4875.9250000000029</v>
      </c>
      <c r="U21" s="121">
        <f t="shared" si="3"/>
        <v>111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61599.19200000001</v>
      </c>
      <c r="S24" s="38">
        <f t="shared" ref="S24:S29" si="8">N24-R24</f>
        <v>15400.797999999995</v>
      </c>
      <c r="U24" s="121">
        <f t="shared" si="3"/>
        <v>96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47895.041666666664</v>
      </c>
      <c r="S25" s="38">
        <f t="shared" si="8"/>
        <v>12604.958333333336</v>
      </c>
      <c r="U25" s="121">
        <f t="shared" si="3"/>
        <v>95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47895.041666666664</v>
      </c>
      <c r="S26" s="38">
        <f t="shared" si="8"/>
        <v>12604.958333333336</v>
      </c>
      <c r="U26" s="121">
        <f t="shared" si="3"/>
        <v>95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12014.325000000001</v>
      </c>
      <c r="S28" s="38">
        <f t="shared" si="8"/>
        <v>5785.6749999999993</v>
      </c>
      <c r="U28" s="121">
        <f t="shared" si="3"/>
        <v>81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12014.325000000001</v>
      </c>
      <c r="S29" s="38">
        <f t="shared" si="8"/>
        <v>5785.6749999999993</v>
      </c>
      <c r="U29" s="121">
        <f t="shared" si="3"/>
        <v>81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1576.0520833333335</v>
      </c>
      <c r="S30" s="38">
        <f>N30-R30</f>
        <v>1088.6979166666665</v>
      </c>
      <c r="U30" s="121">
        <f t="shared" si="3"/>
        <v>71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825237.67741666664</v>
      </c>
      <c r="S31" s="68">
        <f>SUM(S7:S30)</f>
        <v>92136.462583333356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22882.04208333333</v>
      </c>
      <c r="S33" s="38">
        <f t="shared" ref="S33:S35" si="10">N33-R33</f>
        <v>19362.727916666667</v>
      </c>
      <c r="U33" s="121">
        <f>IF((DATEDIF(G33,U$4,"m"))&gt;=120,120,(DATEDIF(G33,U$4,"m")))</f>
        <v>65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22882.04208333333</v>
      </c>
      <c r="S34" s="38">
        <f t="shared" si="10"/>
        <v>19362.727916666667</v>
      </c>
      <c r="U34" s="121">
        <f>IF((DATEDIF(G34,U$4,"m"))&gt;=120,120,(DATEDIF(G34,U$4,"m")))</f>
        <v>65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-0.54166666666666663</v>
      </c>
      <c r="S35" s="38">
        <f t="shared" si="10"/>
        <v>0.54166666666666663</v>
      </c>
      <c r="U35" s="121">
        <f>IF((DATEDIF(G35,U$4,"m"))&gt;=120,120,(DATEDIF(G35,U$4,"m")))</f>
        <v>65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45763.542499999996</v>
      </c>
      <c r="S36" s="68">
        <f>SUM(S33:S35)</f>
        <v>38725.997499999998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871001.21991666663</v>
      </c>
      <c r="S38" s="73">
        <f>+S31+S36</f>
        <v>130862.46008333335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241857.91666666669</v>
      </c>
      <c r="S40" s="38">
        <f t="shared" ref="S40:S42" si="12">N40-R40</f>
        <v>338602.08333333331</v>
      </c>
      <c r="U40" s="121">
        <f>IF((DATEDIF(G40,U$4,"m"))&gt;=120,120,(DATEDIF(G40,U$4,"m")))</f>
        <v>50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604645.41666666663</v>
      </c>
      <c r="S41" s="38">
        <f t="shared" si="12"/>
        <v>846504.58333333337</v>
      </c>
      <c r="U41" s="121">
        <f>IF((DATEDIF(G41,U$4,"m"))&gt;=120,120,(DATEDIF(G41,U$4,"m")))</f>
        <v>50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362787.08333333331</v>
      </c>
      <c r="S42" s="38">
        <f t="shared" si="12"/>
        <v>507902.91666666669</v>
      </c>
      <c r="U42" s="121">
        <f>IF((DATEDIF(G42,U$4,"m"))&gt;=120,120,(DATEDIF(G42,U$4,"m")))</f>
        <v>50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1209290.4166666665</v>
      </c>
      <c r="S43" s="68">
        <f>SUM(S40:S42)</f>
        <v>1693009.5833333335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5958.2416666666668</v>
      </c>
      <c r="S45" s="38">
        <f t="shared" ref="S45" si="14">N45-R45</f>
        <v>59041.758333333331</v>
      </c>
      <c r="T45" s="60">
        <v>18602</v>
      </c>
      <c r="U45" s="121">
        <f>IF((DATEDIF(G45,U$4,"m"))&gt;=120,120,(DATEDIF(G45,U$4,"m")))</f>
        <v>11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5958.2416666666668</v>
      </c>
      <c r="S46" s="68">
        <f>SUM(S45)</f>
        <v>59041.758333333331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P48" si="15">+O38+O43</f>
        <v>0</v>
      </c>
      <c r="P48" s="66">
        <f t="shared" si="15"/>
        <v>0</v>
      </c>
      <c r="Q48" s="66">
        <f>+Q38+Q43+Q46</f>
        <v>33076.105666666663</v>
      </c>
      <c r="R48" s="66">
        <f>+R38+R43+R46</f>
        <v>2086249.8782499998</v>
      </c>
      <c r="S48" s="66">
        <f>+S38+S43+S46</f>
        <v>1882913.8017500001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3" t="s">
        <v>0</v>
      </c>
      <c r="B1" s="513"/>
      <c r="C1" s="513"/>
      <c r="D1" s="513"/>
      <c r="E1" s="513"/>
    </row>
    <row r="2" spans="1:9" ht="20.25">
      <c r="A2" s="514" t="s">
        <v>2527</v>
      </c>
      <c r="B2" s="514"/>
      <c r="C2" s="514"/>
      <c r="D2" s="514"/>
      <c r="E2" s="514"/>
    </row>
    <row r="3" spans="1:9">
      <c r="A3" s="533" t="str">
        <f>'Equipos de Producción'!A3:S3</f>
        <v>(Al 30 de Septiembre del 2014)</v>
      </c>
      <c r="B3" s="533"/>
      <c r="C3" s="533"/>
      <c r="D3" s="533"/>
      <c r="E3" s="533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8" t="s">
        <v>3</v>
      </c>
      <c r="D5" s="547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33076.105666666663</v>
      </c>
      <c r="D7" s="378">
        <f>'Equipos de Producción'!R48</f>
        <v>2086249.8782499998</v>
      </c>
      <c r="E7" s="378">
        <f>'Equipos de Producción'!S48</f>
        <v>1882913.8017500001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7555475.2549999999</v>
      </c>
      <c r="E8" s="378">
        <f>'Equipos de Transporte'!T14</f>
        <v>842332.32999999973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14545658.654844433</v>
      </c>
      <c r="E9" s="378">
        <f>'Eq. Computos'!T345</f>
        <v>1394771.0154444445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762688.58793764492</v>
      </c>
      <c r="E10" s="378">
        <f>'Equipos Médicos'!R93</f>
        <v>110896.87206235521</v>
      </c>
      <c r="G10" s="378"/>
      <c r="I10" s="378"/>
    </row>
    <row r="11" spans="1:9">
      <c r="A11" t="s">
        <v>2531</v>
      </c>
      <c r="B11" s="378">
        <f>+'Equipos de Comunicaciones'!M83</f>
        <v>2909438.6420996678</v>
      </c>
      <c r="C11" s="378">
        <f>+'Equipos de Comunicaciones'!O83</f>
        <v>20934.973684163902</v>
      </c>
      <c r="D11" s="378">
        <f>+'Equipos de Comunicaciones'!P83</f>
        <v>1450310.7946616388</v>
      </c>
      <c r="E11" s="378">
        <f>+'Equipos de Comunicaciones'!Q83</f>
        <v>1459127.847438029</v>
      </c>
      <c r="G11" s="378"/>
      <c r="I11" s="378"/>
    </row>
    <row r="12" spans="1:9">
      <c r="A12" t="s">
        <v>2532</v>
      </c>
      <c r="B12" s="378">
        <f>'Eq. y Muebles de Ofic.'!N1052</f>
        <v>10092898.127664009</v>
      </c>
      <c r="C12" s="378">
        <f>'Eq. y Muebles de Ofic.'!R1052</f>
        <v>92870.916267755674</v>
      </c>
      <c r="D12" s="378">
        <f>'Eq. y Muebles de Ofic.'!S1052</f>
        <v>6051639.7176611172</v>
      </c>
      <c r="E12" s="378">
        <f>'Eq. y Muebles de Ofic.'!T1052</f>
        <v>4078932.2000028919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28499</v>
      </c>
      <c r="E13" s="378">
        <f>'Equipos Varios'!S8</f>
        <v>1</v>
      </c>
      <c r="G13" s="378"/>
      <c r="I13" s="378"/>
    </row>
    <row r="14" spans="1:9">
      <c r="B14" s="379">
        <f>SUM(B7:B13)</f>
        <v>41634871.951163664</v>
      </c>
      <c r="C14" s="379">
        <f t="shared" ref="C14:D14" si="0">SUM(C7:C13)</f>
        <v>670097.37787302479</v>
      </c>
      <c r="D14" s="379">
        <f t="shared" si="0"/>
        <v>32480521.88835483</v>
      </c>
      <c r="E14" s="379">
        <f>SUM(E7:E13)</f>
        <v>9768975.0666977204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9581580.0192000009</v>
      </c>
      <c r="E18" s="380">
        <f>Edificaciones!P7</f>
        <v>35332077.320800006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155692483.26116365</v>
      </c>
      <c r="C28" s="383">
        <f t="shared" ref="C28:E28" si="1">+C14+C16+C18+C21+C24+C26</f>
        <v>1121191.2592730247</v>
      </c>
      <c r="D28" s="383">
        <f t="shared" si="1"/>
        <v>43934023.375054836</v>
      </c>
      <c r="E28" s="383">
        <f t="shared" si="1"/>
        <v>111867663.88999772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J33"/>
  <sheetViews>
    <sheetView topLeftCell="A7" zoomScaleNormal="100" workbookViewId="0">
      <selection activeCell="A14" sqref="A14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50" t="s">
        <v>0</v>
      </c>
      <c r="B1" s="550"/>
      <c r="C1" s="550"/>
      <c r="D1" s="550"/>
      <c r="E1" s="550"/>
      <c r="F1" s="550"/>
      <c r="G1" s="550"/>
      <c r="H1" s="550"/>
    </row>
    <row r="2" spans="1:10">
      <c r="A2" s="551" t="s">
        <v>2579</v>
      </c>
      <c r="B2" s="551"/>
      <c r="C2" s="551"/>
      <c r="D2" s="551"/>
      <c r="E2" s="551"/>
      <c r="F2" s="551"/>
      <c r="G2" s="551"/>
      <c r="H2" s="551"/>
    </row>
    <row r="3" spans="1:10">
      <c r="A3" s="551" t="s">
        <v>2580</v>
      </c>
      <c r="B3" s="551"/>
      <c r="C3" s="551"/>
      <c r="D3" s="551"/>
      <c r="E3" s="551"/>
      <c r="F3" s="551"/>
      <c r="G3" s="551"/>
      <c r="H3" s="551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41758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/>
      <c r="D12" s="401">
        <f>B12-C12</f>
        <v>0</v>
      </c>
      <c r="E12" s="401">
        <f>D12*18%</f>
        <v>0</v>
      </c>
      <c r="F12" s="401">
        <f>D12+E12</f>
        <v>0</v>
      </c>
      <c r="G12" s="402">
        <f>G33</f>
        <v>1.8358523962188025</v>
      </c>
      <c r="H12" s="403">
        <f>(F12*G12)+F12</f>
        <v>0</v>
      </c>
      <c r="J12" s="480">
        <f>H14/7</f>
        <v>1101.9337285714284</v>
      </c>
    </row>
    <row r="13" spans="1:10">
      <c r="A13" s="481" t="s">
        <v>2825</v>
      </c>
      <c r="B13" s="401">
        <v>2305.09</v>
      </c>
      <c r="D13" s="401">
        <f>B13-C13</f>
        <v>2305.09</v>
      </c>
      <c r="E13" s="401">
        <f>D13*18%</f>
        <v>414.9162</v>
      </c>
      <c r="F13" s="401">
        <f>D13+E13</f>
        <v>2720.0062000000003</v>
      </c>
      <c r="G13" s="402">
        <f>G12</f>
        <v>1.8358523962188025</v>
      </c>
      <c r="H13" s="403">
        <f>(F13*G13)+F13</f>
        <v>7713.5360999999994</v>
      </c>
    </row>
    <row r="14" spans="1:10">
      <c r="A14" s="481" t="s">
        <v>2825</v>
      </c>
      <c r="B14" s="401">
        <v>2305.09</v>
      </c>
      <c r="D14" s="401">
        <f>B14-C14</f>
        <v>2305.09</v>
      </c>
      <c r="E14" s="401">
        <f>D14*18%</f>
        <v>414.9162</v>
      </c>
      <c r="F14" s="401">
        <f>D14+E14</f>
        <v>2720.0062000000003</v>
      </c>
      <c r="G14" s="402">
        <f>G13</f>
        <v>1.8358523962188025</v>
      </c>
      <c r="H14" s="403">
        <f>(F14*G14)+F14</f>
        <v>7713.5360999999994</v>
      </c>
    </row>
    <row r="15" spans="1:10">
      <c r="B15" s="404">
        <f>SUM(B12:B14)</f>
        <v>4610.18</v>
      </c>
      <c r="C15" s="404">
        <f>SUM(C12:C14)</f>
        <v>0</v>
      </c>
      <c r="D15" s="404">
        <f>SUM(D12:D14)</f>
        <v>4610.18</v>
      </c>
      <c r="E15" s="404">
        <f>SUM(E12:E14)</f>
        <v>829.83240000000001</v>
      </c>
      <c r="F15" s="404">
        <f>SUM(F12:F14)</f>
        <v>5440.0124000000005</v>
      </c>
      <c r="G15" s="404"/>
      <c r="H15" s="405">
        <f>SUM(H12:H14)</f>
        <v>15427.072199999999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388.14</v>
      </c>
      <c r="C18" s="401">
        <v>0</v>
      </c>
      <c r="D18" s="401">
        <f>B18-C18</f>
        <v>388.14</v>
      </c>
      <c r="E18" s="401">
        <f>D18*18%</f>
        <v>69.865200000000002</v>
      </c>
      <c r="F18" s="401">
        <f>D18+E18</f>
        <v>458.0052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952.53</v>
      </c>
      <c r="C19" s="401">
        <v>0</v>
      </c>
      <c r="D19" s="401">
        <f t="shared" ref="D19:D28" si="0">B19-C19</f>
        <v>952.53</v>
      </c>
      <c r="E19" s="401">
        <f t="shared" ref="E19:E28" si="1">D19*18%</f>
        <v>171.4554</v>
      </c>
      <c r="F19" s="401">
        <f t="shared" ref="F19:F28" si="2">D19+E19</f>
        <v>1123.9854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C20" s="401">
        <v>0</v>
      </c>
      <c r="D20" s="401">
        <f t="shared" si="0"/>
        <v>0</v>
      </c>
      <c r="E20" s="401">
        <f t="shared" si="1"/>
        <v>0</v>
      </c>
      <c r="F20" s="401">
        <f t="shared" si="2"/>
        <v>0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132.19999999999999</v>
      </c>
      <c r="C21" s="401">
        <v>0</v>
      </c>
      <c r="D21" s="401">
        <f t="shared" si="0"/>
        <v>132.19999999999999</v>
      </c>
      <c r="E21" s="401">
        <f t="shared" si="1"/>
        <v>23.795999999999996</v>
      </c>
      <c r="F21" s="401">
        <f t="shared" si="2"/>
        <v>155.99599999999998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132.19999999999999</v>
      </c>
      <c r="C22" s="401">
        <v>0</v>
      </c>
      <c r="D22" s="401">
        <f t="shared" si="0"/>
        <v>132.19999999999999</v>
      </c>
      <c r="E22" s="401">
        <f t="shared" si="1"/>
        <v>23.795999999999996</v>
      </c>
      <c r="F22" s="401">
        <f t="shared" si="2"/>
        <v>155.99599999999998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738.98</v>
      </c>
      <c r="C23" s="401">
        <v>0</v>
      </c>
      <c r="D23" s="401">
        <f t="shared" si="0"/>
        <v>738.98</v>
      </c>
      <c r="E23" s="401">
        <f t="shared" si="1"/>
        <v>133.0164</v>
      </c>
      <c r="F23" s="401">
        <f t="shared" si="2"/>
        <v>871.99639999999999</v>
      </c>
      <c r="G23" s="402">
        <v>0</v>
      </c>
      <c r="H23" s="403">
        <f t="shared" si="3"/>
        <v>0</v>
      </c>
    </row>
    <row r="24" spans="1:8">
      <c r="A24" s="481" t="s">
        <v>2777</v>
      </c>
      <c r="C24" s="401">
        <v>0</v>
      </c>
      <c r="D24" s="401">
        <f t="shared" si="0"/>
        <v>0</v>
      </c>
      <c r="E24" s="401">
        <f t="shared" si="1"/>
        <v>0</v>
      </c>
      <c r="F24" s="401">
        <f t="shared" si="2"/>
        <v>0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2019.86</v>
      </c>
      <c r="C25" s="401">
        <v>0</v>
      </c>
      <c r="D25" s="401">
        <f t="shared" si="0"/>
        <v>2019.86</v>
      </c>
      <c r="E25" s="401">
        <f t="shared" si="1"/>
        <v>363.57479999999998</v>
      </c>
      <c r="F25" s="401">
        <f t="shared" si="2"/>
        <v>2383.4348</v>
      </c>
      <c r="G25" s="402">
        <v>0</v>
      </c>
      <c r="H25" s="403">
        <f t="shared" si="3"/>
        <v>0</v>
      </c>
    </row>
    <row r="26" spans="1:8">
      <c r="A26" s="481" t="s">
        <v>2824</v>
      </c>
      <c r="B26" s="401">
        <v>4099.7</v>
      </c>
      <c r="C26" s="401">
        <v>0</v>
      </c>
      <c r="D26" s="401">
        <f t="shared" si="0"/>
        <v>4099.7</v>
      </c>
      <c r="E26" s="401">
        <f t="shared" si="1"/>
        <v>737.94599999999991</v>
      </c>
      <c r="F26" s="401">
        <f t="shared" si="2"/>
        <v>4837.6459999999997</v>
      </c>
      <c r="G26" s="402">
        <v>0</v>
      </c>
      <c r="H26" s="403">
        <f t="shared" si="3"/>
        <v>0</v>
      </c>
    </row>
    <row r="27" spans="1:8">
      <c r="A27" s="481" t="s">
        <v>2780</v>
      </c>
      <c r="C27" s="401">
        <v>0</v>
      </c>
      <c r="D27" s="401">
        <f t="shared" si="0"/>
        <v>0</v>
      </c>
      <c r="E27" s="401">
        <f t="shared" si="1"/>
        <v>0</v>
      </c>
      <c r="F27" s="401">
        <f t="shared" si="2"/>
        <v>0</v>
      </c>
      <c r="G27" s="402">
        <v>0</v>
      </c>
      <c r="H27" s="403">
        <f t="shared" si="3"/>
        <v>0</v>
      </c>
    </row>
    <row r="28" spans="1:8">
      <c r="A28" s="481" t="s">
        <v>2781</v>
      </c>
      <c r="C28" s="401">
        <v>0</v>
      </c>
      <c r="D28" s="401">
        <f t="shared" si="0"/>
        <v>0</v>
      </c>
      <c r="E28" s="401">
        <f t="shared" si="1"/>
        <v>0</v>
      </c>
      <c r="F28" s="401">
        <f t="shared" si="2"/>
        <v>0</v>
      </c>
      <c r="G28" s="402">
        <v>0</v>
      </c>
      <c r="H28" s="403">
        <f t="shared" si="3"/>
        <v>0</v>
      </c>
    </row>
    <row r="29" spans="1:8">
      <c r="B29" s="404">
        <f>SUM(B18:B28)</f>
        <v>8463.61</v>
      </c>
      <c r="C29" s="404">
        <f>SUM(C18:C28)</f>
        <v>0</v>
      </c>
      <c r="D29" s="404">
        <f>SUM(D18:D28)</f>
        <v>8463.61</v>
      </c>
      <c r="E29" s="404">
        <f>SUM(E18:E28)</f>
        <v>1523.4497999999999</v>
      </c>
      <c r="F29" s="404">
        <f>SUM(F18:F28)</f>
        <v>9987.0597999999991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13073.79</v>
      </c>
      <c r="C31" s="411">
        <f>SUM(C29,C15)</f>
        <v>0</v>
      </c>
      <c r="D31" s="411">
        <f>SUM(D29,D15)</f>
        <v>13073.79</v>
      </c>
      <c r="E31" s="411">
        <f>SUM(E29,E15)</f>
        <v>2353.2821999999996</v>
      </c>
      <c r="F31" s="411">
        <f>SUM(F29,F15)</f>
        <v>15427.072199999999</v>
      </c>
      <c r="G31" s="411"/>
      <c r="H31" s="412">
        <f>SUM(H29,H15)</f>
        <v>15427.072199999999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1.8358523962188025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4097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23"/>
  <sheetViews>
    <sheetView zoomScaleNormal="100" workbookViewId="0">
      <pane xSplit="2" ySplit="6" topLeftCell="M7" activePane="bottomRight" state="frozen"/>
      <selection sqref="A1:S2"/>
      <selection pane="topRight" sqref="A1:S2"/>
      <selection pane="bottomLeft" sqref="A1:S2"/>
      <selection pane="bottomRight" activeCell="S21" sqref="S21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20" t="s">
        <v>0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</row>
    <row r="2" spans="1:22" s="2" customFormat="1" ht="20.25">
      <c r="A2" s="521" t="s">
        <v>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</row>
    <row r="3" spans="1:22" s="3" customFormat="1" ht="20.25">
      <c r="A3" s="520" t="str">
        <f>'Equipos de Producción'!A3:S3</f>
        <v>(Al 30 de Septiembre del 2014)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41912</v>
      </c>
    </row>
    <row r="5" spans="1:22">
      <c r="H5" s="522" t="s">
        <v>2</v>
      </c>
      <c r="I5" s="523"/>
      <c r="J5" s="524"/>
      <c r="R5" s="525" t="s">
        <v>3</v>
      </c>
      <c r="S5" s="525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1383748.6</v>
      </c>
      <c r="T11" s="6">
        <f t="shared" si="4"/>
        <v>345938.14999999991</v>
      </c>
      <c r="V11" s="121">
        <f t="shared" si="1"/>
        <v>48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1383748.6</v>
      </c>
      <c r="T12" s="6">
        <f t="shared" si="4"/>
        <v>345938.14999999991</v>
      </c>
      <c r="V12" s="121">
        <f t="shared" si="1"/>
        <v>48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7555475.2549999999</v>
      </c>
      <c r="T14" s="24">
        <f>SUM(T7:T13)</f>
        <v>842332.32999999973</v>
      </c>
    </row>
    <row r="15" spans="1:22" ht="16.5" thickTop="1"/>
    <row r="16" spans="1:22" ht="31.5">
      <c r="B16" s="512" t="s">
        <v>2822</v>
      </c>
      <c r="C16" s="4" t="s">
        <v>2820</v>
      </c>
      <c r="D16" s="4" t="s">
        <v>2821</v>
      </c>
      <c r="E16" s="4" t="s">
        <v>2819</v>
      </c>
      <c r="F16" s="5" t="s">
        <v>2818</v>
      </c>
      <c r="G16" s="220">
        <v>41753</v>
      </c>
      <c r="H16" s="15">
        <v>28</v>
      </c>
      <c r="I16" s="15">
        <v>9</v>
      </c>
      <c r="J16" s="511">
        <v>2010</v>
      </c>
      <c r="K16" s="4" t="s">
        <v>30</v>
      </c>
      <c r="L16" s="17" t="s">
        <v>2816</v>
      </c>
      <c r="M16" s="4" t="s">
        <v>31</v>
      </c>
      <c r="N16" s="6">
        <v>1291248</v>
      </c>
      <c r="O16" s="6" t="s">
        <v>32</v>
      </c>
      <c r="P16" s="4">
        <v>2</v>
      </c>
      <c r="Q16" s="4">
        <v>5</v>
      </c>
      <c r="R16" s="6">
        <f t="shared" ref="R16:R17" si="5">((N16-1)/(Q16*12))</f>
        <v>21520.783333333333</v>
      </c>
      <c r="S16" s="6">
        <f t="shared" ref="S16:S17" si="6">R16*V16</f>
        <v>107603.91666666666</v>
      </c>
      <c r="T16" s="6">
        <f t="shared" ref="T16:T17" si="7">N16-S16</f>
        <v>1183644.0833333333</v>
      </c>
      <c r="V16" s="121">
        <f t="shared" ref="V16:V17" si="8">IF((DATEDIF(G16,V$4,"m"))&gt;=60,60,(DATEDIF(G16,V$4,"m")))</f>
        <v>5</v>
      </c>
    </row>
    <row r="17" spans="2:22" ht="31.5">
      <c r="B17" s="512" t="s">
        <v>2822</v>
      </c>
      <c r="C17" s="4" t="s">
        <v>2820</v>
      </c>
      <c r="D17" s="4" t="s">
        <v>2821</v>
      </c>
      <c r="E17" s="4" t="s">
        <v>2823</v>
      </c>
      <c r="F17" s="5" t="s">
        <v>2818</v>
      </c>
      <c r="G17" s="220">
        <v>41753</v>
      </c>
      <c r="H17" s="15">
        <v>28</v>
      </c>
      <c r="I17" s="15">
        <v>9</v>
      </c>
      <c r="J17" s="511">
        <v>2010</v>
      </c>
      <c r="K17" s="4" t="s">
        <v>30</v>
      </c>
      <c r="L17" s="17" t="s">
        <v>2817</v>
      </c>
      <c r="M17" s="4" t="s">
        <v>31</v>
      </c>
      <c r="N17" s="6">
        <v>1291248</v>
      </c>
      <c r="O17" s="6" t="s">
        <v>32</v>
      </c>
      <c r="P17" s="4">
        <v>2</v>
      </c>
      <c r="Q17" s="4">
        <v>5</v>
      </c>
      <c r="R17" s="6">
        <f t="shared" si="5"/>
        <v>21520.783333333333</v>
      </c>
      <c r="S17" s="6">
        <f t="shared" si="6"/>
        <v>107603.91666666666</v>
      </c>
      <c r="T17" s="6">
        <f t="shared" si="7"/>
        <v>1183644.0833333333</v>
      </c>
      <c r="V17" s="121">
        <f t="shared" si="8"/>
        <v>5</v>
      </c>
    </row>
    <row r="18" spans="2:22" ht="16.5" thickBot="1">
      <c r="F18" s="5"/>
      <c r="G18" s="220"/>
      <c r="J18" s="511"/>
      <c r="L18" s="17"/>
      <c r="N18" s="24">
        <f>SUM(N16:N17)</f>
        <v>2582496</v>
      </c>
      <c r="O18" s="24"/>
      <c r="P18" s="25"/>
      <c r="Q18" s="25"/>
      <c r="R18" s="24">
        <f>SUM(R16:R17)</f>
        <v>43041.566666666666</v>
      </c>
      <c r="S18" s="24">
        <f>SUM(S16:S17)</f>
        <v>215207.83333333331</v>
      </c>
      <c r="T18" s="24">
        <f>SUM(T16:T17)</f>
        <v>2367288.1666666665</v>
      </c>
      <c r="V18" s="121"/>
    </row>
    <row r="19" spans="2:22" ht="16.5" thickTop="1">
      <c r="F19" s="5"/>
      <c r="G19" s="220"/>
      <c r="J19" s="511"/>
      <c r="L19" s="17"/>
      <c r="V19" s="121"/>
    </row>
    <row r="20" spans="2:22" ht="16.5" thickBot="1">
      <c r="F20" s="5"/>
      <c r="G20" s="220"/>
      <c r="J20" s="511"/>
      <c r="L20" s="17"/>
      <c r="N20" s="24">
        <f>+N14+N18</f>
        <v>10920054.640000001</v>
      </c>
      <c r="O20" s="24"/>
      <c r="P20" s="25"/>
      <c r="Q20" s="25"/>
      <c r="R20" s="24">
        <f>+R14+R18</f>
        <v>166938.54166666669</v>
      </c>
      <c r="S20" s="24">
        <f>+S14+S18</f>
        <v>7770683.0883333329</v>
      </c>
      <c r="T20" s="24">
        <f>+T14+T18</f>
        <v>3209620.4966666661</v>
      </c>
      <c r="V20" s="121"/>
    </row>
    <row r="21" spans="2:22" ht="16.5" thickTop="1"/>
    <row r="22" spans="2:22">
      <c r="R22" s="6">
        <f>+S14+R14</f>
        <v>7679372.2299999995</v>
      </c>
      <c r="S22" s="6">
        <v>5676940.0099999998</v>
      </c>
    </row>
    <row r="23" spans="2:22">
      <c r="R23" s="6">
        <v>5661617.7683333335</v>
      </c>
      <c r="S23" s="6">
        <f>+S22-S14</f>
        <v>-1878535.2450000001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C333" activePane="bottomRight" state="frozen"/>
      <selection sqref="A1:T2"/>
      <selection pane="topRight" sqref="A1:T2"/>
      <selection pane="bottomLeft" sqref="A1:T2"/>
      <selection pane="bottomRight" activeCell="P342" sqref="P342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295"/>
      <c r="W1" s="181"/>
    </row>
    <row r="2" spans="1:23" s="179" customFormat="1" ht="20.25">
      <c r="A2" s="527" t="s">
        <v>868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W2" s="181"/>
    </row>
    <row r="3" spans="1:23" s="179" customFormat="1" ht="12.75">
      <c r="A3" s="530" t="str">
        <f>'Equipos de Producción'!A3:S3</f>
        <v>(Al 30 de Septiembre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41912</v>
      </c>
    </row>
    <row r="5" spans="1:23">
      <c r="H5" s="528" t="s">
        <v>2</v>
      </c>
      <c r="I5" s="528"/>
      <c r="J5" s="528"/>
      <c r="O5" s="178"/>
      <c r="R5" s="526" t="s">
        <v>3</v>
      </c>
      <c r="S5" s="526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6054</v>
      </c>
      <c r="T233" s="111">
        <f t="shared" si="21"/>
        <v>1</v>
      </c>
      <c r="U233" s="145">
        <v>15161</v>
      </c>
      <c r="W233" s="121">
        <f t="shared" si="17"/>
        <v>36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3994</v>
      </c>
      <c r="T234" s="111">
        <f t="shared" si="21"/>
        <v>1</v>
      </c>
      <c r="U234" s="294">
        <v>15408</v>
      </c>
      <c r="W234" s="121">
        <f t="shared" si="17"/>
        <v>36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9629</v>
      </c>
      <c r="T235" s="111">
        <f t="shared" si="21"/>
        <v>1</v>
      </c>
      <c r="U235" s="294">
        <v>15440</v>
      </c>
      <c r="W235" s="121">
        <f t="shared" si="17"/>
        <v>36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87114.66</v>
      </c>
      <c r="T236" s="111">
        <f t="shared" si="21"/>
        <v>1</v>
      </c>
      <c r="U236" s="294">
        <v>15422</v>
      </c>
      <c r="W236" s="121">
        <f t="shared" si="17"/>
        <v>36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9215.2000000000007</v>
      </c>
      <c r="T237" s="111">
        <f t="shared" si="21"/>
        <v>1</v>
      </c>
      <c r="U237" s="145">
        <v>15499</v>
      </c>
      <c r="W237" s="121">
        <f t="shared" si="17"/>
        <v>36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38864.800000000003</v>
      </c>
      <c r="T238" s="111">
        <f t="shared" si="21"/>
        <v>1</v>
      </c>
      <c r="U238" s="145">
        <v>15498</v>
      </c>
      <c r="W238" s="121">
        <f t="shared" si="17"/>
        <v>36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91262</v>
      </c>
      <c r="T239" s="111">
        <f t="shared" si="21"/>
        <v>1</v>
      </c>
      <c r="U239" s="141">
        <v>15551</v>
      </c>
      <c r="W239" s="121">
        <f t="shared" si="17"/>
        <v>36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17551.2</v>
      </c>
      <c r="T240" s="111">
        <f t="shared" si="21"/>
        <v>1</v>
      </c>
      <c r="U240" s="294">
        <v>15551</v>
      </c>
      <c r="W240" s="121">
        <f t="shared" si="17"/>
        <v>36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67098.02</v>
      </c>
      <c r="T241" s="111">
        <f t="shared" si="21"/>
        <v>1</v>
      </c>
      <c r="U241" s="294">
        <v>15551</v>
      </c>
      <c r="W241" s="121">
        <f t="shared" si="17"/>
        <v>36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5994</v>
      </c>
      <c r="T242" s="111">
        <f t="shared" si="21"/>
        <v>1</v>
      </c>
      <c r="U242" s="129">
        <v>15922</v>
      </c>
      <c r="W242" s="121">
        <f t="shared" si="17"/>
        <v>36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4703.96</v>
      </c>
      <c r="T243" s="111">
        <f t="shared" si="21"/>
        <v>1</v>
      </c>
      <c r="U243" s="129">
        <v>16051</v>
      </c>
      <c r="W243" s="121">
        <f t="shared" si="17"/>
        <v>36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53939</v>
      </c>
      <c r="T244" s="111">
        <f t="shared" si="21"/>
        <v>1</v>
      </c>
      <c r="U244" s="123">
        <v>16110</v>
      </c>
      <c r="W244" s="121">
        <f t="shared" si="17"/>
        <v>36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17912.222222222223</v>
      </c>
      <c r="T245" s="111">
        <f t="shared" si="21"/>
        <v>512.77777777777737</v>
      </c>
      <c r="U245" s="129">
        <v>16262</v>
      </c>
      <c r="W245" s="121">
        <f t="shared" si="17"/>
        <v>35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14144.861111111111</v>
      </c>
      <c r="T246" s="111">
        <f t="shared" si="21"/>
        <v>405.13888888888869</v>
      </c>
      <c r="U246" s="129">
        <v>16262</v>
      </c>
      <c r="W246" s="121">
        <f t="shared" si="17"/>
        <v>35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22270.6</v>
      </c>
      <c r="T247" s="111">
        <f t="shared" si="21"/>
        <v>2025.6000000000022</v>
      </c>
      <c r="U247" s="123">
        <v>16533</v>
      </c>
      <c r="W247" s="121">
        <f t="shared" si="17"/>
        <v>33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12965636.043333322</v>
      </c>
      <c r="T249" s="117">
        <f>SUM(T7:T248)</f>
        <v>3182.5166666668783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4252.8888888888887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28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4252.8888888888887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28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4252.8888888888887</v>
      </c>
      <c r="T254" s="111">
        <v>6344.04</v>
      </c>
      <c r="U254" s="97">
        <v>16966</v>
      </c>
      <c r="W254" s="121">
        <f t="shared" si="27"/>
        <v>28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4252.8888888888887</v>
      </c>
      <c r="T255" s="111">
        <v>6344.04</v>
      </c>
      <c r="U255" s="97">
        <v>16966</v>
      </c>
      <c r="W255" s="121">
        <f t="shared" si="27"/>
        <v>28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4252.8888888888887</v>
      </c>
      <c r="T256" s="111">
        <v>6344.04</v>
      </c>
      <c r="U256" s="97">
        <v>16966</v>
      </c>
      <c r="W256" s="121">
        <f t="shared" si="27"/>
        <v>28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4252.8888888888887</v>
      </c>
      <c r="T257" s="111">
        <v>6344.04</v>
      </c>
      <c r="U257" s="97">
        <v>16966</v>
      </c>
      <c r="W257" s="121">
        <f t="shared" si="27"/>
        <v>28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4252.8888888888887</v>
      </c>
      <c r="T258" s="111">
        <v>6344.04</v>
      </c>
      <c r="U258" s="97">
        <v>16966</v>
      </c>
      <c r="W258" s="121">
        <f t="shared" si="27"/>
        <v>28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4252.8888888888887</v>
      </c>
      <c r="T259" s="111">
        <v>6344.04</v>
      </c>
      <c r="U259" s="97">
        <v>16966</v>
      </c>
      <c r="W259" s="121">
        <f t="shared" si="27"/>
        <v>28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4252.8888888888887</v>
      </c>
      <c r="T260" s="111">
        <v>6344.04</v>
      </c>
      <c r="U260" s="97">
        <v>16966</v>
      </c>
      <c r="W260" s="121">
        <f t="shared" si="27"/>
        <v>28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4252.8888888888887</v>
      </c>
      <c r="T261" s="111">
        <v>6344.04</v>
      </c>
      <c r="U261" s="97">
        <v>16966</v>
      </c>
      <c r="W261" s="121">
        <f t="shared" si="27"/>
        <v>28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5683.2222222222217</v>
      </c>
      <c r="T263" s="111">
        <f t="shared" ref="T263" si="30">N263-S263</f>
        <v>1624.7777777777783</v>
      </c>
      <c r="U263" s="97">
        <v>17026</v>
      </c>
      <c r="W263" s="121">
        <f t="shared" ref="W263" si="31">IF((DATEDIF(G263,W$4,"m"))&gt;=36,36,(DATEDIF(G263,W$4,"m")))</f>
        <v>28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5683.2222222222217</v>
      </c>
      <c r="T264" s="111">
        <f t="shared" ref="T264:T282" si="34">N264-S264</f>
        <v>1624.7777777777783</v>
      </c>
      <c r="U264" s="97">
        <v>17026</v>
      </c>
      <c r="W264" s="121">
        <f t="shared" ref="W264:W282" si="35">IF((DATEDIF(G264,W$4,"m"))&gt;=36,36,(DATEDIF(G264,W$4,"m")))</f>
        <v>28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5683.2222222222217</v>
      </c>
      <c r="T265" s="111">
        <f t="shared" si="34"/>
        <v>1624.7777777777783</v>
      </c>
      <c r="U265" s="97">
        <v>17026</v>
      </c>
      <c r="W265" s="121">
        <f t="shared" si="35"/>
        <v>28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5683.2222222222217</v>
      </c>
      <c r="T266" s="111">
        <f t="shared" si="34"/>
        <v>1624.7777777777783</v>
      </c>
      <c r="U266" s="97">
        <v>17026</v>
      </c>
      <c r="W266" s="121">
        <f t="shared" si="35"/>
        <v>28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5683.2222222222217</v>
      </c>
      <c r="T267" s="111">
        <f t="shared" si="34"/>
        <v>1624.7777777777783</v>
      </c>
      <c r="U267" s="97">
        <v>17026</v>
      </c>
      <c r="W267" s="121">
        <f t="shared" si="35"/>
        <v>28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5683.2222222222217</v>
      </c>
      <c r="T268" s="111">
        <f t="shared" si="34"/>
        <v>1624.7777777777783</v>
      </c>
      <c r="U268" s="97">
        <v>17026</v>
      </c>
      <c r="W268" s="121">
        <f t="shared" si="35"/>
        <v>28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5683.2222222222217</v>
      </c>
      <c r="T269" s="111">
        <f t="shared" si="34"/>
        <v>1624.7777777777783</v>
      </c>
      <c r="U269" s="97">
        <v>17026</v>
      </c>
      <c r="W269" s="121">
        <f t="shared" si="35"/>
        <v>28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5683.2222222222217</v>
      </c>
      <c r="T270" s="111">
        <f t="shared" si="34"/>
        <v>1624.7777777777783</v>
      </c>
      <c r="U270" s="97">
        <v>17026</v>
      </c>
      <c r="W270" s="121">
        <f t="shared" si="35"/>
        <v>28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5683.2222222222217</v>
      </c>
      <c r="T271" s="111">
        <f t="shared" si="34"/>
        <v>1624.7777777777783</v>
      </c>
      <c r="U271" s="97">
        <v>17026</v>
      </c>
      <c r="W271" s="121">
        <f t="shared" si="35"/>
        <v>28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5683.2222222222217</v>
      </c>
      <c r="T272" s="111">
        <f t="shared" si="34"/>
        <v>1624.7777777777783</v>
      </c>
      <c r="U272" s="97">
        <v>17026</v>
      </c>
      <c r="W272" s="121">
        <f t="shared" si="35"/>
        <v>28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5683.2222222222217</v>
      </c>
      <c r="T273" s="111">
        <f t="shared" si="34"/>
        <v>1624.7777777777783</v>
      </c>
      <c r="U273" s="97">
        <v>17026</v>
      </c>
      <c r="W273" s="121">
        <f t="shared" si="35"/>
        <v>28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5683.2222222222217</v>
      </c>
      <c r="T274" s="111">
        <f t="shared" si="34"/>
        <v>1624.7777777777783</v>
      </c>
      <c r="U274" s="97">
        <v>17026</v>
      </c>
      <c r="W274" s="121">
        <f t="shared" si="35"/>
        <v>28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5683.2222222222217</v>
      </c>
      <c r="T275" s="111">
        <f t="shared" si="34"/>
        <v>1624.7777777777783</v>
      </c>
      <c r="U275" s="97">
        <v>17026</v>
      </c>
      <c r="W275" s="121">
        <f t="shared" si="35"/>
        <v>28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5683.2222222222217</v>
      </c>
      <c r="T276" s="111">
        <f t="shared" si="34"/>
        <v>1624.7777777777783</v>
      </c>
      <c r="U276" s="97">
        <v>17026</v>
      </c>
      <c r="W276" s="121">
        <f t="shared" si="35"/>
        <v>28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5683.2222222222217</v>
      </c>
      <c r="T277" s="111">
        <f t="shared" si="34"/>
        <v>1624.7777777777783</v>
      </c>
      <c r="U277" s="97">
        <v>17026</v>
      </c>
      <c r="W277" s="121">
        <f t="shared" si="35"/>
        <v>28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5683.2222222222217</v>
      </c>
      <c r="T278" s="111">
        <f t="shared" si="34"/>
        <v>1624.7777777777783</v>
      </c>
      <c r="U278" s="97">
        <v>17026</v>
      </c>
      <c r="W278" s="121">
        <f t="shared" si="35"/>
        <v>28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5683.2222222222217</v>
      </c>
      <c r="T279" s="111">
        <f t="shared" si="34"/>
        <v>1624.7777777777783</v>
      </c>
      <c r="U279" s="97">
        <v>17026</v>
      </c>
      <c r="W279" s="121">
        <f t="shared" si="35"/>
        <v>28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5683.2222222222217</v>
      </c>
      <c r="T280" s="111">
        <f t="shared" si="34"/>
        <v>1624.7777777777783</v>
      </c>
      <c r="U280" s="97">
        <v>17026</v>
      </c>
      <c r="W280" s="121">
        <f t="shared" si="35"/>
        <v>28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5683.2222222222217</v>
      </c>
      <c r="T281" s="111">
        <f t="shared" si="34"/>
        <v>1624.7777777777783</v>
      </c>
      <c r="U281" s="97">
        <v>17026</v>
      </c>
      <c r="W281" s="121">
        <f t="shared" si="35"/>
        <v>28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5683.2222222222217</v>
      </c>
      <c r="T282" s="111">
        <f t="shared" si="34"/>
        <v>1624.7777777777783</v>
      </c>
      <c r="U282" s="97">
        <v>17026</v>
      </c>
      <c r="W282" s="121">
        <f t="shared" si="35"/>
        <v>28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29334.690000000002</v>
      </c>
      <c r="T284" s="111">
        <f t="shared" ref="T284" si="38">N284-S284</f>
        <v>8382.3399999999965</v>
      </c>
      <c r="U284" s="97">
        <v>17026</v>
      </c>
      <c r="W284" s="121">
        <f t="shared" ref="W284" si="39">IF((DATEDIF(G284,W$4,"m"))&gt;=36,36,(DATEDIF(G284,W$4,"m")))</f>
        <v>28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31206.547555555549</v>
      </c>
      <c r="T286" s="445">
        <f t="shared" ref="T286" si="42">N286-S286</f>
        <v>8917.1564444444484</v>
      </c>
      <c r="U286" s="443">
        <v>17026</v>
      </c>
      <c r="V286" s="443"/>
      <c r="W286" s="446">
        <f t="shared" ref="W286" si="43">IF((DATEDIF(G286,W$4,"m"))&gt;=36,36,(DATEDIF(G286,W$4,"m")))</f>
        <v>28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31206.547555555549</v>
      </c>
      <c r="T287" s="445">
        <f t="shared" ref="T287" si="46">N287-S287</f>
        <v>8917.1564444444484</v>
      </c>
      <c r="U287" s="443">
        <v>17026</v>
      </c>
      <c r="V287" s="443"/>
      <c r="W287" s="446">
        <f t="shared" ref="W287" si="47">IF((DATEDIF(G287,W$4,"m"))&gt;=36,36,(DATEDIF(G287,W$4,"m")))</f>
        <v>28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31206.547555555549</v>
      </c>
      <c r="T288" s="445">
        <f t="shared" ref="T288:T289" si="50">N288-S288</f>
        <v>8917.1564444444484</v>
      </c>
      <c r="U288" s="443">
        <v>17026</v>
      </c>
      <c r="V288" s="443"/>
      <c r="W288" s="446">
        <f t="shared" ref="W288:W289" si="51">IF((DATEDIF(G288,W$4,"m"))&gt;=36,36,(DATEDIF(G288,W$4,"m")))</f>
        <v>28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31206.547555555549</v>
      </c>
      <c r="T289" s="445">
        <f t="shared" si="50"/>
        <v>8917.1564444444484</v>
      </c>
      <c r="U289" s="443">
        <v>17026</v>
      </c>
      <c r="V289" s="443"/>
      <c r="W289" s="446">
        <f t="shared" si="51"/>
        <v>28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58003.5</v>
      </c>
      <c r="T292" s="111">
        <f>N292-S292</f>
        <v>19335.5</v>
      </c>
      <c r="U292" s="97">
        <v>17133</v>
      </c>
      <c r="W292" s="121">
        <f>IF((DATEDIF(G292,W$4,"m"))&gt;=36,36,(DATEDIF(G292,W$4,"m")))</f>
        <v>27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29680.350000000002</v>
      </c>
      <c r="T293" s="455">
        <f>N293-S293</f>
        <v>9894.4500000000007</v>
      </c>
      <c r="U293" s="453">
        <v>17133</v>
      </c>
      <c r="V293" s="453"/>
      <c r="W293" s="456">
        <f>IF((DATEDIF(G293,W$4,"m"))&gt;=36,36,(DATEDIF(G293,W$4,"m")))</f>
        <v>27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398038.06355555548</v>
      </c>
      <c r="T294" s="386">
        <f t="shared" si="56"/>
        <v>169216.87133333343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13363674.106888877</v>
      </c>
      <c r="T296" s="387">
        <f>+T294+T249</f>
        <v>172399.3880000003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26605.424444444445</v>
      </c>
      <c r="T298" s="111">
        <f t="shared" ref="T298:T321" si="59">N298-S298</f>
        <v>10233.855555555554</v>
      </c>
      <c r="U298" s="97">
        <v>17212</v>
      </c>
      <c r="W298" s="121">
        <f t="shared" ref="W298:W321" si="60">IF((DATEDIF(G298,W$4,"m"))&gt;=36,36,(DATEDIF(G298,W$4,"m")))</f>
        <v>26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26605.424444444445</v>
      </c>
      <c r="T299" s="111">
        <f t="shared" si="59"/>
        <v>10233.855555555554</v>
      </c>
      <c r="U299" s="97">
        <v>17212</v>
      </c>
      <c r="W299" s="121">
        <f t="shared" si="60"/>
        <v>26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26605.424444444445</v>
      </c>
      <c r="T300" s="111">
        <f t="shared" si="59"/>
        <v>10233.855555555554</v>
      </c>
      <c r="U300" s="97">
        <v>17212</v>
      </c>
      <c r="W300" s="121">
        <f t="shared" si="60"/>
        <v>26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26605.424444444445</v>
      </c>
      <c r="T301" s="111">
        <f t="shared" si="59"/>
        <v>10233.855555555554</v>
      </c>
      <c r="U301" s="97">
        <v>17212</v>
      </c>
      <c r="W301" s="121">
        <f t="shared" si="60"/>
        <v>26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26605.424444444445</v>
      </c>
      <c r="T302" s="111">
        <f t="shared" si="59"/>
        <v>10233.855555555554</v>
      </c>
      <c r="U302" s="97">
        <v>17212</v>
      </c>
      <c r="W302" s="121">
        <f t="shared" si="60"/>
        <v>26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26605.424444444445</v>
      </c>
      <c r="T303" s="111">
        <f t="shared" si="59"/>
        <v>10233.855555555554</v>
      </c>
      <c r="U303" s="97">
        <v>17212</v>
      </c>
      <c r="W303" s="121">
        <f t="shared" si="60"/>
        <v>26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26605.424444444445</v>
      </c>
      <c r="T304" s="111">
        <f t="shared" si="59"/>
        <v>10233.855555555554</v>
      </c>
      <c r="U304" s="97">
        <v>17212</v>
      </c>
      <c r="W304" s="121">
        <f t="shared" si="60"/>
        <v>26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26605.424444444445</v>
      </c>
      <c r="T305" s="111">
        <f t="shared" si="59"/>
        <v>10233.855555555554</v>
      </c>
      <c r="U305" s="97">
        <v>17212</v>
      </c>
      <c r="W305" s="121">
        <f t="shared" si="60"/>
        <v>26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26605.424444444445</v>
      </c>
      <c r="T306" s="111">
        <f t="shared" si="59"/>
        <v>10233.855555555554</v>
      </c>
      <c r="U306" s="97">
        <v>17212</v>
      </c>
      <c r="W306" s="121">
        <f t="shared" si="60"/>
        <v>26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26605.424444444445</v>
      </c>
      <c r="T307" s="111">
        <f t="shared" si="59"/>
        <v>10233.855555555554</v>
      </c>
      <c r="U307" s="97">
        <v>17212</v>
      </c>
      <c r="W307" s="121">
        <f t="shared" si="60"/>
        <v>26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2931.5</v>
      </c>
      <c r="T308" s="111">
        <f t="shared" si="59"/>
        <v>1128.5</v>
      </c>
      <c r="U308" s="97">
        <v>17212</v>
      </c>
      <c r="W308" s="121">
        <f t="shared" si="60"/>
        <v>26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2931.5</v>
      </c>
      <c r="T309" s="111">
        <f t="shared" si="59"/>
        <v>1128.5</v>
      </c>
      <c r="U309" s="97">
        <v>17212</v>
      </c>
      <c r="W309" s="121">
        <f t="shared" si="60"/>
        <v>26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2931.5</v>
      </c>
      <c r="T310" s="111">
        <f t="shared" si="59"/>
        <v>1128.5</v>
      </c>
      <c r="U310" s="97">
        <v>17212</v>
      </c>
      <c r="W310" s="121">
        <f t="shared" si="60"/>
        <v>26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2931.5</v>
      </c>
      <c r="T311" s="111">
        <f t="shared" si="59"/>
        <v>1128.5</v>
      </c>
      <c r="U311" s="97">
        <v>17212</v>
      </c>
      <c r="W311" s="121">
        <f t="shared" si="60"/>
        <v>26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2931.5</v>
      </c>
      <c r="T312" s="111">
        <f t="shared" si="59"/>
        <v>1128.5</v>
      </c>
      <c r="U312" s="97">
        <v>17212</v>
      </c>
      <c r="W312" s="121">
        <f t="shared" si="60"/>
        <v>26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2931.5</v>
      </c>
      <c r="T313" s="111">
        <f t="shared" si="59"/>
        <v>1128.5</v>
      </c>
      <c r="U313" s="97">
        <v>17212</v>
      </c>
      <c r="W313" s="121">
        <f t="shared" si="60"/>
        <v>26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2931.5</v>
      </c>
      <c r="T314" s="111">
        <f t="shared" si="59"/>
        <v>1128.5</v>
      </c>
      <c r="U314" s="97">
        <v>17212</v>
      </c>
      <c r="W314" s="121">
        <f t="shared" si="60"/>
        <v>26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2931.5</v>
      </c>
      <c r="T315" s="111">
        <f t="shared" si="59"/>
        <v>1128.5</v>
      </c>
      <c r="U315" s="97">
        <v>17212</v>
      </c>
      <c r="W315" s="121">
        <f t="shared" si="60"/>
        <v>26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2931.5</v>
      </c>
      <c r="T316" s="111">
        <f t="shared" si="59"/>
        <v>1128.5</v>
      </c>
      <c r="U316" s="97">
        <v>17212</v>
      </c>
      <c r="W316" s="121">
        <f t="shared" si="60"/>
        <v>26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2931.5</v>
      </c>
      <c r="T317" s="111">
        <f t="shared" si="59"/>
        <v>1128.5</v>
      </c>
      <c r="U317" s="97">
        <v>17212</v>
      </c>
      <c r="W317" s="121">
        <f t="shared" si="60"/>
        <v>26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33927.602222222224</v>
      </c>
      <c r="T318" s="111">
        <f t="shared" si="59"/>
        <v>13050.077777777777</v>
      </c>
      <c r="U318" s="97">
        <v>17212</v>
      </c>
      <c r="W318" s="121">
        <f t="shared" si="60"/>
        <v>26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33927.602222222224</v>
      </c>
      <c r="T319" s="111">
        <f t="shared" si="59"/>
        <v>13050.077777777777</v>
      </c>
      <c r="U319" s="97">
        <v>17212</v>
      </c>
      <c r="W319" s="121">
        <f t="shared" si="60"/>
        <v>26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16771.588888888888</v>
      </c>
      <c r="T320" s="111">
        <f t="shared" si="59"/>
        <v>6451.6111111111131</v>
      </c>
      <c r="U320" s="97">
        <v>17320</v>
      </c>
      <c r="W320" s="121">
        <f t="shared" si="60"/>
        <v>26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5185.1222222222223</v>
      </c>
      <c r="T321" s="111">
        <f t="shared" si="59"/>
        <v>1995.2777777777774</v>
      </c>
      <c r="U321" s="97">
        <v>17320</v>
      </c>
      <c r="W321" s="121">
        <f t="shared" si="60"/>
        <v>26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4113.8055555555557</v>
      </c>
      <c r="T323" s="111">
        <f>N323-S323</f>
        <v>2326.1944444444443</v>
      </c>
      <c r="U323" s="437">
        <v>17565</v>
      </c>
      <c r="W323" s="121">
        <f>IF((DATEDIF(G323,W$4,"m"))&gt;=36,36,(DATEDIF(G323,W$4,"m")))</f>
        <v>23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389294.96555555559</v>
      </c>
      <c r="T324" s="386">
        <f t="shared" ref="T324" si="66">SUM(T298:T323)</f>
        <v>150496.79444444441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436400.26666666666</v>
      </c>
      <c r="T327" s="111">
        <f>N327-S327</f>
        <v>545501.33333333326</v>
      </c>
      <c r="U327" s="458" t="s">
        <v>2695</v>
      </c>
      <c r="W327" s="121">
        <f>IF((DATEDIF(G327,W$4,"m"))&gt;=36,36,(DATEDIF(G327,W$4,"m")))</f>
        <v>16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27765.469288888886</v>
      </c>
      <c r="T328" s="111">
        <f t="shared" ref="T328:T333" si="70">N328-S328</f>
        <v>34707.83661111111</v>
      </c>
      <c r="U328" s="458" t="s">
        <v>2708</v>
      </c>
      <c r="W328" s="121">
        <f t="shared" ref="W328:W333" si="71">IF((DATEDIF(G328,W$4,"m"))&gt;=36,36,(DATEDIF(G328,W$4,"m")))</f>
        <v>16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27765.469288888886</v>
      </c>
      <c r="T329" s="111">
        <f t="shared" si="70"/>
        <v>34707.83661111111</v>
      </c>
      <c r="U329" s="458" t="s">
        <v>2708</v>
      </c>
      <c r="W329" s="121">
        <f t="shared" si="71"/>
        <v>16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27765.469288888886</v>
      </c>
      <c r="T330" s="111">
        <f t="shared" si="70"/>
        <v>34707.83661111111</v>
      </c>
      <c r="U330" s="458" t="s">
        <v>2708</v>
      </c>
      <c r="W330" s="121">
        <f t="shared" si="71"/>
        <v>16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27765.469288888886</v>
      </c>
      <c r="T331" s="111">
        <f t="shared" si="70"/>
        <v>34707.83661111111</v>
      </c>
      <c r="U331" s="458" t="s">
        <v>2708</v>
      </c>
      <c r="W331" s="121">
        <f t="shared" si="71"/>
        <v>16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27765.469288888886</v>
      </c>
      <c r="T332" s="111">
        <f t="shared" si="70"/>
        <v>34707.83661111111</v>
      </c>
      <c r="U332" s="458" t="s">
        <v>2708</v>
      </c>
      <c r="W332" s="121">
        <f t="shared" si="71"/>
        <v>16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27765.469288888886</v>
      </c>
      <c r="T333" s="111">
        <f t="shared" si="70"/>
        <v>34707.83661111111</v>
      </c>
      <c r="U333" s="458" t="s">
        <v>2708</v>
      </c>
      <c r="W333" s="121">
        <f t="shared" si="71"/>
        <v>16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18844</v>
      </c>
      <c r="T334" s="111">
        <f t="shared" ref="T334" si="73">N334-S334</f>
        <v>23556</v>
      </c>
      <c r="U334" s="458"/>
      <c r="W334" s="121">
        <f t="shared" ref="W334:W340" si="74">IF((DATEDIF(G334,W$4,"m"))&gt;=36,36,(DATEDIF(G334,W$4,"m")))</f>
        <v>16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621837.08239999996</v>
      </c>
      <c r="T335" s="386">
        <f t="shared" si="75"/>
        <v>777304.35299999965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42713.125</v>
      </c>
      <c r="T337" s="111">
        <f t="shared" ref="T337:T340" si="77">N337-S337</f>
        <v>59799.375</v>
      </c>
      <c r="U337" s="221" t="s">
        <v>2720</v>
      </c>
      <c r="V337" s="221"/>
      <c r="W337" s="121">
        <f t="shared" si="74"/>
        <v>15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42713.125</v>
      </c>
      <c r="T338" s="111">
        <f t="shared" si="77"/>
        <v>59799.375</v>
      </c>
      <c r="U338" s="221" t="s">
        <v>2720</v>
      </c>
      <c r="V338" s="221"/>
      <c r="W338" s="121">
        <f t="shared" si="74"/>
        <v>15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42713.125</v>
      </c>
      <c r="T339" s="111">
        <f t="shared" si="77"/>
        <v>59799.375</v>
      </c>
      <c r="U339" s="221" t="s">
        <v>2720</v>
      </c>
      <c r="V339" s="221"/>
      <c r="W339" s="121">
        <f t="shared" si="74"/>
        <v>15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42713.125</v>
      </c>
      <c r="T340" s="111">
        <f t="shared" si="77"/>
        <v>59799.375</v>
      </c>
      <c r="U340" s="221" t="s">
        <v>2720</v>
      </c>
      <c r="V340" s="221"/>
      <c r="W340" s="121">
        <f t="shared" si="74"/>
        <v>15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15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170852.5</v>
      </c>
      <c r="T343" s="386">
        <f>SUM(T337:T342)</f>
        <v>533767.98</v>
      </c>
      <c r="W343" s="121"/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21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+S296+S324+S335+S343</f>
        <v>14545658.654844433</v>
      </c>
      <c r="T345" s="387">
        <f>+T296+T324+T335+T342</f>
        <v>1394771.0154444445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77" activePane="bottomRight" state="frozen"/>
      <selection sqref="A1:T2"/>
      <selection pane="topRight" sqref="A1:T2"/>
      <selection pane="bottomLeft" sqref="A1:T2"/>
      <selection pane="bottomRight" activeCell="R94" sqref="R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31" t="s">
        <v>0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U2" s="181"/>
    </row>
    <row r="3" spans="1:21" ht="20.25">
      <c r="A3" s="532" t="s">
        <v>265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U3" s="181"/>
    </row>
    <row r="4" spans="1:21">
      <c r="A4" s="533" t="str">
        <f>'Equipos de Producción'!A3:S3</f>
        <v>(Al 30 de Septiembre del 2014)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41912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22" t="s">
        <v>57</v>
      </c>
      <c r="I6" s="523"/>
      <c r="J6" s="524"/>
      <c r="K6" s="105"/>
      <c r="L6" s="105"/>
      <c r="M6" s="105"/>
      <c r="N6" s="104"/>
      <c r="O6" s="14"/>
      <c r="P6" s="534" t="s">
        <v>3</v>
      </c>
      <c r="Q6" s="535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10250.006833333333</v>
      </c>
      <c r="R62" s="340">
        <f t="shared" ref="R62:R64" si="10">N62-Q62</f>
        <v>4750.0031666666673</v>
      </c>
      <c r="S62" s="109">
        <v>15407</v>
      </c>
      <c r="U62" s="121">
        <f>IF((DATEDIF(G62,U$5,"m"))&gt;=60,60,(DATEDIF(G62,U$5,"m")))</f>
        <v>41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1475.7061666666668</v>
      </c>
      <c r="R63" s="340">
        <f t="shared" si="10"/>
        <v>683.86383333333333</v>
      </c>
      <c r="S63" s="109">
        <v>15407</v>
      </c>
      <c r="U63" s="121">
        <f>IF((DATEDIF(G63,U$5,"m"))&gt;=60,60,(DATEDIF(G63,U$5,"m")))</f>
        <v>41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14109.466666666669</v>
      </c>
      <c r="R64" s="340">
        <f t="shared" si="10"/>
        <v>6538.533333333331</v>
      </c>
      <c r="S64" s="109">
        <v>15407</v>
      </c>
      <c r="U64" s="121">
        <f>IF((DATEDIF(G64,U$5,"m"))&gt;=60,60,(DATEDIF(G64,U$5,"m")))</f>
        <v>41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25835.179666666671</v>
      </c>
      <c r="R65" s="347">
        <f>SUM(R62:R64)</f>
        <v>11972.400333333331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727061.05966666678</v>
      </c>
      <c r="R67" s="425">
        <f t="shared" si="11"/>
        <v>12022.400333333295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8796.6666666666661</v>
      </c>
      <c r="R69" s="340">
        <f t="shared" ref="R69" si="12">N69-Q69</f>
        <v>11503.333333333334</v>
      </c>
      <c r="S69" s="136">
        <v>17271</v>
      </c>
      <c r="U69" s="121">
        <f t="shared" ref="U69:U90" si="13">IF((DATEDIF(G69,U$5,"m"))&gt;=60,60,(DATEDIF(G69,U$5,"m")))</f>
        <v>26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8796.6666666666661</v>
      </c>
      <c r="R70" s="340">
        <f t="shared" ref="R70:R71" si="17">N70-Q70</f>
        <v>11503.333333333334</v>
      </c>
      <c r="S70" s="136">
        <v>17271</v>
      </c>
      <c r="U70" s="121">
        <f t="shared" si="13"/>
        <v>26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8796.6666666666661</v>
      </c>
      <c r="R71" s="340">
        <f t="shared" si="17"/>
        <v>11503.333333333334</v>
      </c>
      <c r="S71" s="136">
        <v>17271</v>
      </c>
      <c r="U71" s="121">
        <f t="shared" si="13"/>
        <v>26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356.05555555555554</v>
      </c>
      <c r="R72" s="340">
        <f t="shared" ref="R72:R90" si="20">N72-Q72</f>
        <v>629.94444444444434</v>
      </c>
      <c r="S72" s="136">
        <v>17316</v>
      </c>
      <c r="U72" s="121">
        <f t="shared" si="13"/>
        <v>26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305.19047619047615</v>
      </c>
      <c r="R73" s="340">
        <f t="shared" si="20"/>
        <v>680.80952380952374</v>
      </c>
      <c r="S73" s="136">
        <v>17316</v>
      </c>
      <c r="U73" s="121">
        <f t="shared" si="13"/>
        <v>26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267.04166666666663</v>
      </c>
      <c r="R74" s="340">
        <f t="shared" si="20"/>
        <v>718.95833333333326</v>
      </c>
      <c r="S74" s="136">
        <v>17316</v>
      </c>
      <c r="U74" s="121">
        <f t="shared" si="13"/>
        <v>26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237.37037037037032</v>
      </c>
      <c r="R75" s="340">
        <f t="shared" si="20"/>
        <v>748.62962962962956</v>
      </c>
      <c r="S75" s="136">
        <v>17316</v>
      </c>
      <c r="U75" s="121">
        <f t="shared" si="13"/>
        <v>26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213.63333333333333</v>
      </c>
      <c r="R76" s="340">
        <f t="shared" si="20"/>
        <v>772.36666666666656</v>
      </c>
      <c r="S76" s="136">
        <v>17316</v>
      </c>
      <c r="U76" s="121">
        <f t="shared" si="13"/>
        <v>26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274.18181818181819</v>
      </c>
      <c r="R77" s="340">
        <f t="shared" si="20"/>
        <v>1117.8181818181818</v>
      </c>
      <c r="S77" s="136">
        <v>17316</v>
      </c>
      <c r="U77" s="121">
        <f t="shared" si="13"/>
        <v>26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251.33333333333331</v>
      </c>
      <c r="R78" s="340">
        <f t="shared" si="20"/>
        <v>1140.6666666666667</v>
      </c>
      <c r="S78" s="136">
        <v>17316</v>
      </c>
      <c r="U78" s="121">
        <f t="shared" si="13"/>
        <v>26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232</v>
      </c>
      <c r="R79" s="340">
        <f t="shared" si="20"/>
        <v>1160</v>
      </c>
      <c r="S79" s="136">
        <v>17316</v>
      </c>
      <c r="U79" s="121">
        <f t="shared" si="13"/>
        <v>26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215.42857142857144</v>
      </c>
      <c r="R80" s="340">
        <f t="shared" si="20"/>
        <v>1176.5714285714284</v>
      </c>
      <c r="S80" s="136">
        <v>17316</v>
      </c>
      <c r="U80" s="121">
        <f t="shared" si="13"/>
        <v>26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201.06666666666666</v>
      </c>
      <c r="R81" s="340">
        <f t="shared" si="20"/>
        <v>1190.9333333333334</v>
      </c>
      <c r="S81" s="136">
        <v>17316</v>
      </c>
      <c r="U81" s="121">
        <f t="shared" si="13"/>
        <v>26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188.5</v>
      </c>
      <c r="R82" s="340">
        <f t="shared" si="20"/>
        <v>1203.5</v>
      </c>
      <c r="S82" s="136">
        <v>17316</v>
      </c>
      <c r="U82" s="121">
        <f t="shared" si="13"/>
        <v>26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1020.1176470588233</v>
      </c>
      <c r="R83" s="340">
        <f t="shared" si="20"/>
        <v>6983.8823529411757</v>
      </c>
      <c r="S83" s="136">
        <v>17316</v>
      </c>
      <c r="U83" s="121">
        <f t="shared" si="13"/>
        <v>26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963.44444444444434</v>
      </c>
      <c r="R84" s="340">
        <f t="shared" si="20"/>
        <v>7040.5555555555547</v>
      </c>
      <c r="S84" s="136">
        <v>17316</v>
      </c>
      <c r="U84" s="121">
        <f t="shared" si="13"/>
        <v>26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912.73684210526301</v>
      </c>
      <c r="R85" s="340">
        <f t="shared" si="20"/>
        <v>7091.2631578947357</v>
      </c>
      <c r="S85" s="136">
        <v>17316</v>
      </c>
      <c r="U85" s="121">
        <f t="shared" si="13"/>
        <v>26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867.09999999999991</v>
      </c>
      <c r="R86" s="340">
        <f t="shared" si="20"/>
        <v>7136.9</v>
      </c>
      <c r="S86" s="136">
        <v>17316</v>
      </c>
      <c r="U86" s="121">
        <f t="shared" si="13"/>
        <v>26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730.06349206349194</v>
      </c>
      <c r="R87" s="340">
        <f t="shared" si="20"/>
        <v>6345.936507936507</v>
      </c>
      <c r="S87" s="136">
        <v>17316</v>
      </c>
      <c r="U87" s="121">
        <f t="shared" si="13"/>
        <v>26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696.87878787878776</v>
      </c>
      <c r="R88" s="340">
        <f t="shared" si="20"/>
        <v>6379.1212121212111</v>
      </c>
      <c r="S88" s="136">
        <v>17316</v>
      </c>
      <c r="U88" s="121">
        <f t="shared" si="13"/>
        <v>26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666.57971014492739</v>
      </c>
      <c r="R89" s="340">
        <f t="shared" si="20"/>
        <v>6409.420289855072</v>
      </c>
      <c r="S89" s="136">
        <v>17316</v>
      </c>
      <c r="U89" s="121">
        <f t="shared" si="13"/>
        <v>26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638.80555555555554</v>
      </c>
      <c r="R90" s="340">
        <f t="shared" si="20"/>
        <v>6437.1944444444434</v>
      </c>
      <c r="S90" s="136">
        <v>17316</v>
      </c>
      <c r="U90" s="121">
        <f t="shared" si="13"/>
        <v>26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35627.52827097808</v>
      </c>
      <c r="R91" s="347">
        <f t="shared" si="25"/>
        <v>98874.471729021912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>+Q67+Q91</f>
        <v>762688.58793764492</v>
      </c>
      <c r="R93" s="348">
        <f>+R67+R91</f>
        <v>110896.87206235521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84"/>
  <sheetViews>
    <sheetView showGridLines="0" topLeftCell="F46" zoomScaleNormal="100" workbookViewId="0">
      <selection activeCell="O84" sqref="O84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</row>
    <row r="2" spans="1:20" s="4" customFormat="1" ht="15.75">
      <c r="A2" s="538" t="s">
        <v>219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</row>
    <row r="3" spans="1:20">
      <c r="A3" s="533" t="str">
        <f>'Equipos de Producción'!A3:S3</f>
        <v>(Al 30 de Septiembre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41912</v>
      </c>
    </row>
    <row r="6" spans="1:20" ht="15.75">
      <c r="A6" s="353"/>
      <c r="O6" s="534" t="s">
        <v>3</v>
      </c>
      <c r="P6" s="535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7" t="s">
        <v>183</v>
      </c>
      <c r="B26" s="537"/>
      <c r="C26" s="537"/>
      <c r="D26" s="537"/>
      <c r="E26" s="537"/>
      <c r="F26" s="537"/>
      <c r="G26" s="537"/>
      <c r="H26" s="537"/>
      <c r="I26" s="537"/>
      <c r="J26" s="537"/>
      <c r="K26" s="537"/>
      <c r="L26" s="537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5176.0750000000007</v>
      </c>
      <c r="Q29" s="334">
        <f t="shared" ref="Q29" si="8">M29-P29</f>
        <v>7003.9249999999993</v>
      </c>
      <c r="R29" s="90">
        <f>((2011-I29)*12)+(12-H29)+1</f>
        <v>19</v>
      </c>
      <c r="T29" s="121">
        <f>IF((DATEDIF(F29,T$5,"m"))&gt;=60,60,(DATEDIF(F29,T$5,"m")))</f>
        <v>51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648399.20499999996</v>
      </c>
      <c r="Q31" s="335">
        <f>SUM(Q29:Q30)</f>
        <v>25332.794999999995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1305806.6911999998</v>
      </c>
      <c r="Q33" s="418">
        <f>+Q26+Q31</f>
        <v>682758.28119999997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8893.7758933333316</v>
      </c>
      <c r="Q36" s="334">
        <f t="shared" ref="Q36" si="11">M36-P36</f>
        <v>29223.406506666666</v>
      </c>
      <c r="R36" s="90"/>
      <c r="T36" s="121">
        <f>IF((DATEDIF(F36,T$5,"m"))&gt;=60,60,(DATEDIF(F36,T$5,"m")))</f>
        <v>28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8893.7758933333316</v>
      </c>
      <c r="Q37" s="334">
        <f t="shared" ref="Q37:Q42" si="15">M37-P37</f>
        <v>29223.406506666666</v>
      </c>
      <c r="R37" s="90"/>
      <c r="T37" s="121">
        <f t="shared" ref="T37:T42" si="16">IF((DATEDIF(F37,T$5,"m"))&gt;=60,60,(DATEDIF(F37,T$5,"m")))</f>
        <v>28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8893.7758933333316</v>
      </c>
      <c r="Q38" s="334">
        <f t="shared" si="15"/>
        <v>29223.406506666666</v>
      </c>
      <c r="R38" s="90"/>
      <c r="T38" s="121">
        <f t="shared" si="16"/>
        <v>28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8893.7758933333316</v>
      </c>
      <c r="Q39" s="334">
        <f t="shared" si="15"/>
        <v>29223.406506666666</v>
      </c>
      <c r="R39" s="90"/>
      <c r="T39" s="121">
        <f t="shared" si="16"/>
        <v>28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8893.7758933333316</v>
      </c>
      <c r="Q40" s="334">
        <f t="shared" si="15"/>
        <v>29223.406506666666</v>
      </c>
      <c r="R40" s="90"/>
      <c r="T40" s="121">
        <f t="shared" si="16"/>
        <v>28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8893.7758933333316</v>
      </c>
      <c r="Q41" s="334">
        <f t="shared" si="15"/>
        <v>29223.406506666666</v>
      </c>
      <c r="R41" s="90"/>
      <c r="T41" s="121">
        <f t="shared" si="16"/>
        <v>28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8893.7758933333316</v>
      </c>
      <c r="Q42" s="334">
        <f t="shared" si="15"/>
        <v>29223.406506666666</v>
      </c>
      <c r="R42" s="90"/>
      <c r="S42" s="330"/>
      <c r="T42" s="121">
        <f t="shared" si="16"/>
        <v>28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8893.7758933333316</v>
      </c>
      <c r="Q43" s="334">
        <f t="shared" ref="Q43:Q47" si="20">M43-P43</f>
        <v>29223.406506666666</v>
      </c>
      <c r="R43" s="90"/>
      <c r="S43" s="330"/>
      <c r="T43" s="121">
        <f t="shared" ref="T43:T47" si="21">IF((DATEDIF(F43,T$5,"m"))&gt;=60,60,(DATEDIF(F43,T$5,"m")))</f>
        <v>28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8893.7758933333316</v>
      </c>
      <c r="Q44" s="334">
        <f t="shared" si="20"/>
        <v>29223.406506666666</v>
      </c>
      <c r="R44" s="90"/>
      <c r="S44" s="330"/>
      <c r="T44" s="121">
        <f t="shared" si="21"/>
        <v>28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8893.7758933333316</v>
      </c>
      <c r="Q45" s="334">
        <f t="shared" si="20"/>
        <v>29223.406506666666</v>
      </c>
      <c r="R45" s="90"/>
      <c r="S45" s="330"/>
      <c r="T45" s="121">
        <f t="shared" si="21"/>
        <v>28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8893.7758933333316</v>
      </c>
      <c r="Q46" s="334">
        <f t="shared" si="20"/>
        <v>29223.406506666666</v>
      </c>
      <c r="R46" s="90"/>
      <c r="S46" s="330"/>
      <c r="T46" s="121">
        <f t="shared" si="21"/>
        <v>28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8893.7758933333316</v>
      </c>
      <c r="Q47" s="334">
        <f t="shared" si="20"/>
        <v>29223.406506666666</v>
      </c>
      <c r="R47" s="90"/>
      <c r="S47" s="330"/>
      <c r="T47" s="121">
        <f t="shared" si="21"/>
        <v>28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106725.31072000001</v>
      </c>
      <c r="Q48" s="335">
        <f>SUM(Q36:Q47)</f>
        <v>350680.87808000011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562.64207818930015</v>
      </c>
      <c r="Q50" s="334">
        <f t="shared" ref="Q50:Q57" si="24">M50-P50</f>
        <v>5576.2715020576097</v>
      </c>
      <c r="R50" s="90">
        <v>18554</v>
      </c>
      <c r="S50" s="330"/>
      <c r="T50" s="121">
        <f t="shared" ref="T50:T57" si="25">IF((DATEDIF(F50,T$5,"m"))&gt;=60,60,(DATEDIF(F50,T$5,"m")))</f>
        <v>11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562.64207818930015</v>
      </c>
      <c r="Q51" s="334">
        <f t="shared" ref="Q51:Q52" si="28">M51-P51</f>
        <v>5576.2715020576097</v>
      </c>
      <c r="R51" s="90">
        <v>18554</v>
      </c>
      <c r="S51" s="330"/>
      <c r="T51" s="121">
        <f t="shared" ref="T51:T52" si="29">IF((DATEDIF(F51,T$5,"m"))&gt;=60,60,(DATEDIF(F51,T$5,"m")))</f>
        <v>11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248.55812757201613</v>
      </c>
      <c r="Q52" s="334">
        <f t="shared" si="28"/>
        <v>2463.985082304524</v>
      </c>
      <c r="R52" s="90">
        <v>18554</v>
      </c>
      <c r="S52" s="330"/>
      <c r="T52" s="121">
        <f t="shared" si="29"/>
        <v>11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248.55812757201613</v>
      </c>
      <c r="Q53" s="334">
        <f t="shared" si="24"/>
        <v>2463.985082304524</v>
      </c>
      <c r="R53" s="90">
        <v>18554</v>
      </c>
      <c r="S53" s="330"/>
      <c r="T53" s="121">
        <f t="shared" si="25"/>
        <v>11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248.55812757201613</v>
      </c>
      <c r="Q54" s="334">
        <f t="shared" si="24"/>
        <v>2463.985082304524</v>
      </c>
      <c r="R54" s="90">
        <v>18554</v>
      </c>
      <c r="S54" s="330"/>
      <c r="T54" s="121">
        <f t="shared" si="25"/>
        <v>11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248.55812757201613</v>
      </c>
      <c r="Q55" s="334">
        <f t="shared" ref="Q55:Q56" si="32">M55-P55</f>
        <v>2463.985082304524</v>
      </c>
      <c r="R55" s="90">
        <v>18554</v>
      </c>
      <c r="S55" s="330"/>
      <c r="T55" s="121">
        <f t="shared" ref="T55:T56" si="33">IF((DATEDIF(F55,T$5,"m"))&gt;=60,60,(DATEDIF(F55,T$5,"m")))</f>
        <v>11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12122.903833333332</v>
      </c>
      <c r="Q56" s="334">
        <f t="shared" si="32"/>
        <v>120127.95616666666</v>
      </c>
      <c r="R56" s="90" t="s">
        <v>2762</v>
      </c>
      <c r="S56" s="330"/>
      <c r="T56" s="121">
        <f t="shared" si="33"/>
        <v>11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12122.903833333332</v>
      </c>
      <c r="Q57" s="334">
        <f t="shared" si="24"/>
        <v>120127.95616666666</v>
      </c>
      <c r="R57" s="90" t="s">
        <v>2762</v>
      </c>
      <c r="S57" s="330"/>
      <c r="T57" s="121">
        <f t="shared" si="25"/>
        <v>11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26365.32433333333</v>
      </c>
      <c r="Q58" s="335">
        <f>SUM(Q50:Q57)</f>
        <v>261264.39566666662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1378.3583333333333</v>
      </c>
      <c r="Q61" s="334">
        <f t="shared" ref="Q61:Q69" si="36">M61-P61</f>
        <v>15162.941666666666</v>
      </c>
      <c r="R61" s="90">
        <v>18701</v>
      </c>
      <c r="S61" s="330"/>
      <c r="T61" s="121">
        <f t="shared" ref="T61:T69" si="37">IF((DATEDIF(F61,T$5,"m"))&gt;=60,60,(DATEDIF(F61,T$5,"m")))</f>
        <v>10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1097.8683333333333</v>
      </c>
      <c r="Q62" s="334">
        <f t="shared" si="36"/>
        <v>12077.551666666666</v>
      </c>
      <c r="R62" s="90">
        <v>18701</v>
      </c>
      <c r="S62" s="330"/>
      <c r="T62" s="121">
        <f t="shared" si="37"/>
        <v>10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628.65429642461993</v>
      </c>
      <c r="Q63" s="334">
        <f t="shared" si="36"/>
        <v>6916.1972606708196</v>
      </c>
      <c r="R63" s="90">
        <v>18701</v>
      </c>
      <c r="S63" s="330"/>
      <c r="T63" s="121">
        <f t="shared" si="37"/>
        <v>10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628.65429642461993</v>
      </c>
      <c r="Q64" s="334">
        <f t="shared" si="36"/>
        <v>6916.1972606708196</v>
      </c>
      <c r="R64" s="90">
        <v>18701</v>
      </c>
      <c r="S64" s="330"/>
      <c r="T64" s="121">
        <f t="shared" si="37"/>
        <v>10</v>
      </c>
    </row>
    <row r="65" spans="1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628.65429642461993</v>
      </c>
      <c r="Q65" s="334">
        <f t="shared" si="36"/>
        <v>6916.1972606708196</v>
      </c>
      <c r="R65" s="90">
        <v>18701</v>
      </c>
      <c r="S65" s="330"/>
      <c r="T65" s="121">
        <f t="shared" si="37"/>
        <v>10</v>
      </c>
    </row>
    <row r="66" spans="1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628.65429642461993</v>
      </c>
      <c r="Q66" s="334">
        <f t="shared" si="36"/>
        <v>6916.1972606708196</v>
      </c>
      <c r="R66" s="90">
        <v>18701</v>
      </c>
      <c r="S66" s="330"/>
      <c r="T66" s="121">
        <f t="shared" si="37"/>
        <v>10</v>
      </c>
    </row>
    <row r="67" spans="1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628.65429642461993</v>
      </c>
      <c r="Q67" s="334">
        <f t="shared" si="36"/>
        <v>6916.1972606708196</v>
      </c>
      <c r="R67" s="90">
        <v>18701</v>
      </c>
      <c r="S67" s="330"/>
      <c r="T67" s="121">
        <f t="shared" si="37"/>
        <v>10</v>
      </c>
    </row>
    <row r="68" spans="1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628.65429642461993</v>
      </c>
      <c r="Q68" s="334">
        <f t="shared" ref="Q68" si="40">M68-P68</f>
        <v>6916.1972606708196</v>
      </c>
      <c r="R68" s="90">
        <v>18701</v>
      </c>
      <c r="S68" s="330"/>
      <c r="T68" s="121">
        <f t="shared" ref="T68" si="41">IF((DATEDIF(F68,T$5,"m"))&gt;=60,60,(DATEDIF(F68,T$5,"m")))</f>
        <v>10</v>
      </c>
    </row>
    <row r="69" spans="1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628.65429642461993</v>
      </c>
      <c r="Q69" s="334">
        <f t="shared" si="36"/>
        <v>6916.1972606708196</v>
      </c>
      <c r="R69" s="90">
        <v>18701</v>
      </c>
      <c r="S69" s="330"/>
      <c r="T69" s="121">
        <f t="shared" si="37"/>
        <v>10</v>
      </c>
    </row>
    <row r="70" spans="1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6876.8067416390068</v>
      </c>
      <c r="Q70" s="335">
        <f>SUM(Q61:Q69)</f>
        <v>75653.874158029081</v>
      </c>
    </row>
    <row r="71" spans="1:20">
      <c r="A71" s="537" t="s">
        <v>2815</v>
      </c>
      <c r="B71" s="537"/>
      <c r="C71" s="537"/>
      <c r="D71" s="537"/>
      <c r="E71" s="537"/>
      <c r="F71" s="537"/>
      <c r="G71" s="537"/>
      <c r="H71" s="537"/>
      <c r="I71" s="537"/>
      <c r="J71" s="537"/>
      <c r="K71" s="537"/>
      <c r="L71" s="537"/>
      <c r="M71" s="371">
        <f>+M58+M70</f>
        <v>370160.40089966805</v>
      </c>
    </row>
    <row r="74" spans="1:20" ht="15.75">
      <c r="A74" s="3" t="s">
        <v>2814</v>
      </c>
      <c r="B74" s="330" t="s">
        <v>2809</v>
      </c>
      <c r="C74" s="332" t="s">
        <v>2810</v>
      </c>
      <c r="D74" s="332" t="s">
        <v>2811</v>
      </c>
      <c r="E74" s="98" t="s">
        <v>2812</v>
      </c>
      <c r="F74" s="220">
        <v>41703</v>
      </c>
      <c r="G74" s="330">
        <v>5</v>
      </c>
      <c r="H74" s="330">
        <v>3</v>
      </c>
      <c r="I74" s="330">
        <v>2014</v>
      </c>
      <c r="J74" s="330" t="s">
        <v>184</v>
      </c>
      <c r="K74" s="330" t="s">
        <v>2813</v>
      </c>
      <c r="L74" s="330" t="s">
        <v>2573</v>
      </c>
      <c r="M74" s="333">
        <v>77880</v>
      </c>
      <c r="N74" s="330">
        <v>10</v>
      </c>
      <c r="O74" s="316">
        <f t="shared" ref="O74" si="42">(((M74)-1)/10)/12</f>
        <v>648.99166666666667</v>
      </c>
      <c r="P74" s="358">
        <f t="shared" ref="P74" si="43">O74*T74</f>
        <v>3893.95</v>
      </c>
      <c r="Q74" s="334">
        <f t="shared" ref="Q74" si="44">M74-P74</f>
        <v>73986.05</v>
      </c>
      <c r="R74" s="90"/>
      <c r="S74" s="330"/>
      <c r="T74" s="121">
        <f t="shared" ref="T74" si="45">IF((DATEDIF(F74,T$5,"m"))&gt;=60,60,(DATEDIF(F74,T$5,"m")))</f>
        <v>6</v>
      </c>
    </row>
    <row r="75" spans="1:20">
      <c r="M75" s="335">
        <f>SUM(M74)</f>
        <v>77880</v>
      </c>
      <c r="N75" s="335"/>
      <c r="O75" s="335">
        <f>SUM(O74)</f>
        <v>648.99166666666667</v>
      </c>
      <c r="P75" s="335">
        <f t="shared" ref="P75:Q75" si="46">SUM(P74)</f>
        <v>3893.95</v>
      </c>
      <c r="Q75" s="335">
        <f t="shared" si="46"/>
        <v>73986.05</v>
      </c>
    </row>
    <row r="76" spans="1:20">
      <c r="M76" s="336"/>
      <c r="N76" s="336"/>
      <c r="O76" s="336"/>
      <c r="P76" s="336"/>
      <c r="Q76" s="336"/>
    </row>
    <row r="77" spans="1:20" ht="15.75">
      <c r="B77" s="330" t="s">
        <v>2785</v>
      </c>
      <c r="C77" s="332" t="s">
        <v>2786</v>
      </c>
      <c r="D77" s="332" t="s">
        <v>2827</v>
      </c>
      <c r="E77" s="98" t="s">
        <v>356</v>
      </c>
      <c r="F77" s="220">
        <v>41758</v>
      </c>
      <c r="G77" s="330">
        <v>29</v>
      </c>
      <c r="H77" s="330">
        <v>4</v>
      </c>
      <c r="I77" s="330">
        <v>20114</v>
      </c>
      <c r="J77" s="330" t="s">
        <v>184</v>
      </c>
      <c r="K77" s="330" t="s">
        <v>2826</v>
      </c>
      <c r="L77" s="330" t="s">
        <v>2573</v>
      </c>
      <c r="M77" s="333">
        <v>7713.54</v>
      </c>
      <c r="N77" s="330">
        <v>10</v>
      </c>
      <c r="O77" s="316">
        <f t="shared" ref="O77:O78" si="47">(((M77)-1)/10)/12</f>
        <v>64.271166666666673</v>
      </c>
      <c r="P77" s="358">
        <f t="shared" ref="P77:P78" si="48">O77*T77</f>
        <v>321.35583333333335</v>
      </c>
      <c r="Q77" s="334">
        <f t="shared" ref="Q77:Q78" si="49">M77-P77</f>
        <v>7392.1841666666669</v>
      </c>
      <c r="R77" s="90">
        <v>18701</v>
      </c>
      <c r="S77" s="330"/>
      <c r="T77" s="121">
        <f t="shared" ref="T77:T78" si="50">IF((DATEDIF(F77,T$5,"m"))&gt;=60,60,(DATEDIF(F77,T$5,"m")))</f>
        <v>5</v>
      </c>
    </row>
    <row r="78" spans="1:20" ht="15.75">
      <c r="B78" s="330" t="s">
        <v>2785</v>
      </c>
      <c r="C78" s="332" t="s">
        <v>2786</v>
      </c>
      <c r="D78" s="332" t="s">
        <v>2827</v>
      </c>
      <c r="E78" s="98" t="s">
        <v>356</v>
      </c>
      <c r="F78" s="220">
        <v>41758</v>
      </c>
      <c r="G78" s="330">
        <v>29</v>
      </c>
      <c r="H78" s="330">
        <v>4</v>
      </c>
      <c r="I78" s="330">
        <v>20114</v>
      </c>
      <c r="J78" s="330" t="s">
        <v>184</v>
      </c>
      <c r="K78" s="330" t="s">
        <v>2826</v>
      </c>
      <c r="L78" s="330" t="s">
        <v>2573</v>
      </c>
      <c r="M78" s="333">
        <v>7713.54</v>
      </c>
      <c r="N78" s="330">
        <v>10</v>
      </c>
      <c r="O78" s="316">
        <f t="shared" si="47"/>
        <v>64.271166666666673</v>
      </c>
      <c r="P78" s="358">
        <f t="shared" si="48"/>
        <v>321.35583333333335</v>
      </c>
      <c r="Q78" s="334">
        <f t="shared" si="49"/>
        <v>7392.1841666666669</v>
      </c>
      <c r="R78" s="90">
        <v>18701</v>
      </c>
      <c r="S78" s="330"/>
      <c r="T78" s="121">
        <f t="shared" si="50"/>
        <v>5</v>
      </c>
    </row>
    <row r="79" spans="1:20">
      <c r="M79" s="335">
        <f>SUM(M77:M78)</f>
        <v>15427.08</v>
      </c>
      <c r="N79" s="335"/>
      <c r="O79" s="335">
        <f>SUM(O77:O78)</f>
        <v>128.54233333333335</v>
      </c>
      <c r="P79" s="335">
        <f t="shared" ref="P79:Q79" si="51">SUM(P77:P78)</f>
        <v>642.7116666666667</v>
      </c>
      <c r="Q79" s="335">
        <f t="shared" si="51"/>
        <v>14784.368333333334</v>
      </c>
    </row>
    <row r="80" spans="1:20">
      <c r="M80" s="336"/>
      <c r="N80" s="336"/>
      <c r="O80" s="336"/>
      <c r="P80" s="336"/>
      <c r="Q80" s="336"/>
    </row>
    <row r="81" spans="13:17">
      <c r="M81" s="336"/>
      <c r="N81" s="336"/>
      <c r="O81" s="336"/>
      <c r="P81" s="336"/>
      <c r="Q81" s="336"/>
    </row>
    <row r="83" spans="13:17" ht="15" thickBot="1">
      <c r="M83" s="418">
        <f>+M33+M48+M58+M70+M75+M79</f>
        <v>2909438.6420996678</v>
      </c>
      <c r="N83" s="418"/>
      <c r="O83" s="418">
        <f>+O33+O48+O58+O70+O75+O79</f>
        <v>20934.973684163902</v>
      </c>
      <c r="P83" s="418">
        <f>+P33+P48+P58+P70+P75+P79</f>
        <v>1450310.7946616388</v>
      </c>
      <c r="Q83" s="418">
        <f>+Q33+Q48+Q58+Q70+Q75+Q79</f>
        <v>1459127.847438029</v>
      </c>
    </row>
    <row r="84" spans="13:17" ht="13.5" thickTop="1"/>
  </sheetData>
  <mergeCells count="6">
    <mergeCell ref="A1:Q1"/>
    <mergeCell ref="A71:L71"/>
    <mergeCell ref="A26:L26"/>
    <mergeCell ref="O6:P6"/>
    <mergeCell ref="A3:Q3"/>
    <mergeCell ref="A2:Q2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53"/>
  <sheetViews>
    <sheetView tabSelected="1" zoomScaleNormal="100" workbookViewId="0">
      <pane xSplit="2" ySplit="6" topLeftCell="M1033" activePane="bottomRight" state="frozen"/>
      <selection sqref="A1:T2"/>
      <selection pane="topRight" sqref="A1:T2"/>
      <selection pane="bottomLeft" sqref="A1:T2"/>
      <selection pane="bottomRight" activeCell="T1052" sqref="T1052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9" t="s">
        <v>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297"/>
    </row>
    <row r="2" spans="1:24" s="277" customFormat="1" ht="20.25">
      <c r="A2" s="539" t="s">
        <v>2520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297"/>
    </row>
    <row r="3" spans="1:24" s="277" customFormat="1" ht="20.25">
      <c r="A3" s="539" t="str">
        <f>'Equipos de Producción'!A3:S3</f>
        <v>(Al 30 de Septiembre del 2014)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41912</v>
      </c>
    </row>
    <row r="5" spans="1:24">
      <c r="H5" s="542" t="s">
        <v>57</v>
      </c>
      <c r="I5" s="543"/>
      <c r="J5" s="544"/>
      <c r="N5" s="183"/>
      <c r="O5" s="183"/>
      <c r="R5" s="540" t="s">
        <v>3</v>
      </c>
      <c r="S5" s="541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6394.1549999999997</v>
      </c>
      <c r="T10" s="223">
        <f t="shared" ref="T10:T73" si="4">N10-S10</f>
        <v>519.44500000000062</v>
      </c>
      <c r="U10" s="221">
        <v>6492</v>
      </c>
      <c r="V10" s="233"/>
      <c r="W10" s="223"/>
      <c r="X10" s="196">
        <f t="shared" si="1"/>
        <v>111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40202.544000000002</v>
      </c>
      <c r="T12" s="223">
        <f t="shared" si="4"/>
        <v>10051.635999999999</v>
      </c>
      <c r="U12" s="249">
        <v>8656</v>
      </c>
      <c r="V12" s="233"/>
      <c r="W12" s="223"/>
      <c r="X12" s="196">
        <f t="shared" si="1"/>
        <v>96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37976.800000000003</v>
      </c>
      <c r="T13" s="223">
        <f t="shared" si="4"/>
        <v>9495.1999999999971</v>
      </c>
      <c r="U13" s="221">
        <v>8744</v>
      </c>
      <c r="V13" s="233"/>
      <c r="W13" s="223"/>
      <c r="X13" s="196">
        <f t="shared" si="1"/>
        <v>96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4640.4729166666666</v>
      </c>
      <c r="T14" s="223">
        <f t="shared" si="4"/>
        <v>1222.177083333333</v>
      </c>
      <c r="U14" s="221">
        <v>8017</v>
      </c>
      <c r="V14" s="233"/>
      <c r="W14" s="223"/>
      <c r="X14" s="196">
        <f t="shared" si="1"/>
        <v>95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3505.2499999999995</v>
      </c>
      <c r="T15" s="223">
        <f t="shared" si="4"/>
        <v>1.0000000000004547</v>
      </c>
      <c r="U15" s="221">
        <v>3890</v>
      </c>
      <c r="V15" s="233"/>
      <c r="W15" s="223"/>
      <c r="X15" s="196">
        <f t="shared" si="1"/>
        <v>120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3505.2499999999995</v>
      </c>
      <c r="T16" s="223">
        <f t="shared" si="4"/>
        <v>1.0000000000004547</v>
      </c>
      <c r="U16" s="221">
        <v>3890</v>
      </c>
      <c r="V16" s="233"/>
      <c r="W16" s="223"/>
      <c r="X16" s="196">
        <f t="shared" si="1"/>
        <v>120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3505.2499999999995</v>
      </c>
      <c r="T17" s="223">
        <f t="shared" si="4"/>
        <v>1.0000000000004547</v>
      </c>
      <c r="U17" s="221">
        <v>3890</v>
      </c>
      <c r="V17" s="233"/>
      <c r="W17" s="223"/>
      <c r="X17" s="196">
        <f t="shared" si="1"/>
        <v>120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3505.2499999999995</v>
      </c>
      <c r="T18" s="223">
        <f t="shared" si="4"/>
        <v>1.0000000000004547</v>
      </c>
      <c r="U18" s="221">
        <v>3890</v>
      </c>
      <c r="V18" s="233"/>
      <c r="W18" s="223"/>
      <c r="X18" s="196">
        <f t="shared" si="1"/>
        <v>120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3219</v>
      </c>
      <c r="T21" s="223">
        <f t="shared" si="4"/>
        <v>1</v>
      </c>
      <c r="U21" s="221">
        <v>4310</v>
      </c>
      <c r="V21" s="233"/>
      <c r="W21" s="223"/>
      <c r="X21" s="196">
        <f t="shared" si="1"/>
        <v>120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3505.2499999999995</v>
      </c>
      <c r="T22" s="223">
        <f t="shared" si="4"/>
        <v>1.0000000000004547</v>
      </c>
      <c r="U22" s="221">
        <v>3890</v>
      </c>
      <c r="V22" s="233"/>
      <c r="W22" s="223"/>
      <c r="X22" s="196">
        <f t="shared" si="1"/>
        <v>120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3505.2499999999995</v>
      </c>
      <c r="T30" s="223">
        <f t="shared" si="4"/>
        <v>1.0000000000004547</v>
      </c>
      <c r="U30" s="221">
        <v>3890</v>
      </c>
      <c r="V30" s="233"/>
      <c r="W30" s="223"/>
      <c r="X30" s="196">
        <f t="shared" si="1"/>
        <v>120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3505.2499999999995</v>
      </c>
      <c r="T31" s="223">
        <f t="shared" si="4"/>
        <v>1.0000000000004547</v>
      </c>
      <c r="U31" s="221">
        <v>3890</v>
      </c>
      <c r="V31" s="233"/>
      <c r="W31" s="223"/>
      <c r="X31" s="196">
        <f t="shared" si="1"/>
        <v>120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3505.2499999999995</v>
      </c>
      <c r="T32" s="223">
        <f t="shared" si="4"/>
        <v>1.0000000000004547</v>
      </c>
      <c r="U32" s="221">
        <v>3890</v>
      </c>
      <c r="V32" s="233"/>
      <c r="W32" s="223"/>
      <c r="X32" s="196">
        <f t="shared" si="1"/>
        <v>120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5693.9999999999991</v>
      </c>
      <c r="T36" s="223">
        <f t="shared" si="4"/>
        <v>1.0000000000009095</v>
      </c>
      <c r="U36" s="221">
        <v>4310</v>
      </c>
      <c r="V36" s="233"/>
      <c r="W36" s="223"/>
      <c r="X36" s="196">
        <f t="shared" si="1"/>
        <v>120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5990.4000000000005</v>
      </c>
      <c r="T37" s="223">
        <f t="shared" si="4"/>
        <v>922.59999999999945</v>
      </c>
      <c r="U37" s="221">
        <v>7768</v>
      </c>
      <c r="V37" s="233"/>
      <c r="W37" s="223"/>
      <c r="X37" s="196">
        <f t="shared" si="1"/>
        <v>104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6350.5285000000003</v>
      </c>
      <c r="T40" s="223">
        <f t="shared" si="4"/>
        <v>1121.6814999999997</v>
      </c>
      <c r="U40" s="221">
        <v>8031</v>
      </c>
      <c r="V40" s="233"/>
      <c r="W40" s="223"/>
      <c r="X40" s="196">
        <f t="shared" si="1"/>
        <v>102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10100.700000000001</v>
      </c>
      <c r="T50" s="223">
        <f t="shared" si="4"/>
        <v>349.29999999999927</v>
      </c>
      <c r="U50" s="221">
        <v>5817</v>
      </c>
      <c r="V50" s="233"/>
      <c r="W50" s="223"/>
      <c r="X50" s="196">
        <f t="shared" si="1"/>
        <v>116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3457.4999999999995</v>
      </c>
      <c r="T51" s="223">
        <f t="shared" si="4"/>
        <v>692.50000000000045</v>
      </c>
      <c r="U51" s="221">
        <v>8216</v>
      </c>
      <c r="V51" s="233"/>
      <c r="W51" s="223"/>
      <c r="X51" s="196">
        <f t="shared" si="1"/>
        <v>100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2216.7809999999999</v>
      </c>
      <c r="T52" s="223">
        <f t="shared" si="4"/>
        <v>1068.3389999999999</v>
      </c>
      <c r="U52" s="221">
        <v>10462</v>
      </c>
      <c r="V52" s="233"/>
      <c r="W52" s="223"/>
      <c r="X52" s="196">
        <f t="shared" si="1"/>
        <v>81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2216.7809999999999</v>
      </c>
      <c r="T53" s="223">
        <f t="shared" si="4"/>
        <v>1068.3389999999999</v>
      </c>
      <c r="U53" s="221">
        <v>10462</v>
      </c>
      <c r="V53" s="233"/>
      <c r="W53" s="223"/>
      <c r="X53" s="196">
        <f t="shared" si="1"/>
        <v>81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2216.7809999999999</v>
      </c>
      <c r="T54" s="223">
        <f t="shared" si="4"/>
        <v>1068.3389999999999</v>
      </c>
      <c r="U54" s="221">
        <v>10462</v>
      </c>
      <c r="V54" s="233"/>
      <c r="W54" s="223"/>
      <c r="X54" s="196">
        <f t="shared" si="1"/>
        <v>81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2216.7809999999999</v>
      </c>
      <c r="T55" s="223">
        <f t="shared" si="4"/>
        <v>1068.3389999999999</v>
      </c>
      <c r="U55" s="221">
        <v>10414</v>
      </c>
      <c r="V55" s="233"/>
      <c r="W55" s="223"/>
      <c r="X55" s="196">
        <f t="shared" si="1"/>
        <v>81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14244</v>
      </c>
      <c r="T62" s="223">
        <f t="shared" si="4"/>
        <v>1</v>
      </c>
      <c r="U62" s="221">
        <v>4724</v>
      </c>
      <c r="V62" s="233"/>
      <c r="W62" s="223"/>
      <c r="X62" s="196">
        <f t="shared" si="1"/>
        <v>120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6104</v>
      </c>
      <c r="T63" s="223">
        <f t="shared" si="4"/>
        <v>1</v>
      </c>
      <c r="U63" s="221">
        <v>4724</v>
      </c>
      <c r="V63" s="233"/>
      <c r="W63" s="223"/>
      <c r="X63" s="196">
        <f t="shared" si="1"/>
        <v>120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3602.5565000000001</v>
      </c>
      <c r="T67" s="223">
        <f t="shared" si="4"/>
        <v>1046.9034999999999</v>
      </c>
      <c r="U67" s="221">
        <v>9059</v>
      </c>
      <c r="V67" s="233"/>
      <c r="W67" s="223"/>
      <c r="X67" s="196">
        <f t="shared" si="1"/>
        <v>93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8252.0466666666671</v>
      </c>
      <c r="T68" s="223">
        <f t="shared" si="4"/>
        <v>285.55333333333328</v>
      </c>
      <c r="U68" s="221">
        <v>5603</v>
      </c>
      <c r="V68" s="233"/>
      <c r="W68" s="223"/>
      <c r="X68" s="196">
        <f t="shared" si="1"/>
        <v>116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8038.6316666666671</v>
      </c>
      <c r="T69" s="223">
        <f t="shared" si="4"/>
        <v>498.96833333333325</v>
      </c>
      <c r="U69" s="221">
        <v>5838</v>
      </c>
      <c r="V69" s="233"/>
      <c r="W69" s="223"/>
      <c r="X69" s="196">
        <f t="shared" si="1"/>
        <v>113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7903.9999999999991</v>
      </c>
      <c r="T70" s="223">
        <f t="shared" si="4"/>
        <v>1.0000000000009095</v>
      </c>
      <c r="U70" s="221">
        <v>4076</v>
      </c>
      <c r="V70" s="233"/>
      <c r="W70" s="223"/>
      <c r="X70" s="196">
        <f t="shared" si="1"/>
        <v>120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390.82499999999999</v>
      </c>
      <c r="T87" s="223">
        <f t="shared" si="12"/>
        <v>189.17500000000001</v>
      </c>
      <c r="U87" s="221">
        <v>10394</v>
      </c>
      <c r="V87" s="233"/>
      <c r="W87" s="223"/>
      <c r="X87" s="196">
        <f t="shared" si="10"/>
        <v>81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3696.3000000000006</v>
      </c>
      <c r="T89" s="223">
        <f t="shared" si="12"/>
        <v>300.69999999999936</v>
      </c>
      <c r="U89" s="221">
        <v>6278</v>
      </c>
      <c r="V89" s="233"/>
      <c r="W89" s="223"/>
      <c r="X89" s="196">
        <f t="shared" si="10"/>
        <v>111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2711.375</v>
      </c>
      <c r="T90" s="223">
        <f t="shared" si="12"/>
        <v>274.625</v>
      </c>
      <c r="U90" s="221">
        <v>6089</v>
      </c>
      <c r="V90" s="233"/>
      <c r="W90" s="223"/>
      <c r="X90" s="196">
        <f t="shared" si="10"/>
        <v>109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4499</v>
      </c>
      <c r="T108" s="223">
        <f t="shared" si="12"/>
        <v>1</v>
      </c>
      <c r="U108" s="221">
        <v>4738</v>
      </c>
      <c r="V108" s="233"/>
      <c r="W108" s="223"/>
      <c r="X108" s="196">
        <f t="shared" si="10"/>
        <v>120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3610.625</v>
      </c>
      <c r="T110" s="223">
        <f t="shared" si="12"/>
        <v>365.375</v>
      </c>
      <c r="U110" s="221">
        <v>6089</v>
      </c>
      <c r="V110" s="233"/>
      <c r="W110" s="223"/>
      <c r="X110" s="196">
        <f t="shared" si="10"/>
        <v>109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3629.7000000000003</v>
      </c>
      <c r="T115" s="223">
        <f t="shared" si="12"/>
        <v>367.29999999999973</v>
      </c>
      <c r="U115" s="221">
        <v>6089</v>
      </c>
      <c r="V115" s="233"/>
      <c r="W115" s="223"/>
      <c r="X115" s="196">
        <f t="shared" si="10"/>
        <v>109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2711.375</v>
      </c>
      <c r="T116" s="223">
        <f t="shared" si="12"/>
        <v>274.625</v>
      </c>
      <c r="U116" s="221">
        <v>6089</v>
      </c>
      <c r="V116" s="233"/>
      <c r="W116" s="223"/>
      <c r="X116" s="196">
        <f t="shared" si="10"/>
        <v>109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3542.5499999999997</v>
      </c>
      <c r="T126" s="223">
        <f t="shared" si="12"/>
        <v>187.45000000000027</v>
      </c>
      <c r="U126" s="221">
        <v>5915</v>
      </c>
      <c r="V126" s="233"/>
      <c r="W126" s="223"/>
      <c r="X126" s="196">
        <f t="shared" si="10"/>
        <v>114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2290.75</v>
      </c>
      <c r="T127" s="223">
        <f t="shared" si="12"/>
        <v>209.25</v>
      </c>
      <c r="U127" s="221">
        <v>6832</v>
      </c>
      <c r="V127" s="233"/>
      <c r="W127" s="223"/>
      <c r="X127" s="196">
        <f t="shared" si="10"/>
        <v>110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2290.75</v>
      </c>
      <c r="T128" s="223">
        <f t="shared" si="12"/>
        <v>209.25</v>
      </c>
      <c r="U128" s="221">
        <v>6832</v>
      </c>
      <c r="V128" s="233"/>
      <c r="W128" s="223"/>
      <c r="X128" s="196">
        <f t="shared" si="10"/>
        <v>110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103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10350.722666666667</v>
      </c>
      <c r="T140" s="223">
        <f t="shared" si="17"/>
        <v>740.33733333333294</v>
      </c>
      <c r="U140" s="221">
        <v>6358</v>
      </c>
      <c r="V140" s="233"/>
      <c r="W140" s="223"/>
      <c r="X140" s="196">
        <f t="shared" si="15"/>
        <v>112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5364.0749999999998</v>
      </c>
      <c r="T142" s="223">
        <f t="shared" si="17"/>
        <v>435.92500000000018</v>
      </c>
      <c r="U142" s="221">
        <v>6492</v>
      </c>
      <c r="V142" s="233"/>
      <c r="W142" s="223"/>
      <c r="X142" s="196">
        <f t="shared" si="15"/>
        <v>111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4044.8645000000001</v>
      </c>
      <c r="T143" s="223">
        <f t="shared" si="17"/>
        <v>1175.3155000000002</v>
      </c>
      <c r="U143" s="221">
        <v>9059</v>
      </c>
      <c r="V143" s="233"/>
      <c r="W143" s="223"/>
      <c r="X143" s="196">
        <f t="shared" si="15"/>
        <v>93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4660.6766666666672</v>
      </c>
      <c r="T147" s="223">
        <f t="shared" si="17"/>
        <v>1290.123333333333</v>
      </c>
      <c r="V147" s="233"/>
      <c r="W147" s="223"/>
      <c r="X147" s="196">
        <f t="shared" si="15"/>
        <v>94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4660.6766666666672</v>
      </c>
      <c r="T148" s="223">
        <f t="shared" si="17"/>
        <v>1290.123333333333</v>
      </c>
      <c r="V148" s="233"/>
      <c r="W148" s="223"/>
      <c r="X148" s="196">
        <f t="shared" si="15"/>
        <v>94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5198.9999999999991</v>
      </c>
      <c r="T152" s="223">
        <f t="shared" si="17"/>
        <v>1.0000000000009095</v>
      </c>
      <c r="U152" s="221">
        <v>3668</v>
      </c>
      <c r="V152" s="233"/>
      <c r="W152" s="223"/>
      <c r="X152" s="196">
        <f t="shared" si="15"/>
        <v>120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5198.9999999999991</v>
      </c>
      <c r="T153" s="223">
        <f t="shared" si="17"/>
        <v>1.0000000000009095</v>
      </c>
      <c r="U153" s="221">
        <v>3668</v>
      </c>
      <c r="V153" s="233"/>
      <c r="W153" s="223"/>
      <c r="X153" s="196">
        <f t="shared" si="15"/>
        <v>120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5198.9999999999991</v>
      </c>
      <c r="T154" s="223">
        <f t="shared" si="17"/>
        <v>1.0000000000009095</v>
      </c>
      <c r="U154" s="221">
        <v>3668</v>
      </c>
      <c r="V154" s="233"/>
      <c r="W154" s="223"/>
      <c r="X154" s="196">
        <f t="shared" si="15"/>
        <v>120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5198.9999999999991</v>
      </c>
      <c r="T155" s="223">
        <f t="shared" si="17"/>
        <v>1.0000000000009095</v>
      </c>
      <c r="U155" s="221">
        <v>3668</v>
      </c>
      <c r="V155" s="233"/>
      <c r="W155" s="223"/>
      <c r="X155" s="196">
        <f t="shared" si="15"/>
        <v>120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3500.9010000000003</v>
      </c>
      <c r="T165" s="223">
        <f t="shared" si="17"/>
        <v>1686.6190000000001</v>
      </c>
      <c r="U165" s="221">
        <v>10394</v>
      </c>
      <c r="V165" s="233"/>
      <c r="W165" s="223"/>
      <c r="X165" s="196">
        <f t="shared" si="15"/>
        <v>81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14193.875</v>
      </c>
      <c r="T168" s="223">
        <f t="shared" si="17"/>
        <v>618.125</v>
      </c>
      <c r="U168" s="221">
        <v>5561</v>
      </c>
      <c r="V168" s="233"/>
      <c r="W168" s="223"/>
      <c r="X168" s="196">
        <f t="shared" si="15"/>
        <v>115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470.54166666666669</v>
      </c>
      <c r="T171" s="223">
        <f t="shared" si="17"/>
        <v>21.458333333333314</v>
      </c>
      <c r="U171" s="221">
        <v>5561</v>
      </c>
      <c r="V171" s="233"/>
      <c r="W171" s="223"/>
      <c r="X171" s="196">
        <f t="shared" si="15"/>
        <v>115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3639.9616666666666</v>
      </c>
      <c r="T175" s="223">
        <f t="shared" si="17"/>
        <v>443.23833333333323</v>
      </c>
      <c r="U175" s="221">
        <v>6098</v>
      </c>
      <c r="V175" s="233"/>
      <c r="W175" s="223"/>
      <c r="X175" s="196">
        <f t="shared" si="15"/>
        <v>107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3946.1266666666666</v>
      </c>
      <c r="T176" s="223">
        <f t="shared" si="17"/>
        <v>137.07333333333327</v>
      </c>
      <c r="U176" s="221">
        <v>5603</v>
      </c>
      <c r="V176" s="233"/>
      <c r="W176" s="223"/>
      <c r="X176" s="196">
        <f t="shared" si="15"/>
        <v>116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2043.7166666666665</v>
      </c>
      <c r="T177" s="223">
        <f t="shared" si="17"/>
        <v>566.28333333333353</v>
      </c>
      <c r="V177" s="233"/>
      <c r="W177" s="223"/>
      <c r="X177" s="196">
        <f t="shared" si="15"/>
        <v>94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2043.7166666666665</v>
      </c>
      <c r="T178" s="223">
        <f t="shared" si="17"/>
        <v>566.28333333333353</v>
      </c>
      <c r="V178" s="233"/>
      <c r="W178" s="223"/>
      <c r="X178" s="196">
        <f t="shared" si="15"/>
        <v>94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10267.140666666666</v>
      </c>
      <c r="T188" s="223">
        <f t="shared" si="17"/>
        <v>355.03933333333407</v>
      </c>
      <c r="U188" s="221">
        <v>5459</v>
      </c>
      <c r="V188" s="233"/>
      <c r="W188" s="223"/>
      <c r="X188" s="196">
        <f t="shared" si="15"/>
        <v>116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4982.4025000000001</v>
      </c>
      <c r="T189" s="223">
        <f t="shared" si="17"/>
        <v>880.24749999999949</v>
      </c>
      <c r="U189" s="221">
        <v>8017</v>
      </c>
      <c r="V189" s="233"/>
      <c r="W189" s="223"/>
      <c r="X189" s="196">
        <f t="shared" si="15"/>
        <v>102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1382.6416666666669</v>
      </c>
      <c r="T194" s="223">
        <f t="shared" si="17"/>
        <v>617.35833333333312</v>
      </c>
      <c r="V194" s="233"/>
      <c r="W194" s="223"/>
      <c r="X194" s="196">
        <f t="shared" si="15"/>
        <v>83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1382.6416666666669</v>
      </c>
      <c r="T195" s="223">
        <f t="shared" si="17"/>
        <v>617.35833333333312</v>
      </c>
      <c r="V195" s="233"/>
      <c r="W195" s="223"/>
      <c r="X195" s="196">
        <f t="shared" si="15"/>
        <v>83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1382.6416666666669</v>
      </c>
      <c r="T196" s="223">
        <f t="shared" si="17"/>
        <v>617.35833333333312</v>
      </c>
      <c r="V196" s="233"/>
      <c r="W196" s="223"/>
      <c r="X196" s="196">
        <f t="shared" si="15"/>
        <v>83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1382.6416666666669</v>
      </c>
      <c r="T197" s="223">
        <f t="shared" si="17"/>
        <v>617.35833333333312</v>
      </c>
      <c r="V197" s="233"/>
      <c r="W197" s="223"/>
      <c r="X197" s="196">
        <f t="shared" si="15"/>
        <v>83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1382.6416666666669</v>
      </c>
      <c r="T198" s="223">
        <f t="shared" si="17"/>
        <v>617.35833333333312</v>
      </c>
      <c r="V198" s="233"/>
      <c r="W198" s="223"/>
      <c r="X198" s="196">
        <f t="shared" si="15"/>
        <v>83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1382.6416666666669</v>
      </c>
      <c r="T199" s="223">
        <f t="shared" si="17"/>
        <v>617.35833333333312</v>
      </c>
      <c r="V199" s="233"/>
      <c r="W199" s="223"/>
      <c r="X199" s="196">
        <f t="shared" ref="X199:X262" si="22">IF((DATEDIF(G199,X$4,"m"))&gt;=120,120,(DATEDIF(G199,X$4,"m")))</f>
        <v>83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1382.6416666666669</v>
      </c>
      <c r="T200" s="223">
        <f t="shared" si="17"/>
        <v>617.35833333333312</v>
      </c>
      <c r="V200" s="233"/>
      <c r="W200" s="223"/>
      <c r="X200" s="196">
        <f t="shared" si="22"/>
        <v>83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1382.6416666666669</v>
      </c>
      <c r="T201" s="223">
        <f t="shared" si="17"/>
        <v>617.35833333333312</v>
      </c>
      <c r="V201" s="233"/>
      <c r="W201" s="223"/>
      <c r="X201" s="196">
        <f t="shared" si="22"/>
        <v>83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1382.6416666666669</v>
      </c>
      <c r="T202" s="223">
        <f t="shared" ref="T202:T265" si="24">N202-S202</f>
        <v>617.35833333333312</v>
      </c>
      <c r="V202" s="233"/>
      <c r="W202" s="223"/>
      <c r="X202" s="196">
        <f t="shared" si="22"/>
        <v>83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1382.6416666666669</v>
      </c>
      <c r="T203" s="223">
        <f t="shared" si="24"/>
        <v>617.35833333333312</v>
      </c>
      <c r="V203" s="233"/>
      <c r="W203" s="223"/>
      <c r="X203" s="196">
        <f t="shared" si="22"/>
        <v>83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1449.2387500000002</v>
      </c>
      <c r="T206" s="223">
        <f t="shared" si="24"/>
        <v>550.71124999999984</v>
      </c>
      <c r="U206" s="221">
        <v>9714</v>
      </c>
      <c r="V206" s="233"/>
      <c r="W206" s="223"/>
      <c r="X206" s="196">
        <f t="shared" si="22"/>
        <v>87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525.50099999999998</v>
      </c>
      <c r="T220" s="223">
        <f t="shared" si="24"/>
        <v>254.01900000000001</v>
      </c>
      <c r="U220" s="221">
        <v>10394</v>
      </c>
      <c r="V220" s="233"/>
      <c r="W220" s="223"/>
      <c r="X220" s="196">
        <f t="shared" si="22"/>
        <v>81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876.28499999999997</v>
      </c>
      <c r="T221" s="223">
        <f t="shared" si="24"/>
        <v>422.91500000000008</v>
      </c>
      <c r="U221" s="221">
        <v>10394</v>
      </c>
      <c r="V221" s="233"/>
      <c r="W221" s="223"/>
      <c r="X221" s="196">
        <f t="shared" si="22"/>
        <v>81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3491</v>
      </c>
      <c r="T222" s="223">
        <f t="shared" si="24"/>
        <v>1</v>
      </c>
      <c r="U222" s="221">
        <v>3837</v>
      </c>
      <c r="V222" s="233"/>
      <c r="W222" s="223"/>
      <c r="X222" s="196">
        <f t="shared" si="22"/>
        <v>120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3106.856666666667</v>
      </c>
      <c r="T223" s="223">
        <f t="shared" si="24"/>
        <v>860.34333333333279</v>
      </c>
      <c r="V223" s="233"/>
      <c r="W223" s="223"/>
      <c r="X223" s="196">
        <f t="shared" si="22"/>
        <v>94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3106.856666666667</v>
      </c>
      <c r="T224" s="223">
        <f t="shared" si="24"/>
        <v>860.34333333333279</v>
      </c>
      <c r="V224" s="233"/>
      <c r="W224" s="223"/>
      <c r="X224" s="196">
        <f t="shared" si="22"/>
        <v>94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1902.2816666666665</v>
      </c>
      <c r="T225" s="223">
        <f t="shared" si="24"/>
        <v>232.11833333333357</v>
      </c>
      <c r="U225" s="221">
        <v>6098</v>
      </c>
      <c r="V225" s="233"/>
      <c r="W225" s="223"/>
      <c r="X225" s="196">
        <f t="shared" si="22"/>
        <v>107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3745.991</v>
      </c>
      <c r="T226" s="223">
        <f t="shared" si="24"/>
        <v>304.72899999999981</v>
      </c>
      <c r="U226" s="221">
        <v>6492</v>
      </c>
      <c r="V226" s="233"/>
      <c r="W226" s="223"/>
      <c r="X226" s="196">
        <f t="shared" si="22"/>
        <v>111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3932.9999999999995</v>
      </c>
      <c r="T228" s="223">
        <f t="shared" si="24"/>
        <v>172.00000000000045</v>
      </c>
      <c r="U228" s="221">
        <v>5561</v>
      </c>
      <c r="V228" s="233"/>
      <c r="W228" s="223"/>
      <c r="X228" s="196">
        <f t="shared" si="22"/>
        <v>115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7875.208333333333</v>
      </c>
      <c r="T229" s="223">
        <f t="shared" si="24"/>
        <v>1300.791666666667</v>
      </c>
      <c r="U229" s="221">
        <v>7865</v>
      </c>
      <c r="V229" s="233"/>
      <c r="W229" s="223"/>
      <c r="X229" s="196">
        <f t="shared" si="22"/>
        <v>103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10505.141666666668</v>
      </c>
      <c r="T230" s="223">
        <f t="shared" si="24"/>
        <v>1734.8583333333318</v>
      </c>
      <c r="U230" s="221">
        <v>7856</v>
      </c>
      <c r="V230" s="233"/>
      <c r="W230" s="223"/>
      <c r="X230" s="196">
        <f t="shared" si="22"/>
        <v>103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11586.641666666668</v>
      </c>
      <c r="T231" s="223">
        <f t="shared" si="24"/>
        <v>1913.3583333333318</v>
      </c>
      <c r="U231" s="221">
        <v>7865</v>
      </c>
      <c r="V231" s="233"/>
      <c r="W231" s="223"/>
      <c r="X231" s="196">
        <f t="shared" si="22"/>
        <v>103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2760.6014999999998</v>
      </c>
      <c r="T232" s="223">
        <f t="shared" si="24"/>
        <v>1330.1785000000004</v>
      </c>
      <c r="U232" s="221">
        <v>10394</v>
      </c>
      <c r="V232" s="233"/>
      <c r="W232" s="223"/>
      <c r="X232" s="196">
        <f t="shared" si="22"/>
        <v>81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5199.21</v>
      </c>
      <c r="T233" s="223">
        <f t="shared" si="24"/>
        <v>2410.3900000000003</v>
      </c>
      <c r="U233" s="221">
        <v>10391</v>
      </c>
      <c r="V233" s="233"/>
      <c r="W233" s="223"/>
      <c r="X233" s="196">
        <f t="shared" si="22"/>
        <v>82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4603.3650000000007</v>
      </c>
      <c r="T234" s="223">
        <f t="shared" si="24"/>
        <v>2217.4349999999995</v>
      </c>
      <c r="U234" s="221">
        <v>10394</v>
      </c>
      <c r="V234" s="233"/>
      <c r="W234" s="223"/>
      <c r="X234" s="196">
        <f t="shared" si="22"/>
        <v>81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549.30150000000003</v>
      </c>
      <c r="T236" s="223">
        <f t="shared" si="24"/>
        <v>265.47849999999994</v>
      </c>
      <c r="U236" s="221">
        <v>10414</v>
      </c>
      <c r="V236" s="233"/>
      <c r="W236" s="223"/>
      <c r="X236" s="196">
        <f t="shared" si="22"/>
        <v>81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549.30150000000003</v>
      </c>
      <c r="T237" s="223">
        <f t="shared" si="24"/>
        <v>265.47849999999994</v>
      </c>
      <c r="U237" s="221">
        <v>10414</v>
      </c>
      <c r="V237" s="233"/>
      <c r="W237" s="223"/>
      <c r="X237" s="196">
        <f t="shared" si="22"/>
        <v>81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549.30150000000003</v>
      </c>
      <c r="T238" s="223">
        <f t="shared" si="24"/>
        <v>265.47849999999994</v>
      </c>
      <c r="U238" s="221">
        <v>10414</v>
      </c>
      <c r="V238" s="233"/>
      <c r="W238" s="223"/>
      <c r="X238" s="196">
        <f t="shared" si="22"/>
        <v>81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2548.7730000000001</v>
      </c>
      <c r="T241" s="223">
        <f t="shared" si="24"/>
        <v>1228.1869999999999</v>
      </c>
      <c r="U241" s="221">
        <v>10394</v>
      </c>
      <c r="V241" s="233"/>
      <c r="W241" s="223"/>
      <c r="X241" s="196">
        <f t="shared" si="22"/>
        <v>81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4647</v>
      </c>
      <c r="T242" s="223">
        <f t="shared" si="24"/>
        <v>1</v>
      </c>
      <c r="U242" s="221">
        <v>4093</v>
      </c>
      <c r="V242" s="233"/>
      <c r="W242" s="223"/>
      <c r="X242" s="196">
        <f t="shared" si="22"/>
        <v>120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4919</v>
      </c>
      <c r="T244" s="223">
        <f t="shared" si="24"/>
        <v>1</v>
      </c>
      <c r="U244" s="221">
        <v>3408</v>
      </c>
      <c r="V244" s="233"/>
      <c r="W244" s="223"/>
      <c r="X244" s="196">
        <f t="shared" si="22"/>
        <v>120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2342.0609999999997</v>
      </c>
      <c r="T252" s="223">
        <f t="shared" si="24"/>
        <v>1128.6590000000001</v>
      </c>
      <c r="U252" s="221">
        <v>10462</v>
      </c>
      <c r="V252" s="233"/>
      <c r="W252" s="223"/>
      <c r="X252" s="196">
        <f t="shared" si="22"/>
        <v>81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2342.0609999999997</v>
      </c>
      <c r="T253" s="223">
        <f t="shared" si="24"/>
        <v>1128.6590000000001</v>
      </c>
      <c r="U253" s="221">
        <v>10462</v>
      </c>
      <c r="V253" s="233"/>
      <c r="W253" s="223"/>
      <c r="X253" s="196">
        <f t="shared" si="22"/>
        <v>81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2548.7730000000001</v>
      </c>
      <c r="T254" s="223">
        <f t="shared" si="24"/>
        <v>1228.1869999999999</v>
      </c>
      <c r="U254" s="221">
        <v>10462</v>
      </c>
      <c r="V254" s="233"/>
      <c r="W254" s="223"/>
      <c r="X254" s="196">
        <f t="shared" si="22"/>
        <v>81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2548.7730000000001</v>
      </c>
      <c r="T255" s="223">
        <f t="shared" si="24"/>
        <v>1228.1869999999999</v>
      </c>
      <c r="U255" s="221">
        <v>10462</v>
      </c>
      <c r="V255" s="233"/>
      <c r="W255" s="223"/>
      <c r="X255" s="196">
        <f t="shared" si="22"/>
        <v>81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936.83333333333337</v>
      </c>
      <c r="T256" s="223">
        <f t="shared" si="24"/>
        <v>188.36666666666667</v>
      </c>
      <c r="U256" s="221">
        <v>8260</v>
      </c>
      <c r="V256" s="233"/>
      <c r="W256" s="223"/>
      <c r="X256" s="196">
        <f t="shared" si="22"/>
        <v>100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936.83333333333337</v>
      </c>
      <c r="T257" s="223">
        <f t="shared" si="24"/>
        <v>188.36666666666667</v>
      </c>
      <c r="U257" s="221">
        <v>8260</v>
      </c>
      <c r="V257" s="233"/>
      <c r="W257" s="223"/>
      <c r="X257" s="196">
        <f t="shared" si="22"/>
        <v>100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936.83333333333337</v>
      </c>
      <c r="T258" s="223">
        <f t="shared" si="24"/>
        <v>188.36666666666667</v>
      </c>
      <c r="U258" s="221">
        <v>8260</v>
      </c>
      <c r="V258" s="233"/>
      <c r="W258" s="223"/>
      <c r="X258" s="196">
        <f t="shared" si="22"/>
        <v>100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936.83333333333337</v>
      </c>
      <c r="T259" s="490">
        <f t="shared" si="24"/>
        <v>188.36666666666667</v>
      </c>
      <c r="U259" s="488">
        <v>8260</v>
      </c>
      <c r="V259" s="491"/>
      <c r="W259" s="490"/>
      <c r="X259" s="492">
        <f t="shared" si="22"/>
        <v>100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899</v>
      </c>
      <c r="T270" s="223">
        <f t="shared" si="30"/>
        <v>1</v>
      </c>
      <c r="U270" s="221">
        <v>3169</v>
      </c>
      <c r="V270" s="233"/>
      <c r="W270" s="223"/>
      <c r="X270" s="196">
        <f t="shared" si="28"/>
        <v>120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899</v>
      </c>
      <c r="T271" s="223">
        <f t="shared" si="30"/>
        <v>1</v>
      </c>
      <c r="U271" s="221">
        <v>3169</v>
      </c>
      <c r="V271" s="233"/>
      <c r="W271" s="223"/>
      <c r="X271" s="196">
        <f t="shared" si="28"/>
        <v>120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899</v>
      </c>
      <c r="T272" s="223">
        <f t="shared" si="30"/>
        <v>1</v>
      </c>
      <c r="U272" s="221">
        <v>3169</v>
      </c>
      <c r="V272" s="233"/>
      <c r="W272" s="223"/>
      <c r="X272" s="196">
        <f t="shared" si="28"/>
        <v>120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899</v>
      </c>
      <c r="T273" s="223">
        <f t="shared" si="30"/>
        <v>1</v>
      </c>
      <c r="U273" s="221">
        <v>3169</v>
      </c>
      <c r="V273" s="233"/>
      <c r="W273" s="223"/>
      <c r="X273" s="196">
        <f t="shared" si="28"/>
        <v>120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899</v>
      </c>
      <c r="T274" s="223">
        <f t="shared" si="30"/>
        <v>1</v>
      </c>
      <c r="U274" s="221">
        <v>3169</v>
      </c>
      <c r="V274" s="233"/>
      <c r="W274" s="223"/>
      <c r="X274" s="196">
        <f t="shared" si="28"/>
        <v>120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899</v>
      </c>
      <c r="T275" s="223">
        <f t="shared" si="30"/>
        <v>1</v>
      </c>
      <c r="U275" s="221">
        <v>3169</v>
      </c>
      <c r="V275" s="233"/>
      <c r="W275" s="223"/>
      <c r="X275" s="196">
        <f t="shared" si="28"/>
        <v>120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899</v>
      </c>
      <c r="T276" s="490">
        <f t="shared" si="30"/>
        <v>1</v>
      </c>
      <c r="U276" s="488">
        <v>3169</v>
      </c>
      <c r="V276" s="491"/>
      <c r="W276" s="490"/>
      <c r="X276" s="492">
        <f t="shared" si="28"/>
        <v>120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899</v>
      </c>
      <c r="T277" s="223">
        <f t="shared" si="30"/>
        <v>1</v>
      </c>
      <c r="U277" s="221">
        <v>3169</v>
      </c>
      <c r="V277" s="233"/>
      <c r="W277" s="223"/>
      <c r="X277" s="196">
        <f t="shared" si="28"/>
        <v>120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899</v>
      </c>
      <c r="T278" s="223">
        <f t="shared" si="30"/>
        <v>1</v>
      </c>
      <c r="U278" s="221">
        <v>3169</v>
      </c>
      <c r="V278" s="233"/>
      <c r="W278" s="223"/>
      <c r="X278" s="196">
        <f t="shared" si="28"/>
        <v>120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899</v>
      </c>
      <c r="T279" s="223">
        <f t="shared" si="30"/>
        <v>1</v>
      </c>
      <c r="U279" s="221">
        <v>3169</v>
      </c>
      <c r="V279" s="233"/>
      <c r="W279" s="223"/>
      <c r="X279" s="196">
        <f t="shared" si="28"/>
        <v>120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899</v>
      </c>
      <c r="T280" s="223">
        <f t="shared" si="30"/>
        <v>1</v>
      </c>
      <c r="U280" s="221">
        <v>3169</v>
      </c>
      <c r="V280" s="233"/>
      <c r="W280" s="223"/>
      <c r="X280" s="196">
        <f t="shared" si="28"/>
        <v>120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899</v>
      </c>
      <c r="T303" s="223">
        <f t="shared" si="30"/>
        <v>1</v>
      </c>
      <c r="U303" s="221">
        <v>3169</v>
      </c>
      <c r="V303" s="233"/>
      <c r="W303" s="223"/>
      <c r="X303" s="196">
        <f t="shared" si="28"/>
        <v>120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690.35250000000008</v>
      </c>
      <c r="T304" s="223">
        <f t="shared" si="30"/>
        <v>308.74749999999995</v>
      </c>
      <c r="V304" s="233"/>
      <c r="W304" s="223"/>
      <c r="X304" s="196">
        <f t="shared" si="28"/>
        <v>83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690.35250000000008</v>
      </c>
      <c r="T305" s="223">
        <f t="shared" si="30"/>
        <v>308.74749999999995</v>
      </c>
      <c r="V305" s="233"/>
      <c r="W305" s="223"/>
      <c r="X305" s="196">
        <f t="shared" si="28"/>
        <v>83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690.35250000000008</v>
      </c>
      <c r="T306" s="223">
        <f t="shared" si="30"/>
        <v>308.74749999999995</v>
      </c>
      <c r="V306" s="233"/>
      <c r="W306" s="223"/>
      <c r="X306" s="196">
        <f t="shared" si="28"/>
        <v>83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690.35250000000008</v>
      </c>
      <c r="T307" s="223">
        <f t="shared" si="30"/>
        <v>308.74749999999995</v>
      </c>
      <c r="V307" s="233"/>
      <c r="W307" s="223"/>
      <c r="X307" s="196">
        <f t="shared" si="28"/>
        <v>83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690.35250000000008</v>
      </c>
      <c r="T308" s="223">
        <f t="shared" si="30"/>
        <v>308.74749999999995</v>
      </c>
      <c r="V308" s="233"/>
      <c r="W308" s="223"/>
      <c r="X308" s="196">
        <f t="shared" si="28"/>
        <v>83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690.35250000000008</v>
      </c>
      <c r="T309" s="223">
        <f t="shared" si="30"/>
        <v>308.74749999999995</v>
      </c>
      <c r="V309" s="233"/>
      <c r="W309" s="223"/>
      <c r="X309" s="196">
        <f t="shared" si="28"/>
        <v>83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690.35250000000008</v>
      </c>
      <c r="T310" s="223">
        <f t="shared" si="30"/>
        <v>308.74749999999995</v>
      </c>
      <c r="V310" s="233"/>
      <c r="W310" s="223"/>
      <c r="X310" s="196">
        <f t="shared" si="28"/>
        <v>83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690.35250000000008</v>
      </c>
      <c r="T311" s="223">
        <f t="shared" si="30"/>
        <v>308.74749999999995</v>
      </c>
      <c r="V311" s="233"/>
      <c r="W311" s="223"/>
      <c r="X311" s="196">
        <f t="shared" si="28"/>
        <v>83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690.35250000000008</v>
      </c>
      <c r="T312" s="223">
        <f t="shared" si="30"/>
        <v>308.74749999999995</v>
      </c>
      <c r="V312" s="233"/>
      <c r="W312" s="223"/>
      <c r="X312" s="196">
        <f t="shared" si="28"/>
        <v>83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690.35250000000008</v>
      </c>
      <c r="T313" s="223">
        <f t="shared" si="30"/>
        <v>308.74749999999995</v>
      </c>
      <c r="V313" s="233"/>
      <c r="W313" s="223"/>
      <c r="X313" s="196">
        <f t="shared" si="28"/>
        <v>83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690.35250000000008</v>
      </c>
      <c r="T314" s="223">
        <f t="shared" si="30"/>
        <v>308.74749999999995</v>
      </c>
      <c r="V314" s="233"/>
      <c r="W314" s="223"/>
      <c r="X314" s="196">
        <f t="shared" si="28"/>
        <v>83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690.35250000000008</v>
      </c>
      <c r="T315" s="223">
        <f t="shared" si="30"/>
        <v>308.74749999999995</v>
      </c>
      <c r="V315" s="233"/>
      <c r="W315" s="223"/>
      <c r="X315" s="196">
        <f t="shared" si="28"/>
        <v>83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690.35250000000008</v>
      </c>
      <c r="T316" s="223">
        <f t="shared" si="30"/>
        <v>308.74749999999995</v>
      </c>
      <c r="V316" s="233"/>
      <c r="W316" s="223"/>
      <c r="X316" s="196">
        <f t="shared" si="28"/>
        <v>83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690.35250000000008</v>
      </c>
      <c r="T317" s="223">
        <f t="shared" si="30"/>
        <v>308.74749999999995</v>
      </c>
      <c r="V317" s="233"/>
      <c r="W317" s="223"/>
      <c r="X317" s="196">
        <f t="shared" si="28"/>
        <v>83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690.35250000000008</v>
      </c>
      <c r="T318" s="223">
        <f t="shared" si="30"/>
        <v>308.74749999999995</v>
      </c>
      <c r="V318" s="233"/>
      <c r="W318" s="223"/>
      <c r="X318" s="196">
        <f t="shared" si="28"/>
        <v>83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690.35250000000008</v>
      </c>
      <c r="T319" s="223">
        <f t="shared" si="30"/>
        <v>308.74749999999995</v>
      </c>
      <c r="V319" s="233"/>
      <c r="W319" s="223"/>
      <c r="X319" s="196">
        <f t="shared" si="28"/>
        <v>83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690.35250000000008</v>
      </c>
      <c r="T320" s="223">
        <f t="shared" si="30"/>
        <v>308.74749999999995</v>
      </c>
      <c r="V320" s="233"/>
      <c r="W320" s="223"/>
      <c r="X320" s="196">
        <f t="shared" si="28"/>
        <v>83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690.35250000000008</v>
      </c>
      <c r="T321" s="223">
        <f t="shared" si="30"/>
        <v>308.74749999999995</v>
      </c>
      <c r="V321" s="233"/>
      <c r="W321" s="223"/>
      <c r="X321" s="196">
        <f t="shared" si="28"/>
        <v>83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690.35250000000008</v>
      </c>
      <c r="T322" s="223">
        <f t="shared" si="30"/>
        <v>308.74749999999995</v>
      </c>
      <c r="V322" s="233"/>
      <c r="W322" s="223"/>
      <c r="X322" s="196">
        <f t="shared" si="28"/>
        <v>83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690.35250000000008</v>
      </c>
      <c r="T323" s="223">
        <f t="shared" si="30"/>
        <v>308.74749999999995</v>
      </c>
      <c r="V323" s="233"/>
      <c r="W323" s="223"/>
      <c r="X323" s="196">
        <f t="shared" si="28"/>
        <v>83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>X325*R325</f>
        <v>36831.57</v>
      </c>
      <c r="T325" s="223">
        <f t="shared" si="30"/>
        <v>12278.190000000002</v>
      </c>
      <c r="U325" s="221">
        <v>9378</v>
      </c>
      <c r="V325" s="233"/>
      <c r="W325" s="223"/>
      <c r="X325" s="196">
        <f t="shared" si="28"/>
        <v>90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>X326*R326</f>
        <v>6175.3549999999987</v>
      </c>
      <c r="T326" s="223">
        <f t="shared" si="30"/>
        <v>1793.8450000000012</v>
      </c>
      <c r="U326" s="221">
        <v>8995</v>
      </c>
      <c r="V326" s="233"/>
      <c r="W326" s="223"/>
      <c r="X326" s="196">
        <f t="shared" si="28"/>
        <v>93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>X327*R327</f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>CONCATENATE(H328,"/",I328,"/",J328,)</f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>X328*R328</f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>IF((DATEDIF(G328,X$4,"m"))&gt;=120,120,(DATEDIF(G328,X$4,"m")))</f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>CONCATENATE(H329,"/",I329,"/",J329,)</f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>(((N329)-1)/10)/12</f>
        <v>60.292750000000005</v>
      </c>
      <c r="S329" s="223">
        <f>X329*R329</f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>IF((DATEDIF(G329,X$4,"m"))&gt;=120,120,(DATEDIF(G329,X$4,"m")))</f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>CONCATENATE(H330,"/",I330,"/",J330,)</f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>(((N330)-1)/10)/12</f>
        <v>60.292750000000005</v>
      </c>
      <c r="S330" s="223">
        <f>X330*R330</f>
        <v>7235.130000000001</v>
      </c>
      <c r="T330" s="223">
        <f>N330-S330</f>
        <v>0.99999999999909051</v>
      </c>
      <c r="U330" s="221">
        <v>2983</v>
      </c>
      <c r="V330" s="233"/>
      <c r="W330" s="223"/>
      <c r="X330" s="196">
        <f>IF((DATEDIF(G330,X$4,"m"))&gt;=120,120,(DATEDIF(G330,X$4,"m")))</f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>CONCATENATE(H331,"/",I331,"/",J331,)</f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>(((N331)-1)/10)/12</f>
        <v>60.292750000000005</v>
      </c>
      <c r="S331" s="223">
        <f>X331*R331</f>
        <v>7235.130000000001</v>
      </c>
      <c r="T331" s="223">
        <f>N331-S331</f>
        <v>0.99999999999909051</v>
      </c>
      <c r="U331" s="221">
        <v>2983</v>
      </c>
      <c r="V331" s="233"/>
      <c r="W331" s="223"/>
      <c r="X331" s="196">
        <f>IF((DATEDIF(G331,X$4,"m"))&gt;=120,120,(DATEDIF(G331,X$4,"m")))</f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>CONCATENATE(H332,"/",I332,"/",J332,)</f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>(((N332)-1)/10)/12</f>
        <v>60.292750000000005</v>
      </c>
      <c r="S332" s="223">
        <f>X332*R332</f>
        <v>7235.130000000001</v>
      </c>
      <c r="T332" s="223">
        <f>N332-S332</f>
        <v>0.99999999999909051</v>
      </c>
      <c r="U332" s="221">
        <v>2983</v>
      </c>
      <c r="V332" s="233"/>
      <c r="W332" s="223"/>
      <c r="X332" s="196">
        <f>IF((DATEDIF(G332,X$4,"m"))&gt;=120,120,(DATEDIF(G332,X$4,"m")))</f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>CONCATENATE(H333,"/",I333,"/",J333,)</f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>(((N333)-1)/10)/12</f>
        <v>60.292750000000005</v>
      </c>
      <c r="S333" s="223">
        <f>X333*R333</f>
        <v>7235.130000000001</v>
      </c>
      <c r="T333" s="223">
        <f>N333-S333</f>
        <v>0.99999999999909051</v>
      </c>
      <c r="U333" s="221">
        <v>2983</v>
      </c>
      <c r="V333" s="233"/>
      <c r="W333" s="223"/>
      <c r="X333" s="196">
        <f>IF((DATEDIF(G333,X$4,"m"))&gt;=120,120,(DATEDIF(G333,X$4,"m")))</f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>CONCATENATE(H334,"/",I334,"/",J334,)</f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>(((N334)-1)/10)/12</f>
        <v>60.292750000000005</v>
      </c>
      <c r="S334" s="223">
        <f>X334*R334</f>
        <v>7235.130000000001</v>
      </c>
      <c r="T334" s="223">
        <f>N334-S334</f>
        <v>0.99999999999909051</v>
      </c>
      <c r="U334" s="221">
        <v>2983</v>
      </c>
      <c r="V334" s="233"/>
      <c r="W334" s="223"/>
      <c r="X334" s="196">
        <f>IF((DATEDIF(G334,X$4,"m"))&gt;=120,120,(DATEDIF(G334,X$4,"m")))</f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>CONCATENATE(H335,"/",I335,"/",J335,)</f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>(((N335)-1)/10)/12</f>
        <v>60.292750000000005</v>
      </c>
      <c r="S335" s="223">
        <f>X335*R335</f>
        <v>7235.130000000001</v>
      </c>
      <c r="T335" s="223">
        <f>N335-S335</f>
        <v>0.99999999999909051</v>
      </c>
      <c r="U335" s="221">
        <v>2983</v>
      </c>
      <c r="V335" s="233"/>
      <c r="W335" s="223"/>
      <c r="X335" s="196">
        <f>IF((DATEDIF(G335,X$4,"m"))&gt;=120,120,(DATEDIF(G335,X$4,"m")))</f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>CONCATENATE(H336,"/",I336,"/",J336,)</f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>(((N336)-1)/10)/12</f>
        <v>60.292750000000005</v>
      </c>
      <c r="S336" s="223">
        <f>X336*R336</f>
        <v>7235.130000000001</v>
      </c>
      <c r="T336" s="223">
        <f>N336-S336</f>
        <v>0.99999999999909051</v>
      </c>
      <c r="U336" s="221">
        <v>2983</v>
      </c>
      <c r="V336" s="233"/>
      <c r="W336" s="223"/>
      <c r="X336" s="196">
        <f>IF((DATEDIF(G336,X$4,"m"))&gt;=120,120,(DATEDIF(G336,X$4,"m")))</f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>CONCATENATE(H337,"/",I337,"/",J337,)</f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>(((N337)-1)/10)/12</f>
        <v>60.292750000000005</v>
      </c>
      <c r="S337" s="223">
        <f>X337*R337</f>
        <v>7235.130000000001</v>
      </c>
      <c r="T337" s="223">
        <f>N337-S337</f>
        <v>0.99999999999909051</v>
      </c>
      <c r="U337" s="221">
        <v>2983</v>
      </c>
      <c r="V337" s="233"/>
      <c r="W337" s="223"/>
      <c r="X337" s="196">
        <f>IF((DATEDIF(G337,X$4,"m"))&gt;=120,120,(DATEDIF(G337,X$4,"m")))</f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>CONCATENATE(H338,"/",I338,"/",J338,)</f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>(((N338)-1)/10)/12</f>
        <v>60.292750000000005</v>
      </c>
      <c r="S338" s="223">
        <f>X338*R338</f>
        <v>7235.130000000001</v>
      </c>
      <c r="T338" s="223">
        <f>N338-S338</f>
        <v>0.99999999999909051</v>
      </c>
      <c r="U338" s="221">
        <v>2983</v>
      </c>
      <c r="V338" s="233"/>
      <c r="W338" s="223"/>
      <c r="X338" s="196">
        <f>IF((DATEDIF(G338,X$4,"m"))&gt;=120,120,(DATEDIF(G338,X$4,"m")))</f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>CONCATENATE(H339,"/",I339,"/",J339,)</f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>(((N339)-1)/10)/12</f>
        <v>60.292750000000005</v>
      </c>
      <c r="S339" s="223">
        <f>X339*R339</f>
        <v>7235.130000000001</v>
      </c>
      <c r="T339" s="223">
        <f>N339-S339</f>
        <v>0.99999999999909051</v>
      </c>
      <c r="U339" s="221">
        <v>2983</v>
      </c>
      <c r="V339" s="233"/>
      <c r="W339" s="223"/>
      <c r="X339" s="196">
        <f>IF((DATEDIF(G339,X$4,"m"))&gt;=120,120,(DATEDIF(G339,X$4,"m")))</f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>CONCATENATE(H340,"/",I340,"/",J340,)</f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>(((N340)-1)/10)/12</f>
        <v>60.292750000000005</v>
      </c>
      <c r="S340" s="223">
        <f>X340*R340</f>
        <v>7235.130000000001</v>
      </c>
      <c r="T340" s="223">
        <f>N340-S340</f>
        <v>0.99999999999909051</v>
      </c>
      <c r="U340" s="221">
        <v>2983</v>
      </c>
      <c r="V340" s="233"/>
      <c r="W340" s="223"/>
      <c r="X340" s="196">
        <f>IF((DATEDIF(G340,X$4,"m"))&gt;=120,120,(DATEDIF(G340,X$4,"m")))</f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>CONCATENATE(H341,"/",I341,"/",J341,)</f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>(((N341)-1)/10)/12</f>
        <v>60.292750000000005</v>
      </c>
      <c r="S341" s="223">
        <f>X341*R341</f>
        <v>7235.130000000001</v>
      </c>
      <c r="T341" s="223">
        <f>N341-S341</f>
        <v>0.99999999999909051</v>
      </c>
      <c r="U341" s="221">
        <v>2983</v>
      </c>
      <c r="V341" s="233"/>
      <c r="W341" s="223"/>
      <c r="X341" s="196">
        <f>IF((DATEDIF(G341,X$4,"m"))&gt;=120,120,(DATEDIF(G341,X$4,"m")))</f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>CONCATENATE(H342,"/",I342,"/",J342,)</f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>(((N342)-1)/10)/12</f>
        <v>60.292750000000005</v>
      </c>
      <c r="S342" s="223">
        <f>X342*R342</f>
        <v>7235.130000000001</v>
      </c>
      <c r="T342" s="223">
        <f>N342-S342</f>
        <v>0.99999999999909051</v>
      </c>
      <c r="U342" s="221">
        <v>2983</v>
      </c>
      <c r="V342" s="233"/>
      <c r="W342" s="223"/>
      <c r="X342" s="196">
        <f>IF((DATEDIF(G342,X$4,"m"))&gt;=120,120,(DATEDIF(G342,X$4,"m")))</f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>CONCATENATE(H343,"/",I343,"/",J343,)</f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>(((N343)-1)/10)/12</f>
        <v>60.292750000000005</v>
      </c>
      <c r="S343" s="223">
        <f>X343*R343</f>
        <v>7235.130000000001</v>
      </c>
      <c r="T343" s="223">
        <f>N343-S343</f>
        <v>0.99999999999909051</v>
      </c>
      <c r="U343" s="221">
        <v>2983</v>
      </c>
      <c r="V343" s="233"/>
      <c r="W343" s="223"/>
      <c r="X343" s="196">
        <f>IF((DATEDIF(G343,X$4,"m"))&gt;=120,120,(DATEDIF(G343,X$4,"m")))</f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>CONCATENATE(H344,"/",I344,"/",J344,)</f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>(((N344)-1)/10)/12</f>
        <v>60.292750000000005</v>
      </c>
      <c r="S344" s="223">
        <f>X344*R344</f>
        <v>7235.130000000001</v>
      </c>
      <c r="T344" s="223">
        <f>N344-S344</f>
        <v>0.99999999999909051</v>
      </c>
      <c r="U344" s="221">
        <v>2983</v>
      </c>
      <c r="V344" s="233"/>
      <c r="W344" s="223"/>
      <c r="X344" s="196">
        <f>IF((DATEDIF(G344,X$4,"m"))&gt;=120,120,(DATEDIF(G344,X$4,"m")))</f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>CONCATENATE(H345,"/",I345,"/",J345,)</f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>(((N345)-1)/10)/12</f>
        <v>60.292750000000005</v>
      </c>
      <c r="S345" s="223">
        <f>X345*R345</f>
        <v>7235.130000000001</v>
      </c>
      <c r="T345" s="223">
        <f>N345-S345</f>
        <v>0.99999999999909051</v>
      </c>
      <c r="U345" s="221">
        <v>2983</v>
      </c>
      <c r="V345" s="233"/>
      <c r="W345" s="223"/>
      <c r="X345" s="196">
        <f>IF((DATEDIF(G345,X$4,"m"))&gt;=120,120,(DATEDIF(G345,X$4,"m")))</f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>CONCATENATE(H346,"/",I346,"/",J346,)</f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>(((N346)-1)/10)/12</f>
        <v>60.292750000000005</v>
      </c>
      <c r="S346" s="223">
        <f>X346*R346</f>
        <v>7235.130000000001</v>
      </c>
      <c r="T346" s="223">
        <f>N346-S346</f>
        <v>0.99999999999909051</v>
      </c>
      <c r="U346" s="221">
        <v>2983</v>
      </c>
      <c r="V346" s="233"/>
      <c r="W346" s="223"/>
      <c r="X346" s="196">
        <f>IF((DATEDIF(G346,X$4,"m"))&gt;=120,120,(DATEDIF(G346,X$4,"m")))</f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>CONCATENATE(H347,"/",I347,"/",J347,)</f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>(((N347)-1)/10)/12</f>
        <v>60.292750000000005</v>
      </c>
      <c r="S347" s="223">
        <f>X347*R347</f>
        <v>7235.130000000001</v>
      </c>
      <c r="T347" s="223">
        <f>N347-S347</f>
        <v>0.99999999999909051</v>
      </c>
      <c r="U347" s="221">
        <v>2983</v>
      </c>
      <c r="V347" s="233"/>
      <c r="W347" s="223"/>
      <c r="X347" s="196">
        <f>IF((DATEDIF(G347,X$4,"m"))&gt;=120,120,(DATEDIF(G347,X$4,"m")))</f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>CONCATENATE(H348,"/",I348,"/",J348,)</f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>(((N348)-1)/10)/12</f>
        <v>60.292750000000005</v>
      </c>
      <c r="S348" s="223">
        <f>X348*R348</f>
        <v>7235.130000000001</v>
      </c>
      <c r="T348" s="223">
        <f>N348-S348</f>
        <v>0.99999999999909051</v>
      </c>
      <c r="U348" s="221">
        <v>2983</v>
      </c>
      <c r="V348" s="233"/>
      <c r="W348" s="223"/>
      <c r="X348" s="196">
        <f>IF((DATEDIF(G348,X$4,"m"))&gt;=120,120,(DATEDIF(G348,X$4,"m")))</f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>CONCATENATE(H349,"/",I349,"/",J349,)</f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>(((N349)-1)/10)/12</f>
        <v>60.292750000000005</v>
      </c>
      <c r="S349" s="223">
        <f>X349*R349</f>
        <v>7235.130000000001</v>
      </c>
      <c r="T349" s="223">
        <f>N349-S349</f>
        <v>0.99999999999909051</v>
      </c>
      <c r="U349" s="221">
        <v>2983</v>
      </c>
      <c r="V349" s="233"/>
      <c r="W349" s="223"/>
      <c r="X349" s="196">
        <f>IF((DATEDIF(G349,X$4,"m"))&gt;=120,120,(DATEDIF(G349,X$4,"m")))</f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>CONCATENATE(H350,"/",I350,"/",J350,)</f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>(((N350)-1)/10)/12</f>
        <v>60.292750000000005</v>
      </c>
      <c r="S350" s="223">
        <f>X350*R350</f>
        <v>7235.130000000001</v>
      </c>
      <c r="T350" s="223">
        <f>N350-S350</f>
        <v>0.99999999999909051</v>
      </c>
      <c r="U350" s="221">
        <v>2983</v>
      </c>
      <c r="V350" s="233"/>
      <c r="W350" s="223"/>
      <c r="X350" s="196">
        <f>IF((DATEDIF(G350,X$4,"m"))&gt;=120,120,(DATEDIF(G350,X$4,"m")))</f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>CONCATENATE(H351,"/",I351,"/",J351,)</f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>(((N351)-1)/10)/12</f>
        <v>60.292750000000005</v>
      </c>
      <c r="S351" s="223">
        <f>X351*R351</f>
        <v>7235.130000000001</v>
      </c>
      <c r="T351" s="223">
        <f>N351-S351</f>
        <v>0.99999999999909051</v>
      </c>
      <c r="U351" s="221">
        <v>2983</v>
      </c>
      <c r="V351" s="233"/>
      <c r="W351" s="223"/>
      <c r="X351" s="196">
        <f>IF((DATEDIF(G351,X$4,"m"))&gt;=120,120,(DATEDIF(G351,X$4,"m")))</f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>CONCATENATE(H352,"/",I352,"/",J352,)</f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>(((N352)-1)/10)/12</f>
        <v>60.292750000000005</v>
      </c>
      <c r="S352" s="223">
        <f>X352*R352</f>
        <v>7235.130000000001</v>
      </c>
      <c r="T352" s="223">
        <f>N352-S352</f>
        <v>0.99999999999909051</v>
      </c>
      <c r="U352" s="221">
        <v>2983</v>
      </c>
      <c r="V352" s="233"/>
      <c r="W352" s="223"/>
      <c r="X352" s="196">
        <f>IF((DATEDIF(G352,X$4,"m"))&gt;=120,120,(DATEDIF(G352,X$4,"m")))</f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>CONCATENATE(H353,"/",I353,"/",J353,)</f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>(((N353)-1)/10)/12</f>
        <v>60.292750000000005</v>
      </c>
      <c r="S353" s="223">
        <f>X353*R353</f>
        <v>7235.130000000001</v>
      </c>
      <c r="T353" s="223">
        <f>N353-S353</f>
        <v>0.99999999999909051</v>
      </c>
      <c r="U353" s="221">
        <v>2983</v>
      </c>
      <c r="V353" s="233"/>
      <c r="W353" s="223"/>
      <c r="X353" s="196">
        <f>IF((DATEDIF(G353,X$4,"m"))&gt;=120,120,(DATEDIF(G353,X$4,"m")))</f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>CONCATENATE(H354,"/",I354,"/",J354,)</f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>(((N354)-1)/10)/12</f>
        <v>60.292750000000005</v>
      </c>
      <c r="S354" s="223">
        <f>X354*R354</f>
        <v>7235.130000000001</v>
      </c>
      <c r="T354" s="223">
        <f>N354-S354</f>
        <v>0.99999999999909051</v>
      </c>
      <c r="U354" s="221">
        <v>2983</v>
      </c>
      <c r="V354" s="233"/>
      <c r="W354" s="223"/>
      <c r="X354" s="196">
        <f>IF((DATEDIF(G354,X$4,"m"))&gt;=120,120,(DATEDIF(G354,X$4,"m")))</f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>CONCATENATE(H355,"/",I355,"/",J355,)</f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>(((N355)-1)/10)/12</f>
        <v>60.292750000000005</v>
      </c>
      <c r="S355" s="223">
        <f>X355*R355</f>
        <v>7235.130000000001</v>
      </c>
      <c r="T355" s="223">
        <f>N355-S355</f>
        <v>0.99999999999909051</v>
      </c>
      <c r="U355" s="221">
        <v>2983</v>
      </c>
      <c r="V355" s="233"/>
      <c r="W355" s="223"/>
      <c r="X355" s="196">
        <f>IF((DATEDIF(G355,X$4,"m"))&gt;=120,120,(DATEDIF(G355,X$4,"m")))</f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>CONCATENATE(H356,"/",I356,"/",J356,)</f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>(((N356)-1)/10)/12</f>
        <v>60.292750000000005</v>
      </c>
      <c r="S356" s="223">
        <f>X356*R356</f>
        <v>7235.130000000001</v>
      </c>
      <c r="T356" s="223">
        <f>N356-S356</f>
        <v>0.99999999999909051</v>
      </c>
      <c r="U356" s="221">
        <v>2983</v>
      </c>
      <c r="V356" s="233"/>
      <c r="W356" s="223"/>
      <c r="X356" s="196">
        <f>IF((DATEDIF(G356,X$4,"m"))&gt;=120,120,(DATEDIF(G356,X$4,"m")))</f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>CONCATENATE(H357,"/",I357,"/",J357,)</f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>(((N357)-1)/10)/12</f>
        <v>60.292750000000005</v>
      </c>
      <c r="S357" s="223">
        <f>X357*R357</f>
        <v>7235.130000000001</v>
      </c>
      <c r="T357" s="223">
        <f>N357-S357</f>
        <v>0.99999999999909051</v>
      </c>
      <c r="U357" s="221">
        <v>2983</v>
      </c>
      <c r="V357" s="233"/>
      <c r="W357" s="223"/>
      <c r="X357" s="196">
        <f>IF((DATEDIF(G357,X$4,"m"))&gt;=120,120,(DATEDIF(G357,X$4,"m")))</f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>CONCATENATE(H358,"/",I358,"/",J358,)</f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>(((N358)-1)/10)/12</f>
        <v>60.292750000000005</v>
      </c>
      <c r="S358" s="223">
        <f>X358*R358</f>
        <v>7235.130000000001</v>
      </c>
      <c r="T358" s="223">
        <f>N358-S358</f>
        <v>0.99999999999909051</v>
      </c>
      <c r="U358" s="221">
        <v>2983</v>
      </c>
      <c r="V358" s="233"/>
      <c r="W358" s="223"/>
      <c r="X358" s="196">
        <f>IF((DATEDIF(G358,X$4,"m"))&gt;=120,120,(DATEDIF(G358,X$4,"m")))</f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>CONCATENATE(H359,"/",I359,"/",J359,)</f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>(((N359)-1)/10)/12</f>
        <v>60.292750000000005</v>
      </c>
      <c r="S359" s="223">
        <f>X359*R359</f>
        <v>7235.130000000001</v>
      </c>
      <c r="T359" s="223">
        <f>N359-S359</f>
        <v>0.99999999999909051</v>
      </c>
      <c r="U359" s="221">
        <v>2983</v>
      </c>
      <c r="V359" s="233"/>
      <c r="W359" s="223"/>
      <c r="X359" s="196">
        <f>IF((DATEDIF(G359,X$4,"m"))&gt;=120,120,(DATEDIF(G359,X$4,"m")))</f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>CONCATENATE(H360,"/",I360,"/",J360,)</f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>(((N360)-1)/10)/12</f>
        <v>60.292750000000005</v>
      </c>
      <c r="S360" s="223">
        <f>X360*R360</f>
        <v>7235.130000000001</v>
      </c>
      <c r="T360" s="223">
        <f>N360-S360</f>
        <v>0.99999999999909051</v>
      </c>
      <c r="U360" s="221">
        <v>2983</v>
      </c>
      <c r="V360" s="233"/>
      <c r="W360" s="223"/>
      <c r="X360" s="196">
        <f>IF((DATEDIF(G360,X$4,"m"))&gt;=120,120,(DATEDIF(G360,X$4,"m")))</f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>CONCATENATE(H361,"/",I361,"/",J361,)</f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>(((N361)-1)/10)/12</f>
        <v>60.292750000000005</v>
      </c>
      <c r="S361" s="223">
        <f>X361*R361</f>
        <v>7235.130000000001</v>
      </c>
      <c r="T361" s="223">
        <f>N361-S361</f>
        <v>0.99999999999909051</v>
      </c>
      <c r="U361" s="221">
        <v>2983</v>
      </c>
      <c r="V361" s="233"/>
      <c r="W361" s="223"/>
      <c r="X361" s="196">
        <f>IF((DATEDIF(G361,X$4,"m"))&gt;=120,120,(DATEDIF(G361,X$4,"m")))</f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>CONCATENATE(H362,"/",I362,"/",J362,)</f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>(((N362)-1)/10)/12</f>
        <v>60.292750000000005</v>
      </c>
      <c r="S362" s="223">
        <f>X362*R362</f>
        <v>7235.130000000001</v>
      </c>
      <c r="T362" s="223">
        <f>N362-S362</f>
        <v>0.99999999999909051</v>
      </c>
      <c r="U362" s="221">
        <v>2983</v>
      </c>
      <c r="V362" s="233"/>
      <c r="W362" s="223"/>
      <c r="X362" s="196">
        <f>IF((DATEDIF(G362,X$4,"m"))&gt;=120,120,(DATEDIF(G362,X$4,"m")))</f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>CONCATENATE(H363,"/",I363,"/",J363,)</f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>(((N363)-1)/10)/12</f>
        <v>80.714166666666671</v>
      </c>
      <c r="S363" s="223">
        <f>X363*R363</f>
        <v>9685.7000000000007</v>
      </c>
      <c r="T363" s="223">
        <f>N363-S363</f>
        <v>1</v>
      </c>
      <c r="U363" s="221">
        <v>2983</v>
      </c>
      <c r="V363" s="233"/>
      <c r="W363" s="223"/>
      <c r="X363" s="196">
        <f>IF((DATEDIF(G363,X$4,"m"))&gt;=120,120,(DATEDIF(G363,X$4,"m")))</f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>CONCATENATE(H364,"/",I364,"/",J364,)</f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>(((N364)-1)/10)/12</f>
        <v>29.658333333333331</v>
      </c>
      <c r="S364" s="223">
        <f>X364*R364</f>
        <v>3559</v>
      </c>
      <c r="T364" s="223">
        <f>N364-S364</f>
        <v>1</v>
      </c>
      <c r="U364" s="221">
        <v>2894</v>
      </c>
      <c r="V364" s="233"/>
      <c r="W364" s="223"/>
      <c r="X364" s="196">
        <f>IF((DATEDIF(G364,X$4,"m"))&gt;=120,120,(DATEDIF(G364,X$4,"m")))</f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>CONCATENATE(H365,"/",I365,"/",J365,)</f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>(((N365)-1)/10)/12</f>
        <v>24.258333333333336</v>
      </c>
      <c r="S365" s="223">
        <f>X365*R365</f>
        <v>2911.0000000000005</v>
      </c>
      <c r="T365" s="223">
        <f>N365-S365</f>
        <v>0.99999999999954525</v>
      </c>
      <c r="U365" s="221">
        <v>1258</v>
      </c>
      <c r="V365" s="233"/>
      <c r="W365" s="223"/>
      <c r="X365" s="196">
        <f>IF((DATEDIF(G365,X$4,"m"))&gt;=120,120,(DATEDIF(G365,X$4,"m")))</f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>CONCATENATE(H366,"/",I366,"/",J366,)</f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>(((N366)-1)/10)/12</f>
        <v>24.258333333333336</v>
      </c>
      <c r="S366" s="223">
        <f>X366*R366</f>
        <v>2911.0000000000005</v>
      </c>
      <c r="T366" s="223">
        <f>N366-S366</f>
        <v>0.99999999999954525</v>
      </c>
      <c r="U366" s="221">
        <v>1258</v>
      </c>
      <c r="V366" s="233"/>
      <c r="W366" s="223"/>
      <c r="X366" s="196">
        <f>IF((DATEDIF(G366,X$4,"m"))&gt;=120,120,(DATEDIF(G366,X$4,"m")))</f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>CONCATENATE(H367,"/",I367,"/",J367,)</f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>(((N367)-1)/10)/12</f>
        <v>24.258333333333336</v>
      </c>
      <c r="S367" s="223">
        <f>X367*R367</f>
        <v>2911.0000000000005</v>
      </c>
      <c r="T367" s="223">
        <f>N367-S367</f>
        <v>0.99999999999954525</v>
      </c>
      <c r="U367" s="221">
        <v>1258</v>
      </c>
      <c r="V367" s="233"/>
      <c r="W367" s="223"/>
      <c r="X367" s="196">
        <f>IF((DATEDIF(G367,X$4,"m"))&gt;=120,120,(DATEDIF(G367,X$4,"m")))</f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>CONCATENATE(H368,"/",I368,"/",J368,)</f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>(((N368)-1)/10)/12</f>
        <v>24.258333333333336</v>
      </c>
      <c r="S368" s="223">
        <f>X368*R368</f>
        <v>2911.0000000000005</v>
      </c>
      <c r="T368" s="223">
        <f>N368-S368</f>
        <v>0.99999999999954525</v>
      </c>
      <c r="U368" s="221">
        <v>1258</v>
      </c>
      <c r="V368" s="233"/>
      <c r="W368" s="223"/>
      <c r="X368" s="196">
        <f>IF((DATEDIF(G368,X$4,"m"))&gt;=120,120,(DATEDIF(G368,X$4,"m")))</f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>CONCATENATE(H369,"/",I369,"/",J369,)</f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>(((N369)-1)/10)/12</f>
        <v>137.48333333333332</v>
      </c>
      <c r="S369" s="223">
        <f>X369*R369</f>
        <v>16498</v>
      </c>
      <c r="T369" s="223">
        <f>N369-S369</f>
        <v>1</v>
      </c>
      <c r="U369" s="221">
        <v>2492</v>
      </c>
      <c r="V369" s="233"/>
      <c r="W369" s="223"/>
      <c r="X369" s="196">
        <f>IF((DATEDIF(G369,X$4,"m"))&gt;=120,120,(DATEDIF(G369,X$4,"m")))</f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>CONCATENATE(H370,"/",I370,"/",J370,)</f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>(((N370)-1)/10)/12</f>
        <v>64.951666666666668</v>
      </c>
      <c r="S370" s="223">
        <f>X370*R370</f>
        <v>7209.6350000000002</v>
      </c>
      <c r="T370" s="223">
        <f>N370-S370</f>
        <v>585.5649999999996</v>
      </c>
      <c r="U370" s="221">
        <v>6483</v>
      </c>
      <c r="V370" s="233"/>
      <c r="W370" s="223"/>
      <c r="X370" s="196">
        <f>IF((DATEDIF(G370,X$4,"m"))&gt;=120,120,(DATEDIF(G370,X$4,"m")))</f>
        <v>111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>CONCATENATE(H371,"/",I371,"/",J371,)</f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>(((N371)-1)/10)/12</f>
        <v>0</v>
      </c>
      <c r="S371" s="223">
        <v>0</v>
      </c>
      <c r="T371" s="223">
        <f>N371-S371</f>
        <v>1</v>
      </c>
      <c r="V371" s="233"/>
      <c r="W371" s="223"/>
      <c r="X371" s="196" t="e">
        <f>IF((DATEDIF(G371,X$4,"m"))&gt;=120,120,(DATEDIF(G371,X$4,"m")))</f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>CONCATENATE(H372,"/",I372,"/",J372,)</f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>(((N372)-1)/10)/12</f>
        <v>23.033333333333331</v>
      </c>
      <c r="S372" s="490">
        <f>X372*R372</f>
        <v>2764</v>
      </c>
      <c r="T372" s="490">
        <f>N372-S372</f>
        <v>1</v>
      </c>
      <c r="U372" s="488">
        <v>929</v>
      </c>
      <c r="V372" s="491"/>
      <c r="W372" s="490"/>
      <c r="X372" s="492">
        <f>IF((DATEDIF(G372,X$4,"m"))&gt;=120,120,(DATEDIF(G372,X$4,"m")))</f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>CONCATENATE(H373,"/",I373,"/",J373,)</f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>(((N373)-1)/10)/12</f>
        <v>0</v>
      </c>
      <c r="S373" s="223">
        <v>0</v>
      </c>
      <c r="T373" s="223">
        <f>N373-S373</f>
        <v>1</v>
      </c>
      <c r="V373" s="233"/>
      <c r="W373" s="223"/>
      <c r="X373" s="196" t="e">
        <f>IF((DATEDIF(G373,X$4,"m"))&gt;=120,120,(DATEDIF(G373,X$4,"m")))</f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>CONCATENATE(H374,"/",I374,"/",J374,)</f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>(((N374)-1)/10)/12</f>
        <v>0</v>
      </c>
      <c r="S374" s="223">
        <v>0</v>
      </c>
      <c r="T374" s="223">
        <f>N374-S374</f>
        <v>1</v>
      </c>
      <c r="V374" s="233"/>
      <c r="W374" s="223"/>
      <c r="X374" s="196" t="e">
        <f>IF((DATEDIF(G374,X$4,"m"))&gt;=120,120,(DATEDIF(G374,X$4,"m")))</f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>CONCATENATE(H375,"/",I375,"/",J375,)</f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>(((N375)-1)/10)/12</f>
        <v>0</v>
      </c>
      <c r="S375" s="223">
        <v>0</v>
      </c>
      <c r="T375" s="223">
        <f>N375-S375</f>
        <v>1</v>
      </c>
      <c r="V375" s="233"/>
      <c r="W375" s="223"/>
      <c r="X375" s="196" t="e">
        <f>IF((DATEDIF(G375,X$4,"m"))&gt;=120,120,(DATEDIF(G375,X$4,"m")))</f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>CONCATENATE(H376,"/",I376,"/",J376,)</f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>(((N376)-1)/10)/12</f>
        <v>0</v>
      </c>
      <c r="S376" s="490">
        <v>0</v>
      </c>
      <c r="T376" s="490">
        <f>N376-S376</f>
        <v>1</v>
      </c>
      <c r="U376" s="488"/>
      <c r="V376" s="491"/>
      <c r="W376" s="490"/>
      <c r="X376" s="492" t="e">
        <f>IF((DATEDIF(G376,X$4,"m"))&gt;=120,120,(DATEDIF(G376,X$4,"m")))</f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>CONCATENATE(H377,"/",I377,"/",J377,)</f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>(((N377)-1)/10)/12</f>
        <v>39.30833333333333</v>
      </c>
      <c r="S377" s="223">
        <f>X377*R377</f>
        <v>4402.5333333333328</v>
      </c>
      <c r="T377" s="223">
        <f>N377-S377</f>
        <v>315.46666666666715</v>
      </c>
      <c r="U377" s="221">
        <v>6375</v>
      </c>
      <c r="V377" s="233"/>
      <c r="W377" s="223"/>
      <c r="X377" s="196">
        <f>IF((DATEDIF(G377,X$4,"m"))&gt;=120,120,(DATEDIF(G377,X$4,"m")))</f>
        <v>112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>CONCATENATE(H378,"/",I378,"/",J378,)</f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>(((N378)-1)/10)/12</f>
        <v>25.527666666666665</v>
      </c>
      <c r="S378" s="223">
        <f>X378*R378</f>
        <v>3063.3199999999997</v>
      </c>
      <c r="T378" s="223">
        <f>N378-S378</f>
        <v>1.0000000000004547</v>
      </c>
      <c r="U378" s="221">
        <v>877</v>
      </c>
      <c r="V378" s="233"/>
      <c r="W378" s="223"/>
      <c r="X378" s="196">
        <f>IF((DATEDIF(G378,X$4,"m"))&gt;=120,120,(DATEDIF(G378,X$4,"m")))</f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>CONCATENATE(H379,"/",I379,"/",J379,)</f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>(((N379)-1)/10)/12</f>
        <v>0</v>
      </c>
      <c r="S379" s="223">
        <v>0</v>
      </c>
      <c r="T379" s="223">
        <f>N379-S379</f>
        <v>1</v>
      </c>
      <c r="V379" s="233"/>
      <c r="W379" s="223"/>
      <c r="X379" s="196" t="e">
        <f>IF((DATEDIF(G379,X$4,"m"))&gt;=120,120,(DATEDIF(G379,X$4,"m")))</f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>CONCATENATE(H380,"/",I380,"/",J380,)</f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>(((N380)-1)/10)/12</f>
        <v>0</v>
      </c>
      <c r="S380" s="223">
        <v>0</v>
      </c>
      <c r="T380" s="223">
        <f>N380-S380</f>
        <v>1</v>
      </c>
      <c r="V380" s="233"/>
      <c r="W380" s="223"/>
      <c r="X380" s="196" t="e">
        <f>IF((DATEDIF(G380,X$4,"m"))&gt;=120,120,(DATEDIF(G380,X$4,"m")))</f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>CONCATENATE(H381,"/",I381,"/",J381,)</f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>(((N381)-1)/10)/12</f>
        <v>59.954166666666673</v>
      </c>
      <c r="S381" s="223">
        <f>X381*R381</f>
        <v>7194.5000000000009</v>
      </c>
      <c r="T381" s="223">
        <f>N381-S381</f>
        <v>0.99999999999909051</v>
      </c>
      <c r="U381" s="221">
        <v>2532</v>
      </c>
      <c r="V381" s="233"/>
      <c r="W381" s="223"/>
      <c r="X381" s="196">
        <f>IF((DATEDIF(G381,X$4,"m"))&gt;=120,120,(DATEDIF(G381,X$4,"m")))</f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>CONCATENATE(H382,"/",I382,"/",J382,)</f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>(((N382)-1)/10)/12</f>
        <v>0</v>
      </c>
      <c r="S382" s="223">
        <v>0</v>
      </c>
      <c r="T382" s="223">
        <f>N382-S382</f>
        <v>1</v>
      </c>
      <c r="V382" s="233"/>
      <c r="W382" s="223"/>
      <c r="X382" s="196" t="e">
        <f>IF((DATEDIF(G382,X$4,"m"))&gt;=120,120,(DATEDIF(G382,X$4,"m")))</f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>CONCATENATE(H383,"/",I383,"/",J383,)</f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>(((N383)-1)/10)/12</f>
        <v>32.533333333333331</v>
      </c>
      <c r="S383" s="223">
        <f>X383*R383</f>
        <v>3904</v>
      </c>
      <c r="T383" s="223">
        <f>N383-S383</f>
        <v>1</v>
      </c>
      <c r="V383" s="233"/>
      <c r="W383" s="223"/>
      <c r="X383" s="196">
        <f>IF((DATEDIF(G383,X$4,"m"))&gt;=120,120,(DATEDIF(G383,X$4,"m")))</f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>CONCATENATE(H384,"/",I384,"/",J384,)</f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>(((N384)-1)/10)/12</f>
        <v>0</v>
      </c>
      <c r="S384" s="223">
        <v>0</v>
      </c>
      <c r="T384" s="223">
        <f>N384-S384</f>
        <v>1</v>
      </c>
      <c r="V384" s="233"/>
      <c r="W384" s="223"/>
      <c r="X384" s="196" t="e">
        <f>IF((DATEDIF(G384,X$4,"m"))&gt;=120,120,(DATEDIF(G384,X$4,"m")))</f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>CONCATENATE(H385,"/",I385,"/",J385,)</f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>(((N385)-1)/10)/12</f>
        <v>28.658333333333331</v>
      </c>
      <c r="S385" s="223">
        <f>X385*R385</f>
        <v>3439</v>
      </c>
      <c r="T385" s="223">
        <f>N385-S385</f>
        <v>1</v>
      </c>
      <c r="U385" s="221">
        <v>2894</v>
      </c>
      <c r="V385" s="233"/>
      <c r="W385" s="223"/>
      <c r="X385" s="196">
        <f>IF((DATEDIF(G385,X$4,"m"))&gt;=120,120,(DATEDIF(G385,X$4,"m")))</f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>CONCATENATE(H386,"/",I386,"/",J386,)</f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>(((N386)-1)/10)/12</f>
        <v>28.658333333333331</v>
      </c>
      <c r="S386" s="223">
        <f>X386*R386</f>
        <v>3439</v>
      </c>
      <c r="T386" s="223">
        <f>N386-S386</f>
        <v>1</v>
      </c>
      <c r="U386" s="221">
        <v>2894</v>
      </c>
      <c r="V386" s="233"/>
      <c r="W386" s="223"/>
      <c r="X386" s="196">
        <f>IF((DATEDIF(G386,X$4,"m"))&gt;=120,120,(DATEDIF(G386,X$4,"m")))</f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>CONCATENATE(H387,"/",I387,"/",J387,)</f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>(((N387)-1)/10)/12</f>
        <v>28.658333333333331</v>
      </c>
      <c r="S387" s="223">
        <f>X387*R387</f>
        <v>3439</v>
      </c>
      <c r="T387" s="223">
        <f>N387-S387</f>
        <v>1</v>
      </c>
      <c r="U387" s="221">
        <v>2894</v>
      </c>
      <c r="V387" s="233"/>
      <c r="W387" s="223"/>
      <c r="X387" s="196">
        <f>IF((DATEDIF(G387,X$4,"m"))&gt;=120,120,(DATEDIF(G387,X$4,"m")))</f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>CONCATENATE(H388,"/",I388,"/",J388,)</f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>(((N388)-1)/10)/12</f>
        <v>28.658333333333331</v>
      </c>
      <c r="S388" s="223">
        <f>X388*R388</f>
        <v>3439</v>
      </c>
      <c r="T388" s="223">
        <f>N388-S388</f>
        <v>1</v>
      </c>
      <c r="U388" s="221">
        <v>2894</v>
      </c>
      <c r="V388" s="233"/>
      <c r="W388" s="223"/>
      <c r="X388" s="196">
        <f>IF((DATEDIF(G388,X$4,"m"))&gt;=120,120,(DATEDIF(G388,X$4,"m")))</f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>CONCATENATE(H389,"/",I389,"/",J389,)</f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>(((N389)-1)/10)/12</f>
        <v>0</v>
      </c>
      <c r="S389" s="223">
        <v>0</v>
      </c>
      <c r="T389" s="223">
        <f>N389-S389</f>
        <v>1</v>
      </c>
      <c r="V389" s="233"/>
      <c r="W389" s="223"/>
      <c r="X389" s="196" t="e">
        <f>IF((DATEDIF(G389,X$4,"m"))&gt;=120,120,(DATEDIF(G389,X$4,"m")))</f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>CONCATENATE(H390,"/",I390,"/",J390,)</f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>(((N390)-1)/10)/12</f>
        <v>28.658333333333331</v>
      </c>
      <c r="S390" s="490">
        <f>X390*R390</f>
        <v>3439</v>
      </c>
      <c r="T390" s="490">
        <f>N390-S390</f>
        <v>1</v>
      </c>
      <c r="U390" s="488">
        <v>2894</v>
      </c>
      <c r="V390" s="491"/>
      <c r="W390" s="490"/>
      <c r="X390" s="492">
        <f>IF((DATEDIF(G390,X$4,"m"))&gt;=120,120,(DATEDIF(G390,X$4,"m")))</f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>(((N391)-1)/10)/12</f>
        <v>28.658333333333331</v>
      </c>
      <c r="S391" s="223">
        <f>X391*R391</f>
        <v>3439</v>
      </c>
      <c r="T391" s="223">
        <f>N391-S391</f>
        <v>1</v>
      </c>
      <c r="U391" s="221">
        <v>2895</v>
      </c>
      <c r="V391" s="233"/>
      <c r="W391" s="223"/>
      <c r="X391" s="196">
        <f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>CONCATENATE(H392,"/",I392,"/",J392,)</f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>(((N392)-1)/10)/12</f>
        <v>28.658333333333331</v>
      </c>
      <c r="S392" s="490">
        <f>X392*R392</f>
        <v>3439</v>
      </c>
      <c r="T392" s="490">
        <f>N392-S392</f>
        <v>1</v>
      </c>
      <c r="U392" s="488">
        <v>2894</v>
      </c>
      <c r="V392" s="491"/>
      <c r="W392" s="490"/>
      <c r="X392" s="492">
        <f>IF((DATEDIF(G392,X$4,"m"))&gt;=120,120,(DATEDIF(G392,X$4,"m")))</f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>CONCATENATE(H393,"/",I393,"/",J393,)</f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>(((N393)-1)/10)/12</f>
        <v>21.033333333333335</v>
      </c>
      <c r="S393" s="223">
        <f>X393*R393</f>
        <v>2524</v>
      </c>
      <c r="T393" s="223">
        <f>N393-S393</f>
        <v>1</v>
      </c>
      <c r="U393" s="221">
        <v>877</v>
      </c>
      <c r="V393" s="233"/>
      <c r="W393" s="223"/>
      <c r="X393" s="196">
        <f>IF((DATEDIF(G393,X$4,"m"))&gt;=120,120,(DATEDIF(G393,X$4,"m")))</f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>CONCATENATE(H394,"/",I394,"/",J394,)</f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>(((N394)-1)/10)/12</f>
        <v>0</v>
      </c>
      <c r="S394" s="223">
        <v>0</v>
      </c>
      <c r="T394" s="223">
        <f>N394-S394</f>
        <v>1</v>
      </c>
      <c r="V394" s="233"/>
      <c r="W394" s="223"/>
      <c r="X394" s="196" t="e">
        <f>IF((DATEDIF(G394,X$4,"m"))&gt;=120,120,(DATEDIF(G394,X$4,"m")))</f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>CONCATENATE(H395,"/",I395,"/",J395,)</f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>(((N395)-1)/10)/12</f>
        <v>0</v>
      </c>
      <c r="S395" s="223">
        <v>0</v>
      </c>
      <c r="T395" s="223">
        <f>N395-S395</f>
        <v>1</v>
      </c>
      <c r="V395" s="233"/>
      <c r="W395" s="223"/>
      <c r="X395" s="196" t="e">
        <f>IF((DATEDIF(G395,X$4,"m"))&gt;=120,120,(DATEDIF(G395,X$4,"m")))</f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>CONCATENATE(H396,"/",I396,"/",J396,)</f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>(((N396)-1)/10)/12</f>
        <v>32.533333333333331</v>
      </c>
      <c r="S396" s="223">
        <f>X396*R396</f>
        <v>3904</v>
      </c>
      <c r="T396" s="223">
        <f>N396-S396</f>
        <v>1</v>
      </c>
      <c r="U396" s="221">
        <v>1559</v>
      </c>
      <c r="V396" s="233"/>
      <c r="W396" s="223"/>
      <c r="X396" s="196">
        <f>IF((DATEDIF(G396,X$4,"m"))&gt;=120,120,(DATEDIF(G396,X$4,"m")))</f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>CONCATENATE(H397,"/",I397,"/",J397,)</f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>(((N397)-1)/10)/12</f>
        <v>32.533333333333331</v>
      </c>
      <c r="S397" s="223">
        <f>X397*R397</f>
        <v>3904</v>
      </c>
      <c r="T397" s="223">
        <f>N397-S397</f>
        <v>1</v>
      </c>
      <c r="U397" s="221">
        <v>1559</v>
      </c>
      <c r="V397" s="233"/>
      <c r="W397" s="223"/>
      <c r="X397" s="196">
        <f>IF((DATEDIF(G397,X$4,"m"))&gt;=120,120,(DATEDIF(G397,X$4,"m")))</f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>CONCATENATE(H398,"/",I398,"/",J398,)</f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>(((N398)-1)/10)/12</f>
        <v>32.533333333333331</v>
      </c>
      <c r="S398" s="223">
        <f>X398*R398</f>
        <v>3904</v>
      </c>
      <c r="T398" s="223">
        <f>N398-S398</f>
        <v>1</v>
      </c>
      <c r="U398" s="221">
        <v>1559</v>
      </c>
      <c r="V398" s="233"/>
      <c r="W398" s="223"/>
      <c r="X398" s="196">
        <f>IF((DATEDIF(G398,X$4,"m"))&gt;=120,120,(DATEDIF(G398,X$4,"m")))</f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>CONCATENATE(H399,"/",I399,"/",J399,)</f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>(((N399)-1)/10)/12</f>
        <v>32.533333333333331</v>
      </c>
      <c r="S399" s="223">
        <f>X399*R399</f>
        <v>3904</v>
      </c>
      <c r="T399" s="223">
        <f>N399-S399</f>
        <v>1</v>
      </c>
      <c r="U399" s="221">
        <v>1559</v>
      </c>
      <c r="V399" s="233"/>
      <c r="W399" s="223"/>
      <c r="X399" s="196">
        <f>IF((DATEDIF(G399,X$4,"m"))&gt;=120,120,(DATEDIF(G399,X$4,"m")))</f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>CONCATENATE(H400,"/",I400,"/",J400,)</f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>(((N400)-1)/10)/12</f>
        <v>32.533333333333331</v>
      </c>
      <c r="S400" s="490">
        <f>X400*R400</f>
        <v>3904</v>
      </c>
      <c r="T400" s="490">
        <f>N400-S400</f>
        <v>1</v>
      </c>
      <c r="U400" s="488">
        <v>1559</v>
      </c>
      <c r="V400" s="491"/>
      <c r="W400" s="490"/>
      <c r="X400" s="492">
        <f>IF((DATEDIF(G400,X$4,"m"))&gt;=120,120,(DATEDIF(G400,X$4,"m")))</f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>CONCATENATE(H401,"/",I401,"/",J401,)</f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>(((N401)-1)/10)/12</f>
        <v>32.533333333333331</v>
      </c>
      <c r="S401" s="223">
        <f>X401*R401</f>
        <v>3904</v>
      </c>
      <c r="T401" s="223">
        <f>N401-S401</f>
        <v>1</v>
      </c>
      <c r="U401" s="221">
        <v>1559</v>
      </c>
      <c r="V401" s="233"/>
      <c r="W401" s="223"/>
      <c r="X401" s="196">
        <f>IF((DATEDIF(G401,X$4,"m"))&gt;=120,120,(DATEDIF(G401,X$4,"m")))</f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>CONCATENATE(H402,"/",I402,"/",J402,)</f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>(((N402)-1)/10)/12</f>
        <v>32.533333333333331</v>
      </c>
      <c r="S402" s="223">
        <f>X402*R402</f>
        <v>3904</v>
      </c>
      <c r="T402" s="223">
        <f>N402-S402</f>
        <v>1</v>
      </c>
      <c r="U402" s="221">
        <v>1559</v>
      </c>
      <c r="V402" s="233"/>
      <c r="W402" s="223"/>
      <c r="X402" s="196">
        <f>IF((DATEDIF(G402,X$4,"m"))&gt;=120,120,(DATEDIF(G402,X$4,"m")))</f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>CONCATENATE(H403,"/",I403,"/",J403,)</f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>(((N403)-1)/10)/12</f>
        <v>120.825</v>
      </c>
      <c r="S403" s="223">
        <f>X403*R403</f>
        <v>14499</v>
      </c>
      <c r="T403" s="223">
        <f>N403-S403</f>
        <v>1</v>
      </c>
      <c r="U403" s="221">
        <v>2534</v>
      </c>
      <c r="V403" s="233"/>
      <c r="W403" s="223"/>
      <c r="X403" s="196">
        <f>IF((DATEDIF(G403,X$4,"m"))&gt;=120,120,(DATEDIF(G403,X$4,"m")))</f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>CONCATENATE(H404,"/",I404,"/",J404,)</f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>(((N404)-1)/10)/12</f>
        <v>62.491666666666667</v>
      </c>
      <c r="S404" s="223">
        <f>X404*R404</f>
        <v>7499</v>
      </c>
      <c r="T404" s="223">
        <f>N404-S404</f>
        <v>1</v>
      </c>
      <c r="U404" s="221">
        <v>2534</v>
      </c>
      <c r="V404" s="233"/>
      <c r="W404" s="223"/>
      <c r="X404" s="196">
        <f>IF((DATEDIF(G404,X$4,"m"))&gt;=120,120,(DATEDIF(G404,X$4,"m")))</f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>CONCATENATE(H405,"/",I405,"/",J405,)</f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>(((N405)-1)/10)/12</f>
        <v>62.491666666666667</v>
      </c>
      <c r="S405" s="223">
        <f>X405*R405</f>
        <v>7499</v>
      </c>
      <c r="T405" s="223">
        <f>N405-S405</f>
        <v>1</v>
      </c>
      <c r="U405" s="221">
        <v>2534</v>
      </c>
      <c r="V405" s="233"/>
      <c r="W405" s="223"/>
      <c r="X405" s="196">
        <f>IF((DATEDIF(G405,X$4,"m"))&gt;=120,120,(DATEDIF(G405,X$4,"m")))</f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>CONCATENATE(H406,"/",I406,"/",J406,)</f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>(((N406)-1)/10)/12</f>
        <v>22.173249999999999</v>
      </c>
      <c r="S406" s="223">
        <f>X406*R406</f>
        <v>2660.79</v>
      </c>
      <c r="T406" s="223">
        <f>N406-S406</f>
        <v>1</v>
      </c>
      <c r="U406" s="221">
        <v>3249</v>
      </c>
      <c r="V406" s="233"/>
      <c r="W406" s="223"/>
      <c r="X406" s="196">
        <f>IF((DATEDIF(G406,X$4,"m"))&gt;=120,120,(DATEDIF(G406,X$4,"m")))</f>
        <v>120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>CONCATENATE(H407,"/",I407,"/",J407,)</f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>(((N407)-1)/10)/12</f>
        <v>22.173249999999999</v>
      </c>
      <c r="S407" s="223">
        <f>X407*R407</f>
        <v>2660.79</v>
      </c>
      <c r="T407" s="223">
        <f>N407-S407</f>
        <v>1</v>
      </c>
      <c r="U407" s="249">
        <v>3249</v>
      </c>
      <c r="V407" s="233"/>
      <c r="W407" s="223"/>
      <c r="X407" s="196">
        <f>IF((DATEDIF(G407,X$4,"m"))&gt;=120,120,(DATEDIF(G407,X$4,"m")))</f>
        <v>120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>CONCATENATE(H408,"/",I408,"/",J408,)</f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>(((N408)-1)/10)/12</f>
        <v>171.19166666666669</v>
      </c>
      <c r="S408" s="223">
        <f>X408*R408</f>
        <v>20543.000000000004</v>
      </c>
      <c r="T408" s="223">
        <f>N408-S408</f>
        <v>0.99999999999636202</v>
      </c>
      <c r="U408" s="221">
        <v>2165</v>
      </c>
      <c r="V408" s="233"/>
      <c r="W408" s="223"/>
      <c r="X408" s="196">
        <f>IF((DATEDIF(G408,X$4,"m"))&gt;=120,120,(DATEDIF(G408,X$4,"m")))</f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>CONCATENATE(H409,"/",I409,"/",J409,)</f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>(((N409)-1)/10)/12</f>
        <v>304.57566666666668</v>
      </c>
      <c r="S409" s="223">
        <f>X409*R409</f>
        <v>36549.08</v>
      </c>
      <c r="T409" s="223">
        <f>N409-S409</f>
        <v>1</v>
      </c>
      <c r="U409" s="221">
        <v>3249</v>
      </c>
      <c r="V409" s="233"/>
      <c r="W409" s="223"/>
      <c r="X409" s="196">
        <f>IF((DATEDIF(G409,X$4,"m"))&gt;=120,120,(DATEDIF(G409,X$4,"m")))</f>
        <v>120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>CONCATENATE(H410,"/",I410,"/",J410,)</f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>(((N410)-1)/10)/12</f>
        <v>207.19166666666669</v>
      </c>
      <c r="S410" s="223">
        <f>X410*R410</f>
        <v>24863.000000000004</v>
      </c>
      <c r="T410" s="223">
        <f>N410-S410</f>
        <v>0.99999999999636202</v>
      </c>
      <c r="U410" s="221">
        <v>2504</v>
      </c>
      <c r="V410" s="233"/>
      <c r="W410" s="223"/>
      <c r="X410" s="196">
        <f>IF((DATEDIF(G410,X$4,"m"))&gt;=120,120,(DATEDIF(G410,X$4,"m")))</f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>CONCATENATE(H411,"/",I411,"/",J411,)</f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>(((N411)-1)/10)/12</f>
        <v>207.19166666666669</v>
      </c>
      <c r="S411" s="223">
        <f>X411*R411</f>
        <v>24863.000000000004</v>
      </c>
      <c r="T411" s="223">
        <f>N411-S411</f>
        <v>0.99999999999636202</v>
      </c>
      <c r="U411" s="221">
        <v>2504</v>
      </c>
      <c r="V411" s="233"/>
      <c r="W411" s="223"/>
      <c r="X411" s="196">
        <f>IF((DATEDIF(G411,X$4,"m"))&gt;=120,120,(DATEDIF(G411,X$4,"m")))</f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>CONCATENATE(H412,"/",I412,"/",J412,)</f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>(((N412)-1)/10)/12</f>
        <v>33.244999999999997</v>
      </c>
      <c r="S412" s="223">
        <f>X412*R412</f>
        <v>2726.0899999999997</v>
      </c>
      <c r="T412" s="223">
        <f>N412-S412</f>
        <v>1264.3100000000004</v>
      </c>
      <c r="U412" s="221">
        <v>10391</v>
      </c>
      <c r="V412" s="233"/>
      <c r="W412" s="223"/>
      <c r="X412" s="196">
        <f>IF((DATEDIF(G412,X$4,"m"))&gt;=120,120,(DATEDIF(G412,X$4,"m")))</f>
        <v>82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>CONCATENATE(H413,"/",I413,"/",J413,)</f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>(((N413)-1)/10)/12</f>
        <v>33.824999999999996</v>
      </c>
      <c r="S413" s="223">
        <f>X413*R413</f>
        <v>2739.8249999999998</v>
      </c>
      <c r="T413" s="223">
        <f>N413-S413</f>
        <v>1320.1750000000002</v>
      </c>
      <c r="U413" s="221">
        <v>9257</v>
      </c>
      <c r="V413" s="233"/>
      <c r="W413" s="223"/>
      <c r="X413" s="196">
        <f>IF((DATEDIF(G413,X$4,"m"))&gt;=120,120,(DATEDIF(G413,X$4,"m")))</f>
        <v>81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>CONCATENATE(H414,"/",I414,"/",J414,)</f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>(((N414)-1)/10)/12</f>
        <v>40.591666666666669</v>
      </c>
      <c r="S414" s="223">
        <f>X414*R414</f>
        <v>3287.9250000000002</v>
      </c>
      <c r="T414" s="223">
        <f>N414-S414</f>
        <v>1584.0749999999998</v>
      </c>
      <c r="U414" s="221">
        <v>9257</v>
      </c>
      <c r="V414" s="233"/>
      <c r="W414" s="223"/>
      <c r="X414" s="196">
        <f>IF((DATEDIF(G414,X$4,"m"))&gt;=120,120,(DATEDIF(G414,X$4,"m")))</f>
        <v>81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>CONCATENATE(H415,"/",I415,"/",J415,)</f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>(((N415)-1)/10)/12</f>
        <v>40.591666666666669</v>
      </c>
      <c r="S415" s="223">
        <f>X415*R415</f>
        <v>3287.9250000000002</v>
      </c>
      <c r="T415" s="223">
        <f>N415-S415</f>
        <v>1584.0749999999998</v>
      </c>
      <c r="U415" s="221">
        <v>9257</v>
      </c>
      <c r="V415" s="233"/>
      <c r="W415" s="223"/>
      <c r="X415" s="196">
        <f>IF((DATEDIF(G415,X$4,"m"))&gt;=120,120,(DATEDIF(G415,X$4,"m")))</f>
        <v>81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>CONCATENATE(H416,"/",I416,"/",J416,)</f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>(((N416)-1)/10)/12</f>
        <v>44.458333333333336</v>
      </c>
      <c r="S416" s="223">
        <f>X416*R416</f>
        <v>3601.125</v>
      </c>
      <c r="T416" s="223">
        <f>N416-S416</f>
        <v>1734.875</v>
      </c>
      <c r="U416" s="221">
        <v>9257</v>
      </c>
      <c r="V416" s="233"/>
      <c r="W416" s="223"/>
      <c r="X416" s="196">
        <f>IF((DATEDIF(G416,X$4,"m"))&gt;=120,120,(DATEDIF(G416,X$4,"m")))</f>
        <v>81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>CONCATENATE(H417,"/",I417,"/",J417,)</f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>(((N417)-1)/10)/12</f>
        <v>34.791666666666664</v>
      </c>
      <c r="S417" s="223">
        <f>X417*R417</f>
        <v>3131.25</v>
      </c>
      <c r="T417" s="223">
        <f>N417-S417</f>
        <v>1044.75</v>
      </c>
      <c r="U417" s="221">
        <v>9493</v>
      </c>
      <c r="V417" s="233"/>
      <c r="W417" s="223"/>
      <c r="X417" s="196">
        <f>IF((DATEDIF(G417,X$4,"m"))&gt;=120,120,(DATEDIF(G417,X$4,"m")))</f>
        <v>90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>CONCATENATE(H418,"/",I418,"/",J418,)</f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>(((N418)-1)/10)/12</f>
        <v>44.458333333333336</v>
      </c>
      <c r="S418" s="223">
        <f>X418*R418</f>
        <v>4001.25</v>
      </c>
      <c r="T418" s="223">
        <f>N418-S418</f>
        <v>1334.75</v>
      </c>
      <c r="U418" s="221">
        <v>9493</v>
      </c>
      <c r="V418" s="233"/>
      <c r="W418" s="223"/>
      <c r="X418" s="196">
        <f>IF((DATEDIF(G418,X$4,"m"))&gt;=120,120,(DATEDIF(G418,X$4,"m")))</f>
        <v>90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>CONCATENATE(H419,"/",I419,"/",J419,)</f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>(((N419)-1)/10)/12</f>
        <v>27.324999999999999</v>
      </c>
      <c r="S419" s="223">
        <f>X419*R419</f>
        <v>2623.2</v>
      </c>
      <c r="T419" s="223">
        <f>N419-S419</f>
        <v>656.80000000000018</v>
      </c>
      <c r="U419" s="221">
        <v>8740</v>
      </c>
      <c r="V419" s="233"/>
      <c r="W419" s="223"/>
      <c r="X419" s="196">
        <f>IF((DATEDIF(G419,X$4,"m"))&gt;=120,120,(DATEDIF(G419,X$4,"m")))</f>
        <v>96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>CONCATENATE(H420,"/",I420,"/",J420,)</f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>(((N420)-1)/10)/12</f>
        <v>27.324999999999999</v>
      </c>
      <c r="S420" s="223">
        <f>X420*R420</f>
        <v>2623.2</v>
      </c>
      <c r="T420" s="223">
        <f>N420-S420</f>
        <v>656.80000000000018</v>
      </c>
      <c r="U420" s="221">
        <v>8740</v>
      </c>
      <c r="V420" s="233"/>
      <c r="W420" s="223"/>
      <c r="X420" s="196">
        <f>IF((DATEDIF(G420,X$4,"m"))&gt;=120,120,(DATEDIF(G420,X$4,"m")))</f>
        <v>96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>CONCATENATE(H421,"/",I421,"/",J421,)</f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>(((N421)-1)/10)/12</f>
        <v>32.616666666666667</v>
      </c>
      <c r="S421" s="223">
        <f>X421*R421</f>
        <v>3555.2166666666667</v>
      </c>
      <c r="T421" s="223">
        <f>N421-S421</f>
        <v>359.7833333333333</v>
      </c>
      <c r="U421" s="221">
        <v>6898</v>
      </c>
      <c r="V421" s="233"/>
      <c r="W421" s="223"/>
      <c r="X421" s="196">
        <f>IF((DATEDIF(G421,X$4,"m"))&gt;=120,120,(DATEDIF(G421,X$4,"m")))</f>
        <v>109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>CONCATENATE(H422,"/",I422,"/",J422,)</f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>(((N422)-1)/10)/12</f>
        <v>0</v>
      </c>
      <c r="S422" s="223">
        <v>0</v>
      </c>
      <c r="T422" s="223">
        <f>N422-S422</f>
        <v>1</v>
      </c>
      <c r="V422" s="233"/>
      <c r="W422" s="223"/>
      <c r="X422" s="196" t="e">
        <f>IF((DATEDIF(G422,X$4,"m"))&gt;=120,120,(DATEDIF(G422,X$4,"m")))</f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>CONCATENATE(H423,"/",I423,"/",J423,)</f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>(((N423)-1)/10)/12</f>
        <v>0</v>
      </c>
      <c r="S423" s="223">
        <v>0</v>
      </c>
      <c r="T423" s="223">
        <f>N423-S423</f>
        <v>1</v>
      </c>
      <c r="V423" s="233"/>
      <c r="W423" s="223"/>
      <c r="X423" s="196" t="e">
        <f>IF((DATEDIF(G423,X$4,"m"))&gt;=120,120,(DATEDIF(G423,X$4,"m")))</f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>CONCATENATE(H424,"/",I424,"/",J424,)</f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>(((N424)-1)/10)/12</f>
        <v>671.57499999999993</v>
      </c>
      <c r="S424" s="223">
        <f>X424*R424</f>
        <v>79245.849999999991</v>
      </c>
      <c r="T424" s="223">
        <f>N424-S424</f>
        <v>1344.1500000000087</v>
      </c>
      <c r="U424" s="221">
        <v>5145</v>
      </c>
      <c r="V424" s="233"/>
      <c r="W424" s="223"/>
      <c r="X424" s="196">
        <f>IF((DATEDIF(G424,X$4,"m"))&gt;=120,120,(DATEDIF(G424,X$4,"m")))</f>
        <v>118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>CONCATENATE(H425,"/",I425,"/",J425,)</f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>(((N425)-1)/10)/12</f>
        <v>0</v>
      </c>
      <c r="S425" s="223">
        <v>0</v>
      </c>
      <c r="T425" s="223">
        <f>N425-S425</f>
        <v>1</v>
      </c>
      <c r="V425" s="233"/>
      <c r="W425" s="223"/>
      <c r="X425" s="196" t="e">
        <f>IF((DATEDIF(G425,X$4,"m"))&gt;=120,120,(DATEDIF(G425,X$4,"m")))</f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>CONCATENATE(H426,"/",I426,"/",J426,)</f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>(((N426)-1)/10)/12</f>
        <v>41.616666666666667</v>
      </c>
      <c r="S426" s="223">
        <f>X426*R426</f>
        <v>3370.95</v>
      </c>
      <c r="T426" s="223">
        <f>N426-S426</f>
        <v>1624.0500000000002</v>
      </c>
      <c r="U426" s="221">
        <v>98</v>
      </c>
      <c r="V426" s="233"/>
      <c r="W426" s="223"/>
      <c r="X426" s="196">
        <f>IF((DATEDIF(G426,X$4,"m"))&gt;=120,120,(DATEDIF(G426,X$4,"m")))</f>
        <v>81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>CONCATENATE(H427,"/",I427,"/",J427,)</f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>(((N427)-1)/10)/12</f>
        <v>50.783333333333331</v>
      </c>
      <c r="S427" s="223">
        <f>X427*R427</f>
        <v>4113.45</v>
      </c>
      <c r="T427" s="223">
        <f>N427-S427</f>
        <v>1981.5500000000002</v>
      </c>
      <c r="U427" s="221">
        <v>98</v>
      </c>
      <c r="V427" s="233"/>
      <c r="W427" s="223"/>
      <c r="X427" s="196">
        <f>IF((DATEDIF(G427,X$4,"m"))&gt;=120,120,(DATEDIF(G427,X$4,"m")))</f>
        <v>81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>CONCATENATE(H428,"/",I428,"/",J428,)</f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>(((N428)-1)/10)/12</f>
        <v>37.524250000000002</v>
      </c>
      <c r="S428" s="223">
        <f>X428*R428</f>
        <v>4502.91</v>
      </c>
      <c r="T428" s="223">
        <f>N428-S428</f>
        <v>1</v>
      </c>
      <c r="U428" s="249" t="s">
        <v>1677</v>
      </c>
      <c r="V428" s="233"/>
      <c r="W428" s="223"/>
      <c r="X428" s="196">
        <f>IF((DATEDIF(G428,X$4,"m"))&gt;=120,120,(DATEDIF(G428,X$4,"m")))</f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>CONCATENATE(H429,"/",I429,"/",J429,)</f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>(((N429)-1)/10)/12</f>
        <v>80.825000000000003</v>
      </c>
      <c r="S429" s="223">
        <f>X429*R429</f>
        <v>6870.125</v>
      </c>
      <c r="T429" s="223">
        <f>N429-S429</f>
        <v>2829.875</v>
      </c>
      <c r="U429" s="221">
        <v>9901</v>
      </c>
      <c r="V429" s="233"/>
      <c r="W429" s="223"/>
      <c r="X429" s="196">
        <f>IF((DATEDIF(G429,X$4,"m"))&gt;=120,120,(DATEDIF(G429,X$4,"m")))</f>
        <v>85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>CONCATENATE(H430,"/",I430,"/",J430,)</f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>(((N430)-1)/10)/12</f>
        <v>0</v>
      </c>
      <c r="S430" s="223">
        <v>0</v>
      </c>
      <c r="T430" s="223">
        <f>N430-S430</f>
        <v>1</v>
      </c>
      <c r="V430" s="233"/>
      <c r="W430" s="223"/>
      <c r="X430" s="196" t="e">
        <f>IF((DATEDIF(G430,X$4,"m"))&gt;=120,120,(DATEDIF(G430,X$4,"m")))</f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>CONCATENATE(H431,"/",I431,"/",J431,)</f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>(((N431)-1)/10)/12</f>
        <v>0</v>
      </c>
      <c r="S431" s="223">
        <v>0</v>
      </c>
      <c r="T431" s="223">
        <f>N431-S431</f>
        <v>1</v>
      </c>
      <c r="V431" s="233"/>
      <c r="W431" s="223"/>
      <c r="X431" s="196" t="e">
        <f>IF((DATEDIF(G431,X$4,"m"))&gt;=120,120,(DATEDIF(G431,X$4,"m")))</f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>CONCATENATE(H432,"/",I432,"/",J432,)</f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>(((N432)-1)/10)/12</f>
        <v>0</v>
      </c>
      <c r="S432" s="223">
        <v>0</v>
      </c>
      <c r="T432" s="223">
        <f>N432-S432</f>
        <v>1</v>
      </c>
      <c r="V432" s="233"/>
      <c r="W432" s="223"/>
      <c r="X432" s="196" t="e">
        <f>IF((DATEDIF(G432,X$4,"m"))&gt;=120,120,(DATEDIF(G432,X$4,"m")))</f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>CONCATENATE(H433,"/",I433,"/",J433,)</f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>(((N433)-1)/10)/12</f>
        <v>43.696833333333331</v>
      </c>
      <c r="S433" s="223">
        <f>X433*R433</f>
        <v>3889.0181666666663</v>
      </c>
      <c r="T433" s="223">
        <f>N433-S433</f>
        <v>1355.6018333333336</v>
      </c>
      <c r="U433" s="221">
        <v>9897</v>
      </c>
      <c r="V433" s="233"/>
      <c r="W433" s="223"/>
      <c r="X433" s="196">
        <f>IF((DATEDIF(G433,X$4,"m"))&gt;=120,120,(DATEDIF(G433,X$4,"m")))</f>
        <v>89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>CONCATENATE(H434,"/",I434,"/",J434,)</f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>(((N434)-1)/10)/12</f>
        <v>103.54174999999999</v>
      </c>
      <c r="S434" s="223">
        <f>X434*R434</f>
        <v>11803.7595</v>
      </c>
      <c r="T434" s="223">
        <f>N434-S434</f>
        <v>622.2505000000001</v>
      </c>
      <c r="U434" s="221">
        <v>5931</v>
      </c>
      <c r="V434" s="233"/>
      <c r="W434" s="223"/>
      <c r="X434" s="196">
        <f>IF((DATEDIF(G434,X$4,"m"))&gt;=120,120,(DATEDIF(G434,X$4,"m")))</f>
        <v>114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>CONCATENATE(H435,"/",I435,"/",J435,)</f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>(((N435)-1)/10)/12</f>
        <v>120.21666666666665</v>
      </c>
      <c r="S435" s="223">
        <f>X435*R435</f>
        <v>14425.999999999998</v>
      </c>
      <c r="T435" s="223">
        <f>N435-S435</f>
        <v>1.000000000001819</v>
      </c>
      <c r="U435" s="221">
        <v>1076</v>
      </c>
      <c r="V435" s="233"/>
      <c r="W435" s="223"/>
      <c r="X435" s="196">
        <f>IF((DATEDIF(G435,X$4,"m"))&gt;=120,120,(DATEDIF(G435,X$4,"m")))</f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>CONCATENATE(H436,"/",I436,"/",J436,)</f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>(((N436)-1)/10)/12</f>
        <v>29.158333333333331</v>
      </c>
      <c r="S436" s="223">
        <f>X436*R436</f>
        <v>3499</v>
      </c>
      <c r="T436" s="223">
        <f>N436-S436</f>
        <v>1</v>
      </c>
      <c r="U436" s="221">
        <v>4302</v>
      </c>
      <c r="V436" s="233"/>
      <c r="W436" s="223"/>
      <c r="X436" s="196">
        <f>IF((DATEDIF(G436,X$4,"m"))&gt;=120,120,(DATEDIF(G436,X$4,"m")))</f>
        <v>120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>CONCATENATE(H437,"/",I437,"/",J437,)</f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>(((N437)-1)/10)/12</f>
        <v>50.921666666666674</v>
      </c>
      <c r="S437" s="223">
        <f>X437*R437</f>
        <v>5194.0100000000011</v>
      </c>
      <c r="T437" s="223">
        <f>N437-S437</f>
        <v>917.58999999999924</v>
      </c>
      <c r="U437" s="221">
        <v>8065</v>
      </c>
      <c r="V437" s="233"/>
      <c r="W437" s="223"/>
      <c r="X437" s="196">
        <f>IF((DATEDIF(G437,X$4,"m"))&gt;=120,120,(DATEDIF(G437,X$4,"m")))</f>
        <v>102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>CONCATENATE(H438,"/",I438,"/",J438,)</f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>(((N438)-1)/10)/12</f>
        <v>0</v>
      </c>
      <c r="S438" s="223">
        <v>0</v>
      </c>
      <c r="T438" s="223">
        <f>N438-S438</f>
        <v>1</v>
      </c>
      <c r="V438" s="233"/>
      <c r="W438" s="223"/>
      <c r="X438" s="196" t="e">
        <f>IF((DATEDIF(G438,X$4,"m"))&gt;=120,120,(DATEDIF(G438,X$4,"m")))</f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>CONCATENATE(H439,"/",I439,"/",J439,)</f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>(((N439)-1)/10)/12</f>
        <v>7.8666666666666671</v>
      </c>
      <c r="S439" s="223">
        <f>X439*R439</f>
        <v>944</v>
      </c>
      <c r="T439" s="223">
        <f>N439-S439</f>
        <v>1</v>
      </c>
      <c r="U439" s="221">
        <v>2878</v>
      </c>
      <c r="V439" s="233"/>
      <c r="W439" s="223"/>
      <c r="X439" s="196">
        <f>IF((DATEDIF(G439,X$4,"m"))&gt;=120,120,(DATEDIF(G439,X$4,"m")))</f>
        <v>120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>CONCATENATE(H440,"/",I440,"/",J440,)</f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>(((N440)-1)/10)/12</f>
        <v>0</v>
      </c>
      <c r="S440" s="223">
        <v>0</v>
      </c>
      <c r="T440" s="223">
        <f>N440-S440</f>
        <v>1</v>
      </c>
      <c r="V440" s="233"/>
      <c r="W440" s="223"/>
      <c r="X440" s="196" t="e">
        <f>IF((DATEDIF(G440,X$4,"m"))&gt;=120,120,(DATEDIF(G440,X$4,"m")))</f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>CONCATENATE(H441,"/",I441,"/",J441,)</f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>(((N441)-1)/10)/12</f>
        <v>0</v>
      </c>
      <c r="S441" s="223">
        <v>0</v>
      </c>
      <c r="T441" s="223">
        <f>N441-S441</f>
        <v>1</v>
      </c>
      <c r="V441" s="233"/>
      <c r="W441" s="223"/>
      <c r="X441" s="196" t="e">
        <f>IF((DATEDIF(G441,X$4,"m"))&gt;=120,120,(DATEDIF(G441,X$4,"m")))</f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>CONCATENATE(H442,"/",I442,"/",J442,)</f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>(((N442)-1)/10)/12</f>
        <v>82.908833333333334</v>
      </c>
      <c r="S442" s="223">
        <f>X442*R442</f>
        <v>7378.8861666666671</v>
      </c>
      <c r="T442" s="223">
        <f>N442-S442</f>
        <v>2571.1738333333324</v>
      </c>
      <c r="U442" s="221">
        <v>9897</v>
      </c>
      <c r="V442" s="233"/>
      <c r="W442" s="223"/>
      <c r="X442" s="196">
        <f>IF((DATEDIF(G442,X$4,"m"))&gt;=120,120,(DATEDIF(G442,X$4,"m")))</f>
        <v>89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>CONCATENATE(H443,"/",I443,"/",J443,)</f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>(((N443)-1)/10)/12</f>
        <v>82.908833333333334</v>
      </c>
      <c r="S443" s="223">
        <f>X443*R443</f>
        <v>7378.8861666666671</v>
      </c>
      <c r="T443" s="223">
        <f>N443-S443</f>
        <v>2571.1738333333324</v>
      </c>
      <c r="U443" s="221">
        <v>9897</v>
      </c>
      <c r="V443" s="233"/>
      <c r="W443" s="223"/>
      <c r="X443" s="196">
        <f>IF((DATEDIF(G443,X$4,"m"))&gt;=120,120,(DATEDIF(G443,X$4,"m")))</f>
        <v>89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>CONCATENATE(H444,"/",I444,"/",J444,)</f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>(((N444)-1)/10)/12</f>
        <v>67.075000000000003</v>
      </c>
      <c r="S444" s="223">
        <f>X444*R444</f>
        <v>5701.375</v>
      </c>
      <c r="T444" s="223">
        <f>N444-S444</f>
        <v>2348.625</v>
      </c>
      <c r="U444" s="221">
        <v>9901</v>
      </c>
      <c r="V444" s="233"/>
      <c r="W444" s="223"/>
      <c r="X444" s="196">
        <f>IF((DATEDIF(G444,X$4,"m"))&gt;=120,120,(DATEDIF(G444,X$4,"m")))</f>
        <v>85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>CONCATENATE(H445,"/",I445,"/",J445,)</f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>(((N445)-1)/10)/12</f>
        <v>0</v>
      </c>
      <c r="S445" s="223">
        <v>0</v>
      </c>
      <c r="T445" s="223">
        <f>N445-S445</f>
        <v>1</v>
      </c>
      <c r="V445" s="233"/>
      <c r="W445" s="223"/>
      <c r="X445" s="196" t="e">
        <f>IF((DATEDIF(G445,X$4,"m"))&gt;=120,120,(DATEDIF(G445,X$4,"m")))</f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>CONCATENATE(H446,"/",I446,"/",J446,)</f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>(((N446)-1)/10)/12</f>
        <v>12.991666666666667</v>
      </c>
      <c r="S446" s="223">
        <f>X446*R446</f>
        <v>1559</v>
      </c>
      <c r="T446" s="223">
        <f>N446-S446</f>
        <v>1</v>
      </c>
      <c r="V446" s="233"/>
      <c r="W446" s="223"/>
      <c r="X446" s="196">
        <f>IF((DATEDIF(G446,X$4,"m"))&gt;=120,120,(DATEDIF(G446,X$4,"m")))</f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>CONCATENATE(H447,"/",I447,"/",J447,)</f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>(((N447)-1)/10)/12</f>
        <v>1949.2096666666666</v>
      </c>
      <c r="S447" s="223">
        <f>X447*R447</f>
        <v>218311.48266666668</v>
      </c>
      <c r="T447" s="223">
        <f>N447-S447</f>
        <v>15594.677333333326</v>
      </c>
      <c r="U447" s="249" t="s">
        <v>1611</v>
      </c>
      <c r="V447" s="233"/>
      <c r="W447" s="223"/>
      <c r="X447" s="196">
        <f>IF((DATEDIF(G447,X$4,"m"))&gt;=120,120,(DATEDIF(G447,X$4,"m")))</f>
        <v>112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>CONCATENATE(H448,"/",I448,"/",J448,)</f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>(((N448)-1)/10)/12</f>
        <v>112.49158333333332</v>
      </c>
      <c r="S448" s="223">
        <f>X448*R448</f>
        <v>12824.040499999999</v>
      </c>
      <c r="T448" s="223">
        <f>N448-S448</f>
        <v>675.94950000000063</v>
      </c>
      <c r="U448" s="221">
        <v>5774</v>
      </c>
      <c r="V448" s="233"/>
      <c r="W448" s="223"/>
      <c r="X448" s="196">
        <f>IF((DATEDIF(G448,X$4,"m"))&gt;=120,120,(DATEDIF(G448,X$4,"m")))</f>
        <v>114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>CONCATENATE(H449,"/",I449,"/",J449,)</f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>(((N449)-1)/10)/12</f>
        <v>312.49166666666667</v>
      </c>
      <c r="S449" s="223">
        <f>X449*R449</f>
        <v>28124.25</v>
      </c>
      <c r="T449" s="223">
        <f>N449-S449</f>
        <v>9375.75</v>
      </c>
      <c r="U449" s="221">
        <v>9382</v>
      </c>
      <c r="V449" s="233"/>
      <c r="W449" s="223"/>
      <c r="X449" s="196">
        <f>IF((DATEDIF(G449,X$4,"m"))&gt;=120,120,(DATEDIF(G449,X$4,"m")))</f>
        <v>90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>CONCATENATE(H450,"/",I450,"/",J450,)</f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>(((N450)-1)/10)/12</f>
        <v>312.49166666666667</v>
      </c>
      <c r="S450" s="223">
        <f>X450*R450</f>
        <v>28124.25</v>
      </c>
      <c r="T450" s="223">
        <f>N450-S450</f>
        <v>9375.75</v>
      </c>
      <c r="U450" s="221">
        <v>9382</v>
      </c>
      <c r="V450" s="233"/>
      <c r="W450" s="223"/>
      <c r="X450" s="196">
        <f>IF((DATEDIF(G450,X$4,"m"))&gt;=120,120,(DATEDIF(G450,X$4,"m")))</f>
        <v>90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>CONCATENATE(H451,"/",I451,"/",J451,)</f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>(((N451)-1)/10)/12</f>
        <v>19.601499999999998</v>
      </c>
      <c r="S451" s="223">
        <f>X451*R451</f>
        <v>2352.1799999999998</v>
      </c>
      <c r="T451" s="223">
        <f>N451-S451</f>
        <v>1</v>
      </c>
      <c r="U451" s="221">
        <v>3170</v>
      </c>
      <c r="V451" s="233"/>
      <c r="W451" s="223"/>
      <c r="X451" s="196">
        <f>IF((DATEDIF(G451,X$4,"m"))&gt;=120,120,(DATEDIF(G451,X$4,"m")))</f>
        <v>120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>CONCATENATE(H452,"/",I452,"/",J452,)</f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>(((N452)-1)/10)/12</f>
        <v>24.862666666666666</v>
      </c>
      <c r="S452" s="223">
        <f>X452*R452</f>
        <v>2560.8546666666666</v>
      </c>
      <c r="T452" s="223">
        <f>N452-S452</f>
        <v>423.66533333333336</v>
      </c>
      <c r="U452" s="221">
        <v>3267</v>
      </c>
      <c r="V452" s="233"/>
      <c r="W452" s="223"/>
      <c r="X452" s="196">
        <f>IF((DATEDIF(G452,X$4,"m"))&gt;=120,120,(DATEDIF(G452,X$4,"m")))</f>
        <v>103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>CONCATENATE(H453,"/",I453,"/",J453,)</f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>(((N453)-1)/10)/12</f>
        <v>34.93666666666666</v>
      </c>
      <c r="S453" s="223">
        <f>X453*R453</f>
        <v>3039.4899999999993</v>
      </c>
      <c r="T453" s="223">
        <f>N453-S453</f>
        <v>1153.9100000000003</v>
      </c>
      <c r="U453" s="221">
        <v>9683</v>
      </c>
      <c r="V453" s="233"/>
      <c r="W453" s="223"/>
      <c r="X453" s="196">
        <f>IF((DATEDIF(G453,X$4,"m"))&gt;=120,120,(DATEDIF(G453,X$4,"m")))</f>
        <v>87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>CONCATENATE(H454,"/",I454,"/",J454,)</f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>(((N454)-1)/10)/12</f>
        <v>34.93666666666666</v>
      </c>
      <c r="S454" s="223">
        <f>X454*R454</f>
        <v>3039.4899999999993</v>
      </c>
      <c r="T454" s="223">
        <f>N454-S454</f>
        <v>1153.9100000000003</v>
      </c>
      <c r="U454" s="221">
        <v>9683</v>
      </c>
      <c r="V454" s="233"/>
      <c r="W454" s="223"/>
      <c r="X454" s="196">
        <f>IF((DATEDIF(G454,X$4,"m"))&gt;=120,120,(DATEDIF(G454,X$4,"m")))</f>
        <v>87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>(((N455)-1)/10)/12</f>
        <v>34.93666666666666</v>
      </c>
      <c r="S455" s="223">
        <f>X455*R455</f>
        <v>3039.4899999999993</v>
      </c>
      <c r="T455" s="223">
        <f>N455-S455</f>
        <v>1153.9100000000003</v>
      </c>
      <c r="U455" s="221">
        <v>9683</v>
      </c>
      <c r="V455" s="233"/>
      <c r="W455" s="223"/>
      <c r="X455" s="196">
        <f>IF((DATEDIF(G455,X$4,"m"))&gt;=120,120,(DATEDIF(G455,X$4,"m")))</f>
        <v>87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>CONCATENATE(H456,"/",I456,"/",J456,)</f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>(((N456)-1)/10)/12</f>
        <v>0</v>
      </c>
      <c r="S456" s="223">
        <v>0</v>
      </c>
      <c r="T456" s="223">
        <f>N456-S456</f>
        <v>1</v>
      </c>
      <c r="V456" s="233"/>
      <c r="W456" s="223"/>
      <c r="X456" s="196" t="e">
        <f>IF((DATEDIF(G456,X$4,"m"))&gt;=120,120,(DATEDIF(G456,X$4,"m")))</f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>CONCATENATE(H457,"/",I457,"/",J457,)</f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>(((N457)-1)/10)/12</f>
        <v>323.05266666666665</v>
      </c>
      <c r="S457" s="223">
        <f>X457*R457</f>
        <v>28751.687333333331</v>
      </c>
      <c r="T457" s="223">
        <f>N457-S457</f>
        <v>10015.632666666668</v>
      </c>
      <c r="U457" s="221">
        <v>9897</v>
      </c>
      <c r="V457" s="233"/>
      <c r="W457" s="223"/>
      <c r="X457" s="196">
        <f>IF((DATEDIF(G457,X$4,"m"))&gt;=120,120,(DATEDIF(G457,X$4,"m")))</f>
        <v>89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>CONCATENATE(H458,"/",I458,"/",J458,)</f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>(((N458)-1)/10)/12</f>
        <v>145.82441666666668</v>
      </c>
      <c r="S458" s="223">
        <f>X458*R458</f>
        <v>12978.373083333334</v>
      </c>
      <c r="T458" s="223">
        <f>N458-S458</f>
        <v>4521.5569166666664</v>
      </c>
      <c r="U458" s="221">
        <v>9897</v>
      </c>
      <c r="V458" s="233"/>
      <c r="W458" s="223"/>
      <c r="X458" s="196">
        <f>IF((DATEDIF(G458,X$4,"m"))&gt;=120,120,(DATEDIF(G458,X$4,"m")))</f>
        <v>89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>CONCATENATE(H459,"/",I459,"/",J459,)</f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>(((N459)-1)/10)/12</f>
        <v>145.82441666666668</v>
      </c>
      <c r="S459" s="223">
        <f>X459*R459</f>
        <v>12978.373083333334</v>
      </c>
      <c r="T459" s="223">
        <f>N459-S459</f>
        <v>4521.5569166666664</v>
      </c>
      <c r="U459" s="221">
        <v>9897</v>
      </c>
      <c r="V459" s="233"/>
      <c r="W459" s="223"/>
      <c r="X459" s="196">
        <f>IF((DATEDIF(G459,X$4,"m"))&gt;=120,120,(DATEDIF(G459,X$4,"m")))</f>
        <v>89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>CONCATENATE(H460,"/",I460,"/",J460,)</f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>(((N460)-1)/10)/12</f>
        <v>526.6583333333333</v>
      </c>
      <c r="S460" s="223">
        <f>X460*R460</f>
        <v>55825.783333333333</v>
      </c>
      <c r="T460" s="223">
        <f>N460-S460</f>
        <v>7374.2166666666672</v>
      </c>
      <c r="U460" s="221">
        <v>5585</v>
      </c>
      <c r="V460" s="233"/>
      <c r="W460" s="223"/>
      <c r="X460" s="196">
        <f>IF((DATEDIF(G460,X$4,"m"))&gt;=120,120,(DATEDIF(G460,X$4,"m")))</f>
        <v>106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>CONCATENATE(H461,"/",I461,"/",J461,)</f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>(((N461)-1)/10)/12</f>
        <v>57.324999999999996</v>
      </c>
      <c r="S461" s="223">
        <f>X461*R461</f>
        <v>4872.625</v>
      </c>
      <c r="T461" s="223">
        <f>N461-S461</f>
        <v>2007.375</v>
      </c>
      <c r="U461" s="221">
        <v>9901</v>
      </c>
      <c r="V461" s="233"/>
      <c r="W461" s="223"/>
      <c r="X461" s="196">
        <f>IF((DATEDIF(G461,X$4,"m"))&gt;=120,120,(DATEDIF(G461,X$4,"m")))</f>
        <v>85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>CONCATENATE(H462,"/",I462,"/",J462,)</f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>(((N462)-1)/10)/12</f>
        <v>39.870083333333334</v>
      </c>
      <c r="S462" s="223">
        <f>X462*R462</f>
        <v>3548.4374166666666</v>
      </c>
      <c r="T462" s="223">
        <f>N462-S462</f>
        <v>1236.9725833333332</v>
      </c>
      <c r="U462" s="221">
        <v>9897</v>
      </c>
      <c r="V462" s="233"/>
      <c r="W462" s="223"/>
      <c r="X462" s="196">
        <f>IF((DATEDIF(G462,X$4,"m"))&gt;=120,120,(DATEDIF(G462,X$4,"m")))</f>
        <v>89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>CONCATENATE(H463,"/",I463,"/",J463,)</f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>(((N463)-1)/10)/12</f>
        <v>69.99166666666666</v>
      </c>
      <c r="S463" s="223">
        <f>X463*R463</f>
        <v>8399</v>
      </c>
      <c r="T463" s="223">
        <f>N463-S463</f>
        <v>1</v>
      </c>
      <c r="U463" s="221">
        <v>3181</v>
      </c>
      <c r="V463" s="233"/>
      <c r="W463" s="223"/>
      <c r="X463" s="196">
        <f>IF((DATEDIF(G463,X$4,"m"))&gt;=120,120,(DATEDIF(G463,X$4,"m")))</f>
        <v>120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>CONCATENATE(H464,"/",I464,"/",J464,)</f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>(((N464)-1)/10)/12</f>
        <v>40.212499999999999</v>
      </c>
      <c r="S464" s="223">
        <f>X464*R464</f>
        <v>4825.5</v>
      </c>
      <c r="T464" s="223">
        <f>N464-S464</f>
        <v>1</v>
      </c>
      <c r="U464" s="221">
        <v>3928</v>
      </c>
      <c r="V464" s="233"/>
      <c r="W464" s="223"/>
      <c r="X464" s="196">
        <f>IF((DATEDIF(G464,X$4,"m"))&gt;=120,120,(DATEDIF(G464,X$4,"m")))</f>
        <v>120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>CONCATENATE(H465,"/",I465,"/",J465,)</f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>(((N465)-1)/10)/12</f>
        <v>124.99166666666667</v>
      </c>
      <c r="S465" s="223">
        <f>X465*R465</f>
        <v>14999</v>
      </c>
      <c r="T465" s="223">
        <f>N465-S465</f>
        <v>1</v>
      </c>
      <c r="U465" s="221">
        <v>4557</v>
      </c>
      <c r="V465" s="233"/>
      <c r="W465" s="223"/>
      <c r="X465" s="196">
        <f>IF((DATEDIF(G465,X$4,"m"))&gt;=120,120,(DATEDIF(G465,X$4,"m")))</f>
        <v>120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>CONCATENATE(H466,"/",I466,"/",J466,)</f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>(((N466)-1)/10)/12</f>
        <v>0</v>
      </c>
      <c r="S466" s="223">
        <v>0</v>
      </c>
      <c r="T466" s="223">
        <f>N466-S466</f>
        <v>1</v>
      </c>
      <c r="V466" s="233"/>
      <c r="W466" s="223"/>
      <c r="X466" s="196" t="e">
        <f>IF((DATEDIF(G466,X$4,"m"))&gt;=120,120,(DATEDIF(G466,X$4,"m")))</f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>CONCATENATE(H467,"/",I467,"/",J467,)</f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>(((N467)-1)/10)/12</f>
        <v>145.125</v>
      </c>
      <c r="S467" s="223">
        <f>X467*R467</f>
        <v>16979.625</v>
      </c>
      <c r="T467" s="223">
        <f>N467-S467</f>
        <v>436.375</v>
      </c>
      <c r="U467" s="221">
        <v>2965</v>
      </c>
      <c r="V467" s="233"/>
      <c r="W467" s="223"/>
      <c r="X467" s="196">
        <f>IF((DATEDIF(G467,X$4,"m"))&gt;=120,120,(DATEDIF(G467,X$4,"m")))</f>
        <v>117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>CONCATENATE(H468,"/",I468,"/",J468,)</f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>(((N468)-1)/10)/12</f>
        <v>0</v>
      </c>
      <c r="S468" s="223">
        <v>0</v>
      </c>
      <c r="T468" s="223">
        <f>N468-S468</f>
        <v>1</v>
      </c>
      <c r="V468" s="233"/>
      <c r="W468" s="223"/>
      <c r="X468" s="196" t="e">
        <f>IF((DATEDIF(G468,X$4,"m"))&gt;=120,120,(DATEDIF(G468,X$4,"m")))</f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>CONCATENATE(H469,"/",I469,"/",J469,)</f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>(((N469)-1)/10)/12</f>
        <v>31.408333333333331</v>
      </c>
      <c r="S469" s="223">
        <f>X469*R469</f>
        <v>2669.708333333333</v>
      </c>
      <c r="T469" s="223">
        <f>N469-S469</f>
        <v>1100.291666666667</v>
      </c>
      <c r="U469" s="221">
        <v>9901</v>
      </c>
      <c r="V469" s="233"/>
      <c r="W469" s="223"/>
      <c r="X469" s="196">
        <f>IF((DATEDIF(G469,X$4,"m"))&gt;=120,120,(DATEDIF(G469,X$4,"m")))</f>
        <v>85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>CONCATENATE(H470,"/",I470,"/",J470,)</f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>(((N470)-1)/10)/12</f>
        <v>0</v>
      </c>
      <c r="S470" s="223">
        <v>0</v>
      </c>
      <c r="T470" s="223">
        <f>N470-S470</f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>CONCATENATE(H471,"/",I471,"/",J471,)</f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>(((N471)-1)/10)/12</f>
        <v>34.887499999999996</v>
      </c>
      <c r="S471" s="476">
        <f>X471*R471</f>
        <v>2825.8874999999998</v>
      </c>
      <c r="T471" s="476">
        <f>N471-S471</f>
        <v>1361.6125000000002</v>
      </c>
      <c r="U471" s="474">
        <v>10429</v>
      </c>
      <c r="V471" s="233"/>
      <c r="W471" s="223"/>
      <c r="X471" s="196">
        <f>IF((DATEDIF(G471,X$4,"m"))&gt;=120,120,(DATEDIF(G471,X$4,"m")))</f>
        <v>81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>CONCATENATE(H472,"/",I472,"/",J472,)</f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>(((N472)-1)/10)/12</f>
        <v>74.61666666666666</v>
      </c>
      <c r="S472" s="223">
        <f>X472*R472</f>
        <v>8954</v>
      </c>
      <c r="T472" s="223">
        <f>N472-S472</f>
        <v>1</v>
      </c>
      <c r="U472" s="221">
        <v>1436</v>
      </c>
      <c r="V472" s="233"/>
      <c r="W472" s="223"/>
      <c r="X472" s="196">
        <f>IF((DATEDIF(G472,X$4,"m"))&gt;=120,120,(DATEDIF(G472,X$4,"m")))</f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>CONCATENATE(H473,"/",I473,"/",J473,)</f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>(((N473)-1)/10)/12</f>
        <v>9.2216666666666658</v>
      </c>
      <c r="S473" s="223">
        <f>X473*R473</f>
        <v>1106.5999999999999</v>
      </c>
      <c r="T473" s="223">
        <f>N473-S473</f>
        <v>1</v>
      </c>
      <c r="U473" s="221">
        <v>3175</v>
      </c>
      <c r="V473" s="233"/>
      <c r="W473" s="223"/>
      <c r="X473" s="196">
        <f>IF((DATEDIF(G473,X$4,"m"))&gt;=120,120,(DATEDIF(G473,X$4,"m")))</f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>CONCATENATE(H474,"/",I474,"/",J474,)</f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>(((N474)-1)/10)/12</f>
        <v>9.2000000000000011</v>
      </c>
      <c r="S474" s="223">
        <f>X474*R474</f>
        <v>1104.0000000000002</v>
      </c>
      <c r="T474" s="223">
        <f>N474-S474</f>
        <v>0.99999999999977263</v>
      </c>
      <c r="U474" s="221">
        <v>4302</v>
      </c>
      <c r="V474" s="233"/>
      <c r="W474" s="223"/>
      <c r="X474" s="196">
        <f>IF((DATEDIF(G474,X$4,"m"))&gt;=120,120,(DATEDIF(G474,X$4,"m")))</f>
        <v>120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>CONCATENATE(H475,"/",I475,"/",J475,)</f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>(((N475)-1)/10)/12</f>
        <v>24.900166666666667</v>
      </c>
      <c r="S475" s="223">
        <f>X475*R475</f>
        <v>2216.1148333333335</v>
      </c>
      <c r="T475" s="223">
        <f>N475-S475</f>
        <v>772.90516666666645</v>
      </c>
      <c r="U475" s="221">
        <v>9897</v>
      </c>
      <c r="V475" s="233"/>
      <c r="W475" s="223"/>
      <c r="X475" s="196">
        <f>IF((DATEDIF(G475,X$4,"m"))&gt;=120,120,(DATEDIF(G475,X$4,"m")))</f>
        <v>89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>CONCATENATE(H476,"/",I476,"/",J476,)</f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>(((N476)-1)/10)/12</f>
        <v>14.158333333333333</v>
      </c>
      <c r="S476" s="223">
        <f>X476*R476</f>
        <v>1699</v>
      </c>
      <c r="T476" s="223">
        <f>N476-S476</f>
        <v>1</v>
      </c>
      <c r="U476" s="221">
        <v>1439</v>
      </c>
      <c r="V476" s="233"/>
      <c r="W476" s="223"/>
      <c r="X476" s="196">
        <f>IF((DATEDIF(G476,X$4,"m"))&gt;=120,120,(DATEDIF(G476,X$4,"m")))</f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>CONCATENATE(H477,"/",I477,"/",J477,)</f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>(((N477)-1)/10)/12</f>
        <v>23.533333333333331</v>
      </c>
      <c r="S477" s="223">
        <f>X477*R477</f>
        <v>2824</v>
      </c>
      <c r="T477" s="223">
        <f>N477-S477</f>
        <v>1</v>
      </c>
      <c r="U477" s="221">
        <v>5817</v>
      </c>
      <c r="V477" s="233"/>
      <c r="W477" s="223"/>
      <c r="X477" s="196">
        <f>IF((DATEDIF(G477,X$4,"m"))&gt;=120,120,(DATEDIF(G477,X$4,"m")))</f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>CONCATENATE(H478,"/",I478,"/",J478,)</f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>(((N478)-1)/10)/12</f>
        <v>14.158333333333333</v>
      </c>
      <c r="S478" s="223">
        <f>X478*R478</f>
        <v>1699</v>
      </c>
      <c r="T478" s="223">
        <f>N478-S478</f>
        <v>1</v>
      </c>
      <c r="U478" s="221">
        <v>1439</v>
      </c>
      <c r="V478" s="233"/>
      <c r="W478" s="223"/>
      <c r="X478" s="196">
        <f>IF((DATEDIF(G478,X$4,"m"))&gt;=120,120,(DATEDIF(G478,X$4,"m")))</f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>CONCATENATE(H479,"/",I479,"/",J479,)</f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>(((N479)-1)/10)/12</f>
        <v>23.533333333333331</v>
      </c>
      <c r="S479" s="223">
        <f>X479*R479</f>
        <v>2353.333333333333</v>
      </c>
      <c r="T479" s="223">
        <f>N479-S479</f>
        <v>471.66666666666697</v>
      </c>
      <c r="U479" s="221">
        <v>5817</v>
      </c>
      <c r="V479" s="233"/>
      <c r="W479" s="223"/>
      <c r="X479" s="196">
        <f>IF((DATEDIF(G479,X$4,"m"))&gt;=120,120,(DATEDIF(G479,X$4,"m")))</f>
        <v>100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>CONCATENATE(H480,"/",I480,"/",J480,)</f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>(((N480)-1)/10)/12</f>
        <v>14.158333333333333</v>
      </c>
      <c r="S480" s="223">
        <f>X480*R480</f>
        <v>1699</v>
      </c>
      <c r="T480" s="223">
        <f>N480-S480</f>
        <v>1</v>
      </c>
      <c r="U480" s="221">
        <v>1439</v>
      </c>
      <c r="V480" s="233"/>
      <c r="W480" s="223"/>
      <c r="X480" s="196">
        <f>IF((DATEDIF(G480,X$4,"m"))&gt;=120,120,(DATEDIF(G480,X$4,"m")))</f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>CONCATENATE(H481,"/",I481,"/",J481,)</f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>(((N481)-1)/10)/12</f>
        <v>14.158333333333333</v>
      </c>
      <c r="S481" s="223">
        <f>X481*R481</f>
        <v>1699</v>
      </c>
      <c r="T481" s="223">
        <f>N481-S481</f>
        <v>1</v>
      </c>
      <c r="U481" s="221">
        <v>1439</v>
      </c>
      <c r="V481" s="233"/>
      <c r="W481" s="223"/>
      <c r="X481" s="196">
        <f>IF((DATEDIF(G481,X$4,"m"))&gt;=120,120,(DATEDIF(G481,X$4,"m")))</f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>CONCATENATE(H482,"/",I482,"/",J482,)</f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>(((N482)-1)/10)/12</f>
        <v>20.824999999999999</v>
      </c>
      <c r="S482" s="223">
        <f>X482*R482</f>
        <v>2228.2750000000001</v>
      </c>
      <c r="T482" s="223">
        <f>N482-S482</f>
        <v>271.72499999999991</v>
      </c>
      <c r="U482" s="221">
        <v>7552</v>
      </c>
      <c r="V482" s="233"/>
      <c r="W482" s="223"/>
      <c r="X482" s="196">
        <f>IF((DATEDIF(G482,X$4,"m"))&gt;=120,120,(DATEDIF(G482,X$4,"m")))</f>
        <v>107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>CONCATENATE(H483,"/",I483,"/",J483,)</f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>(((N483)-1)/10)/12</f>
        <v>17.491666666666667</v>
      </c>
      <c r="S483" s="223">
        <f>X483*R483</f>
        <v>1906.5916666666667</v>
      </c>
      <c r="T483" s="223">
        <f>N483-S483</f>
        <v>193.4083333333333</v>
      </c>
      <c r="U483" s="221">
        <v>6961</v>
      </c>
      <c r="V483" s="233"/>
      <c r="W483" s="223"/>
      <c r="X483" s="196">
        <f>IF((DATEDIF(G483,X$4,"m"))&gt;=120,120,(DATEDIF(G483,X$4,"m")))</f>
        <v>109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>CONCATENATE(H484,"/",I484,"/",J484,)</f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>(((N484)-1)/10)/12</f>
        <v>65.05</v>
      </c>
      <c r="S484" s="223">
        <f>X484*R484</f>
        <v>7806</v>
      </c>
      <c r="T484" s="223">
        <f>N484-S484</f>
        <v>1</v>
      </c>
      <c r="U484" s="221">
        <v>3171</v>
      </c>
      <c r="V484" s="233"/>
      <c r="W484" s="223"/>
      <c r="X484" s="196">
        <f>IF((DATEDIF(G484,X$4,"m"))&gt;=120,120,(DATEDIF(G484,X$4,"m")))</f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>CONCATENATE(H485,"/",I485,"/",J485,)</f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>(((N485)-1)/10)/12</f>
        <v>65.05</v>
      </c>
      <c r="S485" s="223">
        <f>X485*R485</f>
        <v>7675.9</v>
      </c>
      <c r="T485" s="223">
        <f>N485-S485</f>
        <v>131.10000000000036</v>
      </c>
      <c r="U485" s="221">
        <v>3171</v>
      </c>
      <c r="V485" s="233"/>
      <c r="W485" s="223"/>
      <c r="X485" s="196">
        <f>IF((DATEDIF(G485,X$4,"m"))&gt;=120,120,(DATEDIF(G485,X$4,"m")))</f>
        <v>118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>CONCATENATE(H486,"/",I486,"/",J486,)</f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>(((N486)-1)/10)/12</f>
        <v>96.304166666666674</v>
      </c>
      <c r="S486" s="223">
        <f>X486*R486</f>
        <v>7800.6375000000007</v>
      </c>
      <c r="T486" s="223">
        <f>N486-S486</f>
        <v>3756.8624999999993</v>
      </c>
      <c r="U486" s="221">
        <v>10429</v>
      </c>
      <c r="V486" s="233"/>
      <c r="W486" s="223"/>
      <c r="X486" s="196">
        <f>IF((DATEDIF(G486,X$4,"m"))&gt;=120,120,(DATEDIF(G486,X$4,"m")))</f>
        <v>81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>CONCATENATE(H487,"/",I487,"/",J487,)</f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>(((N487)-1)/10)/12</f>
        <v>65.05</v>
      </c>
      <c r="S487" s="223">
        <f>X487*R487</f>
        <v>7806</v>
      </c>
      <c r="T487" s="223">
        <f>N487-S487</f>
        <v>1</v>
      </c>
      <c r="U487" s="221">
        <v>3171</v>
      </c>
      <c r="V487" s="233"/>
      <c r="W487" s="223"/>
      <c r="X487" s="196">
        <f>IF((DATEDIF(G487,X$4,"m"))&gt;=120,120,(DATEDIF(G487,X$4,"m")))</f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>CONCATENATE(H488,"/",I488,"/",J488,)</f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>(((N488)-1)/10)/12</f>
        <v>190.64675</v>
      </c>
      <c r="S488" s="223">
        <f>X488*R488</f>
        <v>16395.620500000001</v>
      </c>
      <c r="T488" s="223">
        <f>N488-S488</f>
        <v>6482.9894999999997</v>
      </c>
      <c r="U488" s="221">
        <v>9777</v>
      </c>
      <c r="V488" s="233"/>
      <c r="W488" s="223"/>
      <c r="X488" s="196">
        <f>IF((DATEDIF(G488,X$4,"m"))&gt;=120,120,(DATEDIF(G488,X$4,"m")))</f>
        <v>86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>CONCATENATE(H489,"/",I489,"/",J489,)</f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>(((N489)-1)/10)/12</f>
        <v>41.024999999999999</v>
      </c>
      <c r="S489" s="223">
        <f>X489*R489</f>
        <v>4923</v>
      </c>
      <c r="T489" s="223">
        <f>N489-S489</f>
        <v>1</v>
      </c>
      <c r="V489" s="233"/>
      <c r="W489" s="223"/>
      <c r="X489" s="196">
        <f>IF((DATEDIF(G489,X$4,"m"))&gt;=120,120,(DATEDIF(G489,X$4,"m")))</f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>CONCATENATE(H490,"/",I490,"/",J490,)</f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>(((N490)-1)/10)/12</f>
        <v>289.99166666666667</v>
      </c>
      <c r="S490" s="223">
        <f>X490*R490</f>
        <v>24359.3</v>
      </c>
      <c r="T490" s="223">
        <f>N490-S490</f>
        <v>10440.700000000001</v>
      </c>
      <c r="U490" s="221">
        <v>10046</v>
      </c>
      <c r="V490" s="233"/>
      <c r="W490" s="223"/>
      <c r="X490" s="196">
        <f>IF((DATEDIF(G490,X$4,"m"))&gt;=120,120,(DATEDIF(G490,X$4,"m")))</f>
        <v>84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>CONCATENATE(H491,"/",I491,"/",J491,)</f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>(((N491)-1)/10)/12</f>
        <v>289.99166666666667</v>
      </c>
      <c r="S491" s="223">
        <f>X491*R491</f>
        <v>24359.3</v>
      </c>
      <c r="T491" s="223">
        <f>N491-S491</f>
        <v>10440.700000000001</v>
      </c>
      <c r="U491" s="221">
        <v>10046</v>
      </c>
      <c r="V491" s="233"/>
      <c r="W491" s="223"/>
      <c r="X491" s="196">
        <f>IF((DATEDIF(G491,X$4,"m"))&gt;=120,120,(DATEDIF(G491,X$4,"m")))</f>
        <v>84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>CONCATENATE(H492,"/",I492,"/",J492,)</f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>(((N492)-1)/10)/12</f>
        <v>41.175000000000004</v>
      </c>
      <c r="S492" s="223">
        <f>X492*R492</f>
        <v>4941.0000000000009</v>
      </c>
      <c r="T492" s="223">
        <f>N492-S492</f>
        <v>0.99999999999909051</v>
      </c>
      <c r="U492" s="221">
        <v>2560</v>
      </c>
      <c r="V492" s="233"/>
      <c r="W492" s="223"/>
      <c r="X492" s="196">
        <f>IF((DATEDIF(G492,X$4,"m"))&gt;=120,120,(DATEDIF(G492,X$4,"m")))</f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>CONCATENATE(H493,"/",I493,"/",J493,)</f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>(((N493)-1)/10)/12</f>
        <v>41.658333333333331</v>
      </c>
      <c r="S493" s="223">
        <f>X493*R493</f>
        <v>4999</v>
      </c>
      <c r="T493" s="223">
        <f>N493-S493</f>
        <v>1</v>
      </c>
      <c r="U493" s="221">
        <v>2979</v>
      </c>
      <c r="V493" s="233"/>
      <c r="W493" s="223"/>
      <c r="X493" s="196">
        <f>IF((DATEDIF(G493,X$4,"m"))&gt;=120,120,(DATEDIF(G493,X$4,"m")))</f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>CONCATENATE(H494,"/",I494,"/",J494,)</f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>(((N494)-1)/10)/12</f>
        <v>38.366666666666667</v>
      </c>
      <c r="S494" s="223">
        <f>X494*R494</f>
        <v>4604</v>
      </c>
      <c r="T494" s="223">
        <f>N494-S494</f>
        <v>1</v>
      </c>
      <c r="U494" s="221">
        <v>1559</v>
      </c>
      <c r="V494" s="233"/>
      <c r="W494" s="223"/>
      <c r="X494" s="196">
        <f>IF((DATEDIF(G494,X$4,"m"))&gt;=120,120,(DATEDIF(G494,X$4,"m")))</f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>CONCATENATE(H495,"/",I495,"/",J495,)</f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>(((N495)-1)/10)/12</f>
        <v>38.366666666666667</v>
      </c>
      <c r="S495" s="223">
        <f>X495*R495</f>
        <v>4604</v>
      </c>
      <c r="T495" s="223">
        <f>N495-S495</f>
        <v>1</v>
      </c>
      <c r="U495" s="221">
        <v>1559</v>
      </c>
      <c r="V495" s="233"/>
      <c r="W495" s="223"/>
      <c r="X495" s="196">
        <f>IF((DATEDIF(G495,X$4,"m"))&gt;=120,120,(DATEDIF(G495,X$4,"m")))</f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>CONCATENATE(H496,"/",I496,"/",J496,)</f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>(((N496)-1)/10)/12</f>
        <v>0</v>
      </c>
      <c r="S496" s="223">
        <v>0</v>
      </c>
      <c r="T496" s="223">
        <f>N496-S496</f>
        <v>1</v>
      </c>
      <c r="V496" s="233"/>
      <c r="W496" s="223"/>
      <c r="X496" s="196" t="e">
        <f>IF((DATEDIF(G496,X$4,"m"))&gt;=120,120,(DATEDIF(G496,X$4,"m")))</f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>CONCATENATE(H497,"/",I497,"/",J497,)</f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>(((N497)-1)/10)/12</f>
        <v>309.32499999999999</v>
      </c>
      <c r="S497" s="223">
        <f>X497*R497</f>
        <v>24746</v>
      </c>
      <c r="T497" s="223">
        <f>N497-S497</f>
        <v>12374</v>
      </c>
      <c r="U497" s="221">
        <v>10571</v>
      </c>
      <c r="V497" s="233"/>
      <c r="W497" s="223"/>
      <c r="X497" s="196">
        <f>IF((DATEDIF(G497,X$4,"m"))&gt;=120,120,(DATEDIF(G497,X$4,"m")))</f>
        <v>80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>CONCATENATE(H498,"/",I498,"/",J498,)</f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>(((N498)-1)/10)/12</f>
        <v>39.219000000000001</v>
      </c>
      <c r="S498" s="223">
        <f>X498*R498</f>
        <v>3059.0819999999999</v>
      </c>
      <c r="T498" s="223">
        <f>N498-S498</f>
        <v>1648.1979999999999</v>
      </c>
      <c r="U498" s="221">
        <v>10793</v>
      </c>
      <c r="V498" s="233"/>
      <c r="W498" s="223"/>
      <c r="X498" s="196">
        <f>IF((DATEDIF(G498,X$4,"m"))&gt;=120,120,(DATEDIF(G498,X$4,"m")))</f>
        <v>78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>CONCATENATE(H499,"/",I499,"/",J499,)</f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>(((N499)-1)/10)/12</f>
        <v>33.486666666666672</v>
      </c>
      <c r="S499" s="223">
        <f>X499*R499</f>
        <v>2611.9600000000005</v>
      </c>
      <c r="T499" s="223">
        <f>N499-S499</f>
        <v>1407.4399999999996</v>
      </c>
      <c r="U499" s="221">
        <v>10793</v>
      </c>
      <c r="V499" s="233"/>
      <c r="W499" s="223"/>
      <c r="X499" s="196">
        <f>IF((DATEDIF(G499,X$4,"m"))&gt;=120,120,(DATEDIF(G499,X$4,"m")))</f>
        <v>78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>CONCATENATE(H500,"/",I500,"/",J500,)</f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>(((N500)-1)/10)/12</f>
        <v>9.5519999999999996</v>
      </c>
      <c r="S500" s="223">
        <f>X500*R500</f>
        <v>745.05599999999993</v>
      </c>
      <c r="T500" s="223">
        <f>N500-S500</f>
        <v>402.18400000000008</v>
      </c>
      <c r="U500" s="221">
        <v>10793</v>
      </c>
      <c r="V500" s="233"/>
      <c r="W500" s="223"/>
      <c r="X500" s="196">
        <f>IF((DATEDIF(G500,X$4,"m"))&gt;=120,120,(DATEDIF(G500,X$4,"m")))</f>
        <v>78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>CONCATENATE(H501,"/",I501,"/",J501,)</f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>(((N501)-1)/10)/12</f>
        <v>9.5519999999999996</v>
      </c>
      <c r="S501" s="223">
        <f>X501*R501</f>
        <v>745.05599999999993</v>
      </c>
      <c r="T501" s="223">
        <f>N501-S501</f>
        <v>402.18400000000008</v>
      </c>
      <c r="U501" s="221">
        <v>10793</v>
      </c>
      <c r="V501" s="233"/>
      <c r="W501" s="223"/>
      <c r="X501" s="196">
        <f>IF((DATEDIF(G501,X$4,"m"))&gt;=120,120,(DATEDIF(G501,X$4,"m")))</f>
        <v>78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>CONCATENATE(H502,"/",I502,"/",J502,)</f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>(((N502)-1)/10)/12</f>
        <v>45.753666666666668</v>
      </c>
      <c r="S502" s="223">
        <f>X502*R502</f>
        <v>3568.7860000000001</v>
      </c>
      <c r="T502" s="223">
        <f>N502-S502</f>
        <v>1922.6539999999995</v>
      </c>
      <c r="U502" s="221">
        <v>10793</v>
      </c>
      <c r="V502" s="233"/>
      <c r="W502" s="223"/>
      <c r="X502" s="196">
        <f>IF((DATEDIF(G502,X$4,"m"))&gt;=120,120,(DATEDIF(G502,X$4,"m")))</f>
        <v>78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>CONCATENATE(H503,"/",I503,"/",J503,)</f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>(((N503)-1)/10)/12</f>
        <v>45.753666666666668</v>
      </c>
      <c r="S503" s="223">
        <f>X503*R503</f>
        <v>3568.7860000000001</v>
      </c>
      <c r="T503" s="223">
        <f>N503-S503</f>
        <v>1922.6539999999995</v>
      </c>
      <c r="U503" s="221">
        <v>10793</v>
      </c>
      <c r="V503" s="233"/>
      <c r="W503" s="223"/>
      <c r="X503" s="196">
        <f>IF((DATEDIF(G503,X$4,"m"))&gt;=120,120,(DATEDIF(G503,X$4,"m")))</f>
        <v>78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>CONCATENATE(H504,"/",I504,"/",J504,)</f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>(((N504)-1)/10)/12</f>
        <v>50.616000000000007</v>
      </c>
      <c r="S504" s="223">
        <f>X504*R504</f>
        <v>3948.0480000000007</v>
      </c>
      <c r="T504" s="223">
        <f>N504-S504</f>
        <v>2126.8719999999994</v>
      </c>
      <c r="U504" s="221">
        <v>10793</v>
      </c>
      <c r="V504" s="233"/>
      <c r="W504" s="223"/>
      <c r="X504" s="196">
        <f>IF((DATEDIF(G504,X$4,"m"))&gt;=120,120,(DATEDIF(G504,X$4,"m")))</f>
        <v>78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>CONCATENATE(H505,"/",I505,"/",J505,)</f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>(((N505)-1)/10)/12</f>
        <v>50.616000000000007</v>
      </c>
      <c r="S505" s="223">
        <f>X505*R505</f>
        <v>3948.0480000000007</v>
      </c>
      <c r="T505" s="223">
        <f>N505-S505</f>
        <v>2126.8719999999994</v>
      </c>
      <c r="U505" s="221">
        <v>10793</v>
      </c>
      <c r="V505" s="233"/>
      <c r="W505" s="223"/>
      <c r="X505" s="196">
        <f>IF((DATEDIF(G505,X$4,"m"))&gt;=120,120,(DATEDIF(G505,X$4,"m")))</f>
        <v>78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>CONCATENATE(H506,"/",I506,"/",J506,)</f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>(((N506)-1)/10)/12</f>
        <v>50.616000000000007</v>
      </c>
      <c r="S506" s="223">
        <f>X506*R506</f>
        <v>3948.0480000000007</v>
      </c>
      <c r="T506" s="223">
        <f>N506-S506</f>
        <v>2126.8719999999994</v>
      </c>
      <c r="U506" s="221">
        <v>10793</v>
      </c>
      <c r="V506" s="233"/>
      <c r="W506" s="223"/>
      <c r="X506" s="196">
        <f>IF((DATEDIF(G506,X$4,"m"))&gt;=120,120,(DATEDIF(G506,X$4,"m")))</f>
        <v>78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>CONCATENATE(H507,"/",I507,"/",J507,)</f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>(((N507)-1)/10)/12</f>
        <v>4.9989999999999997</v>
      </c>
      <c r="S507" s="223">
        <f>X507*R507</f>
        <v>389.92199999999997</v>
      </c>
      <c r="T507" s="223">
        <f>N507-S507</f>
        <v>210.95800000000003</v>
      </c>
      <c r="U507" s="221">
        <v>10793</v>
      </c>
      <c r="V507" s="233"/>
      <c r="W507" s="223"/>
      <c r="X507" s="196">
        <f>IF((DATEDIF(G507,X$4,"m"))&gt;=120,120,(DATEDIF(G507,X$4,"m")))</f>
        <v>78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>CONCATENATE(H508,"/",I508,"/",J508,)</f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>(((N508)-1)/10)/12</f>
        <v>4.9989999999999997</v>
      </c>
      <c r="S508" s="223">
        <f>X508*R508</f>
        <v>389.92199999999997</v>
      </c>
      <c r="T508" s="223">
        <f>N508-S508</f>
        <v>210.95800000000003</v>
      </c>
      <c r="U508" s="221">
        <v>10793</v>
      </c>
      <c r="V508" s="233"/>
      <c r="W508" s="223"/>
      <c r="X508" s="196">
        <f>IF((DATEDIF(G508,X$4,"m"))&gt;=120,120,(DATEDIF(G508,X$4,"m")))</f>
        <v>78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>CONCATENATE(H509,"/",I509,"/",J509,)</f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>(((N509)-1)/10)/12</f>
        <v>4.9989999999999997</v>
      </c>
      <c r="S509" s="223">
        <f>X509*R509</f>
        <v>389.92199999999997</v>
      </c>
      <c r="T509" s="223">
        <f>N509-S509</f>
        <v>210.95800000000003</v>
      </c>
      <c r="U509" s="221">
        <v>10793</v>
      </c>
      <c r="V509" s="233"/>
      <c r="W509" s="223"/>
      <c r="X509" s="196">
        <f>IF((DATEDIF(G509,X$4,"m"))&gt;=120,120,(DATEDIF(G509,X$4,"m")))</f>
        <v>78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>CONCATENATE(H510,"/",I510,"/",J510,)</f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>(((N510)-1)/10)/12</f>
        <v>4.9989999999999997</v>
      </c>
      <c r="S510" s="223">
        <f>X510*R510</f>
        <v>389.92199999999997</v>
      </c>
      <c r="T510" s="223">
        <f>N510-S510</f>
        <v>210.95800000000003</v>
      </c>
      <c r="U510" s="221">
        <v>10793</v>
      </c>
      <c r="V510" s="233"/>
      <c r="W510" s="223"/>
      <c r="X510" s="196">
        <f>IF((DATEDIF(G510,X$4,"m"))&gt;=120,120,(DATEDIF(G510,X$4,"m")))</f>
        <v>78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>CONCATENATE(H511,"/",I511,"/",J511,)</f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>(((N511)-1)/10)/12</f>
        <v>13.138333333333334</v>
      </c>
      <c r="S511" s="503">
        <f>X511*R511</f>
        <v>1024.79</v>
      </c>
      <c r="T511" s="503">
        <f>N511-S511</f>
        <v>552.80999999999995</v>
      </c>
      <c r="U511" s="497">
        <v>10793</v>
      </c>
      <c r="V511" s="504"/>
      <c r="W511" s="503"/>
      <c r="X511" s="505">
        <f>IF((DATEDIF(G511,X$4,"m"))&gt;=120,120,(DATEDIF(G511,X$4,"m")))</f>
        <v>78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>CONCATENATE(H512,"/",I512,"/",J512,)</f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>(((N512)-1)/10)/12</f>
        <v>13.138333333333334</v>
      </c>
      <c r="S512" s="503">
        <f>X512*R512</f>
        <v>1024.79</v>
      </c>
      <c r="T512" s="503">
        <f>N512-S512</f>
        <v>552.80999999999995</v>
      </c>
      <c r="U512" s="497">
        <v>10793</v>
      </c>
      <c r="V512" s="504"/>
      <c r="W512" s="503"/>
      <c r="X512" s="505">
        <f>IF((DATEDIF(G512,X$4,"m"))&gt;=120,120,(DATEDIF(G512,X$4,"m")))</f>
        <v>78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>CONCATENATE(H513,"/",I513,"/",J513,)</f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>(((N513)-1)/10)/12</f>
        <v>13.138333333333334</v>
      </c>
      <c r="S513" s="503">
        <f>X513*R513</f>
        <v>1024.79</v>
      </c>
      <c r="T513" s="503">
        <f>N513-S513</f>
        <v>552.80999999999995</v>
      </c>
      <c r="U513" s="497">
        <v>10793</v>
      </c>
      <c r="V513" s="504"/>
      <c r="W513" s="503"/>
      <c r="X513" s="505">
        <f>IF((DATEDIF(G513,X$4,"m"))&gt;=120,120,(DATEDIF(G513,X$4,"m")))</f>
        <v>78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>CONCATENATE(H514,"/",I514,"/",J514,)</f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>(((N514)-1)/10)/12</f>
        <v>13.138333333333334</v>
      </c>
      <c r="S514" s="503">
        <f>X514*R514</f>
        <v>1024.79</v>
      </c>
      <c r="T514" s="503">
        <f>N514-S514</f>
        <v>552.80999999999995</v>
      </c>
      <c r="U514" s="497">
        <v>10793</v>
      </c>
      <c r="V514" s="504"/>
      <c r="W514" s="503"/>
      <c r="X514" s="505">
        <f>IF((DATEDIF(G514,X$4,"m"))&gt;=120,120,(DATEDIF(G514,X$4,"m")))</f>
        <v>78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>CONCATENATE(H515,"/",I515,"/",J515,)</f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>(((N515)-1)/10)/12</f>
        <v>13.138333333333334</v>
      </c>
      <c r="S515" s="503">
        <f>X515*R515</f>
        <v>1037.9283333333333</v>
      </c>
      <c r="T515" s="503">
        <f>N515-S515</f>
        <v>539.67166666666662</v>
      </c>
      <c r="U515" s="497">
        <v>10793</v>
      </c>
      <c r="V515" s="504"/>
      <c r="W515" s="503"/>
      <c r="X515" s="505">
        <f>IF((DATEDIF(G515,X$4,"m"))&gt;=120,120,(DATEDIF(G515,X$4,"m")))</f>
        <v>79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>CONCATENATE(H516,"/",I516,"/",J516,)</f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>(((N516)-1)/10)/12</f>
        <v>24.786666666666665</v>
      </c>
      <c r="S516" s="223">
        <f>X516*R516</f>
        <v>1933.36</v>
      </c>
      <c r="T516" s="223">
        <f>N516-S516</f>
        <v>1042.0400000000002</v>
      </c>
      <c r="U516" s="221">
        <v>10793</v>
      </c>
      <c r="V516" s="233"/>
      <c r="W516" s="223"/>
      <c r="X516" s="196">
        <f>IF((DATEDIF(G516,X$4,"m"))&gt;=120,120,(DATEDIF(G516,X$4,"m")))</f>
        <v>78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>CONCATENATE(H517,"/",I517,"/",J517,)</f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>(((N517)-1)/10)/12</f>
        <v>24.786666666666665</v>
      </c>
      <c r="S517" s="223">
        <f>X517*R517</f>
        <v>1933.36</v>
      </c>
      <c r="T517" s="223">
        <f>N517-S517</f>
        <v>1042.0400000000002</v>
      </c>
      <c r="U517" s="221">
        <v>10793</v>
      </c>
      <c r="V517" s="233"/>
      <c r="W517" s="223"/>
      <c r="X517" s="196">
        <f>IF((DATEDIF(G517,X$4,"m"))&gt;=120,120,(DATEDIF(G517,X$4,"m")))</f>
        <v>78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>CONCATENATE(H518,"/",I518,"/",J518,)</f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>(((N518)-1)/10)/12</f>
        <v>24.786666666666665</v>
      </c>
      <c r="S518" s="223">
        <f>X518*R518</f>
        <v>1933.36</v>
      </c>
      <c r="T518" s="223">
        <f>N518-S518</f>
        <v>1042.0400000000002</v>
      </c>
      <c r="U518" s="221">
        <v>10793</v>
      </c>
      <c r="V518" s="233"/>
      <c r="W518" s="223"/>
      <c r="X518" s="196">
        <f>IF((DATEDIF(G518,X$4,"m"))&gt;=120,120,(DATEDIF(G518,X$4,"m")))</f>
        <v>78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>(((N519)-1)/10)/12</f>
        <v>24.786666666666665</v>
      </c>
      <c r="S519" s="223">
        <f>X519*R519</f>
        <v>1933.36</v>
      </c>
      <c r="T519" s="223">
        <f>N519-S519</f>
        <v>1042.0400000000002</v>
      </c>
      <c r="U519" s="221">
        <v>10793</v>
      </c>
      <c r="V519" s="233"/>
      <c r="W519" s="223"/>
      <c r="X519" s="196">
        <f>IF((DATEDIF(G519,X$4,"m"))&gt;=120,120,(DATEDIF(G519,X$4,"m")))</f>
        <v>78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>CONCATENATE(H520,"/",I520,"/",J520,)</f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>(((N520)-1)/10)/12</f>
        <v>24.786666666666665</v>
      </c>
      <c r="S520" s="223">
        <f>X520*R520</f>
        <v>1933.36</v>
      </c>
      <c r="T520" s="223">
        <f>N520-S520</f>
        <v>1042.0400000000002</v>
      </c>
      <c r="U520" s="221">
        <v>10793</v>
      </c>
      <c r="V520" s="233"/>
      <c r="W520" s="223"/>
      <c r="X520" s="196">
        <f>IF((DATEDIF(G520,X$4,"m"))&gt;=120,120,(DATEDIF(G520,X$4,"m")))</f>
        <v>78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>CONCATENATE(H521,"/",I521,"/",J521,)</f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>(((N521)-1)/10)/12</f>
        <v>11.543333333333335</v>
      </c>
      <c r="S521" s="223">
        <f>X521*R521</f>
        <v>900.38000000000011</v>
      </c>
      <c r="T521" s="223">
        <f>N521-S521</f>
        <v>485.81999999999994</v>
      </c>
      <c r="U521" s="221">
        <v>10793</v>
      </c>
      <c r="V521" s="233"/>
      <c r="W521" s="223"/>
      <c r="X521" s="196">
        <f>IF((DATEDIF(G521,X$4,"m"))&gt;=120,120,(DATEDIF(G521,X$4,"m")))</f>
        <v>78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>CONCATENATE(H522,"/",I522,"/",J522,)</f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>(((N522)-1)/10)/12</f>
        <v>2.1183333333333332</v>
      </c>
      <c r="S522" s="223">
        <f>X522*R522</f>
        <v>165.23</v>
      </c>
      <c r="T522" s="223">
        <f>N522-S522</f>
        <v>89.97</v>
      </c>
      <c r="U522" s="221">
        <v>10793</v>
      </c>
      <c r="V522" s="233"/>
      <c r="W522" s="223"/>
      <c r="X522" s="196">
        <f>IF((DATEDIF(G522,X$4,"m"))&gt;=120,120,(DATEDIF(G522,X$4,"m")))</f>
        <v>78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>CONCATENATE(H523,"/",I523,"/",J523,)</f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>(((N523)-1)/10)/12</f>
        <v>2.1183333333333332</v>
      </c>
      <c r="S523" s="223">
        <f>X523*R523</f>
        <v>165.23</v>
      </c>
      <c r="T523" s="223">
        <f>N523-S523</f>
        <v>89.97</v>
      </c>
      <c r="U523" s="221">
        <v>10793</v>
      </c>
      <c r="V523" s="233"/>
      <c r="W523" s="223"/>
      <c r="X523" s="196">
        <f>IF((DATEDIF(G523,X$4,"m"))&gt;=120,120,(DATEDIF(G523,X$4,"m")))</f>
        <v>78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>CONCATENATE(H524,"/",I524,"/",J524,)</f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>(((N524)-1)/10)/12</f>
        <v>2.1183333333333332</v>
      </c>
      <c r="S524" s="223">
        <f>X524*R524</f>
        <v>165.23</v>
      </c>
      <c r="T524" s="223">
        <f>N524-S524</f>
        <v>89.97</v>
      </c>
      <c r="U524" s="221">
        <v>10793</v>
      </c>
      <c r="V524" s="233"/>
      <c r="W524" s="223"/>
      <c r="X524" s="196">
        <f>IF((DATEDIF(G524,X$4,"m"))&gt;=120,120,(DATEDIF(G524,X$4,"m")))</f>
        <v>78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>CONCATENATE(H525,"/",I525,"/",J525,)</f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>(((N525)-1)/10)/12</f>
        <v>36.425333333333334</v>
      </c>
      <c r="S525" s="223">
        <f>X525*R525</f>
        <v>2841.1759999999999</v>
      </c>
      <c r="T525" s="223">
        <f>N525-S525</f>
        <v>1530.864</v>
      </c>
      <c r="U525" s="221">
        <v>10793</v>
      </c>
      <c r="V525" s="233"/>
      <c r="W525" s="223"/>
      <c r="X525" s="196">
        <f>IF((DATEDIF(G525,X$4,"m"))&gt;=120,120,(DATEDIF(G525,X$4,"m")))</f>
        <v>78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>CONCATENATE(H526,"/",I526,"/",J526,)</f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>(((N526)-1)/10)/12</f>
        <v>36.425333333333334</v>
      </c>
      <c r="S526" s="223">
        <f>X526*R526</f>
        <v>2841.1759999999999</v>
      </c>
      <c r="T526" s="223">
        <f>N526-S526</f>
        <v>1530.864</v>
      </c>
      <c r="U526" s="221">
        <v>10793</v>
      </c>
      <c r="V526" s="233"/>
      <c r="W526" s="223"/>
      <c r="X526" s="196">
        <f>IF((DATEDIF(G526,X$4,"m"))&gt;=120,120,(DATEDIF(G526,X$4,"m")))</f>
        <v>78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>CONCATENATE(H527,"/",I527,"/",J527,)</f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>(((N527)-1)/10)/12</f>
        <v>36.425333333333334</v>
      </c>
      <c r="S527" s="223">
        <f>X527*R527</f>
        <v>2841.1759999999999</v>
      </c>
      <c r="T527" s="223">
        <f>N527-S527</f>
        <v>1530.864</v>
      </c>
      <c r="U527" s="221">
        <v>10793</v>
      </c>
      <c r="V527" s="233"/>
      <c r="W527" s="223"/>
      <c r="X527" s="196">
        <f>IF((DATEDIF(G527,X$4,"m"))&gt;=120,120,(DATEDIF(G527,X$4,"m")))</f>
        <v>78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>CONCATENATE(H528,"/",I528,"/",J528,)</f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>(((N528)-1)/10)/12</f>
        <v>36.425333333333334</v>
      </c>
      <c r="S528" s="223">
        <f>X528*R528</f>
        <v>2841.1759999999999</v>
      </c>
      <c r="T528" s="223">
        <f>N528-S528</f>
        <v>1530.864</v>
      </c>
      <c r="U528" s="221">
        <v>10793</v>
      </c>
      <c r="V528" s="233"/>
      <c r="W528" s="223"/>
      <c r="X528" s="196">
        <f>IF((DATEDIF(G528,X$4,"m"))&gt;=120,120,(DATEDIF(G528,X$4,"m")))</f>
        <v>78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>CONCATENATE(H529,"/",I529,"/",J529,)</f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>(((N529)-1)/10)/12</f>
        <v>55.694833333333328</v>
      </c>
      <c r="S529" s="223">
        <f>X529*R529</f>
        <v>4288.5021666666662</v>
      </c>
      <c r="T529" s="223">
        <f>N529-S529</f>
        <v>2395.8778333333339</v>
      </c>
      <c r="U529" s="221">
        <v>10899</v>
      </c>
      <c r="V529" s="233"/>
      <c r="W529" s="223"/>
      <c r="X529" s="196">
        <f>IF((DATEDIF(G529,X$4,"m"))&gt;=120,120,(DATEDIF(G529,X$4,"m")))</f>
        <v>77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>CONCATENATE(H530,"/",I530,"/",J530,)</f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>(((N530)-1)/10)/12</f>
        <v>4.8250000000000002</v>
      </c>
      <c r="S530" s="223">
        <f>X530*R530</f>
        <v>371.52500000000003</v>
      </c>
      <c r="T530" s="223">
        <f>N530-S530</f>
        <v>208.47499999999997</v>
      </c>
      <c r="U530" s="221">
        <v>10899</v>
      </c>
      <c r="V530" s="233"/>
      <c r="W530" s="223"/>
      <c r="X530" s="196">
        <f>IF((DATEDIF(G530,X$4,"m"))&gt;=120,120,(DATEDIF(G530,X$4,"m")))</f>
        <v>77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>CONCATENATE(H531,"/",I531,"/",J531,)</f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>(((N531)-1)/10)/12</f>
        <v>40.166333333333334</v>
      </c>
      <c r="S531" s="223">
        <f>X531*R531</f>
        <v>3092.8076666666666</v>
      </c>
      <c r="T531" s="223">
        <f>N531-S531</f>
        <v>1728.1523333333334</v>
      </c>
      <c r="U531" s="221">
        <v>10899</v>
      </c>
      <c r="V531" s="233"/>
      <c r="W531" s="223"/>
      <c r="X531" s="196">
        <f>IF((DATEDIF(G531,X$4,"m"))&gt;=120,120,(DATEDIF(G531,X$4,"m")))</f>
        <v>77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>CONCATENATE(H532,"/",I532,"/",J532,)</f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>(((N532)-1)/10)/12</f>
        <v>42.061</v>
      </c>
      <c r="S532" s="223">
        <f>X532*R532</f>
        <v>3238.6970000000001</v>
      </c>
      <c r="T532" s="223">
        <f>N532-S532</f>
        <v>1809.6229999999996</v>
      </c>
      <c r="U532" s="221">
        <v>10899</v>
      </c>
      <c r="V532" s="233"/>
      <c r="W532" s="223"/>
      <c r="X532" s="196">
        <f>IF((DATEDIF(G532,X$4,"m"))&gt;=120,120,(DATEDIF(G532,X$4,"m")))</f>
        <v>77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>CONCATENATE(H533,"/",I533,"/",J533,)</f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>(((N533)-1)/10)/12</f>
        <v>19.035</v>
      </c>
      <c r="S533" s="223">
        <f>X533*R533</f>
        <v>1465.6949999999999</v>
      </c>
      <c r="T533" s="223">
        <f>N533-S533</f>
        <v>819.50499999999988</v>
      </c>
      <c r="U533" s="221">
        <v>10899</v>
      </c>
      <c r="V533" s="233"/>
      <c r="W533" s="223"/>
      <c r="X533" s="196">
        <f>IF((DATEDIF(G533,X$4,"m"))&gt;=120,120,(DATEDIF(G533,X$4,"m")))</f>
        <v>77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>CONCATENATE(H534,"/",I534,"/",J534,)</f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>(((N534)-1)/10)/12</f>
        <v>13.354833333333332</v>
      </c>
      <c r="S534" s="223">
        <f>X534*R534</f>
        <v>1028.3221666666666</v>
      </c>
      <c r="T534" s="223">
        <f>N534-S534</f>
        <v>575.25783333333334</v>
      </c>
      <c r="U534" s="221">
        <v>10899</v>
      </c>
      <c r="V534" s="233"/>
      <c r="W534" s="223"/>
      <c r="X534" s="196">
        <f>IF((DATEDIF(G534,X$4,"m"))&gt;=120,120,(DATEDIF(G534,X$4,"m")))</f>
        <v>77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>CONCATENATE(H535,"/",I535,"/",J535,)</f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>(((N535)-1)/10)/12</f>
        <v>32.70366666666667</v>
      </c>
      <c r="S535" s="223">
        <f>X535*R535</f>
        <v>2518.1823333333336</v>
      </c>
      <c r="T535" s="223">
        <f>N535-S535</f>
        <v>1407.2576666666664</v>
      </c>
      <c r="V535" s="233"/>
      <c r="W535" s="223"/>
      <c r="X535" s="196">
        <f>IF((DATEDIF(G535,X$4,"m"))&gt;=120,120,(DATEDIF(G535,X$4,"m")))</f>
        <v>77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>CONCATENATE(H536,"/",I536,"/",J536,)</f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>(((N536)-1)/10)/12</f>
        <v>18.986666666666668</v>
      </c>
      <c r="S536" s="223">
        <f>X536*R536</f>
        <v>1442.9866666666667</v>
      </c>
      <c r="T536" s="223">
        <f>N536-S536</f>
        <v>836.41333333333341</v>
      </c>
      <c r="U536" s="221">
        <v>11040</v>
      </c>
      <c r="V536" s="233"/>
      <c r="W536" s="223"/>
      <c r="X536" s="196">
        <f>IF((DATEDIF(G536,X$4,"m"))&gt;=120,120,(DATEDIF(G536,X$4,"m")))</f>
        <v>76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>CONCATENATE(H537,"/",I537,"/",J537,)</f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>(((N537)-1)/10)/12</f>
        <v>18.986666666666668</v>
      </c>
      <c r="S537" s="223">
        <f>X537*R537</f>
        <v>1442.9866666666667</v>
      </c>
      <c r="T537" s="223">
        <f>N537-S537</f>
        <v>836.41333333333341</v>
      </c>
      <c r="U537" s="221">
        <v>11040</v>
      </c>
      <c r="V537" s="233"/>
      <c r="W537" s="223"/>
      <c r="X537" s="196">
        <f>IF((DATEDIF(G537,X$4,"m"))&gt;=120,120,(DATEDIF(G537,X$4,"m")))</f>
        <v>76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>CONCATENATE(H538,"/",I538,"/",J538,)</f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>(((N538)-1)/10)/12</f>
        <v>18.986666666666668</v>
      </c>
      <c r="S538" s="223">
        <f>X538*R538</f>
        <v>1442.9866666666667</v>
      </c>
      <c r="T538" s="223">
        <f>N538-S538</f>
        <v>836.41333333333341</v>
      </c>
      <c r="U538" s="221">
        <v>11040</v>
      </c>
      <c r="V538" s="233"/>
      <c r="W538" s="223"/>
      <c r="X538" s="196">
        <f>IF((DATEDIF(G538,X$4,"m"))&gt;=120,120,(DATEDIF(G538,X$4,"m")))</f>
        <v>76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>CONCATENATE(H539,"/",I539,"/",J539,)</f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>(((N539)-1)/10)/12</f>
        <v>18.986666666666668</v>
      </c>
      <c r="S539" s="223">
        <f>X539*R539</f>
        <v>1442.9866666666667</v>
      </c>
      <c r="T539" s="223">
        <f>N539-S539</f>
        <v>836.41333333333341</v>
      </c>
      <c r="U539" s="221">
        <v>11040</v>
      </c>
      <c r="V539" s="233"/>
      <c r="W539" s="223"/>
      <c r="X539" s="196">
        <f>IF((DATEDIF(G539,X$4,"m"))&gt;=120,120,(DATEDIF(G539,X$4,"m")))</f>
        <v>76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>CONCATENATE(H540,"/",I540,"/",J540,)</f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>(((N540)-1)/10)/12</f>
        <v>18.986666666666668</v>
      </c>
      <c r="S540" s="223">
        <f>X540*R540</f>
        <v>1442.9866666666667</v>
      </c>
      <c r="T540" s="223">
        <f>N540-S540</f>
        <v>836.41333333333341</v>
      </c>
      <c r="U540" s="221">
        <v>11040</v>
      </c>
      <c r="V540" s="233"/>
      <c r="W540" s="223"/>
      <c r="X540" s="196">
        <f>IF((DATEDIF(G540,X$4,"m"))&gt;=120,120,(DATEDIF(G540,X$4,"m")))</f>
        <v>76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>CONCATENATE(H541,"/",I541,"/",J541,)</f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>(((N541)-1)/10)/12</f>
        <v>21.441999999999997</v>
      </c>
      <c r="S541" s="223">
        <f>X541*R541</f>
        <v>1629.5919999999996</v>
      </c>
      <c r="T541" s="223">
        <f>N541-S541</f>
        <v>944.44800000000032</v>
      </c>
      <c r="U541" s="221">
        <v>11040</v>
      </c>
      <c r="V541" s="233"/>
      <c r="W541" s="223"/>
      <c r="X541" s="196">
        <f>IF((DATEDIF(G541,X$4,"m"))&gt;=120,120,(DATEDIF(G541,X$4,"m")))</f>
        <v>76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>CONCATENATE(H542,"/",I542,"/",J542,)</f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>(((N542)-1)/10)/12</f>
        <v>21.441999999999997</v>
      </c>
      <c r="S542" s="223">
        <f>X542*R542</f>
        <v>1629.5919999999996</v>
      </c>
      <c r="T542" s="223">
        <f>N542-S542</f>
        <v>944.44800000000032</v>
      </c>
      <c r="U542" s="221">
        <v>11040</v>
      </c>
      <c r="V542" s="233"/>
      <c r="W542" s="223"/>
      <c r="X542" s="196">
        <f>IF((DATEDIF(G542,X$4,"m"))&gt;=120,120,(DATEDIF(G542,X$4,"m")))</f>
        <v>76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>CONCATENATE(H543,"/",I543,"/",J543,)</f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>(((N543)-1)/10)/12</f>
        <v>21.441999999999997</v>
      </c>
      <c r="S543" s="223">
        <f>X543*R543</f>
        <v>1629.5919999999996</v>
      </c>
      <c r="T543" s="223">
        <f>N543-S543</f>
        <v>944.44800000000032</v>
      </c>
      <c r="U543" s="221">
        <v>11040</v>
      </c>
      <c r="V543" s="233"/>
      <c r="W543" s="223"/>
      <c r="X543" s="196">
        <f>IF((DATEDIF(G543,X$4,"m"))&gt;=120,120,(DATEDIF(G543,X$4,"m")))</f>
        <v>76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>CONCATENATE(H544,"/",I544,"/",J544,)</f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>(((N544)-1)/10)/12</f>
        <v>21.441999999999997</v>
      </c>
      <c r="S544" s="223">
        <f>X544*R544</f>
        <v>1629.5919999999996</v>
      </c>
      <c r="T544" s="223">
        <f>N544-S544</f>
        <v>944.44800000000032</v>
      </c>
      <c r="U544" s="221">
        <v>11040</v>
      </c>
      <c r="V544" s="233"/>
      <c r="W544" s="223"/>
      <c r="X544" s="196">
        <f>IF((DATEDIF(G544,X$4,"m"))&gt;=120,120,(DATEDIF(G544,X$4,"m")))</f>
        <v>76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>CONCATENATE(H545,"/",I545,"/",J545,)</f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>(((N545)-1)/10)/12</f>
        <v>21.441999999999997</v>
      </c>
      <c r="S545" s="223">
        <f>X545*R545</f>
        <v>1629.5919999999996</v>
      </c>
      <c r="T545" s="223">
        <f>N545-S545</f>
        <v>944.44800000000032</v>
      </c>
      <c r="U545" s="221">
        <v>11040</v>
      </c>
      <c r="V545" s="233"/>
      <c r="W545" s="223"/>
      <c r="X545" s="196">
        <f>IF((DATEDIF(G545,X$4,"m"))&gt;=120,120,(DATEDIF(G545,X$4,"m")))</f>
        <v>76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>CONCATENATE(H546,"/",I546,"/",J546,)</f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>(((N546)-1)/10)/12</f>
        <v>154.39733333333334</v>
      </c>
      <c r="S546" s="223">
        <f>X546*R546</f>
        <v>11734.197333333334</v>
      </c>
      <c r="T546" s="223">
        <f>N546-S546</f>
        <v>6794.4826666666668</v>
      </c>
      <c r="U546" s="221">
        <v>11040</v>
      </c>
      <c r="V546" s="233"/>
      <c r="W546" s="223"/>
      <c r="X546" s="196">
        <f>IF((DATEDIF(G546,X$4,"m"))&gt;=120,120,(DATEDIF(G546,X$4,"m")))</f>
        <v>76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>CONCATENATE(H547,"/",I547,"/",J547,)</f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>(((N547)-1)/10)/12</f>
        <v>154.39733333333334</v>
      </c>
      <c r="S547" s="223">
        <f>X547*R547</f>
        <v>11734.197333333334</v>
      </c>
      <c r="T547" s="223">
        <f>N547-S547</f>
        <v>6794.4826666666668</v>
      </c>
      <c r="U547" s="221">
        <v>11040</v>
      </c>
      <c r="V547" s="233"/>
      <c r="W547" s="223"/>
      <c r="X547" s="196">
        <f>IF((DATEDIF(G547,X$4,"m"))&gt;=120,120,(DATEDIF(G547,X$4,"m")))</f>
        <v>76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>CONCATENATE(H548,"/",I548,"/",J548,)</f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>(((N548)-1)/10)/12</f>
        <v>154.39733333333334</v>
      </c>
      <c r="S548" s="223">
        <f>X548*R548</f>
        <v>11734.197333333334</v>
      </c>
      <c r="T548" s="223">
        <f>N548-S548</f>
        <v>6794.4826666666668</v>
      </c>
      <c r="U548" s="221">
        <v>11040</v>
      </c>
      <c r="V548" s="233"/>
      <c r="W548" s="223"/>
      <c r="X548" s="196">
        <f>IF((DATEDIF(G548,X$4,"m"))&gt;=120,120,(DATEDIF(G548,X$4,"m")))</f>
        <v>76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>CONCATENATE(H549,"/",I549,"/",J549,)</f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>(((N549)-1)/10)/12</f>
        <v>154.39733333333334</v>
      </c>
      <c r="S549" s="223">
        <f>X549*R549</f>
        <v>11734.197333333334</v>
      </c>
      <c r="T549" s="223">
        <f>N549-S549</f>
        <v>6794.4826666666668</v>
      </c>
      <c r="U549" s="221">
        <v>11040</v>
      </c>
      <c r="V549" s="233"/>
      <c r="W549" s="223"/>
      <c r="X549" s="196">
        <f>IF((DATEDIF(G549,X$4,"m"))&gt;=120,120,(DATEDIF(G549,X$4,"m")))</f>
        <v>76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>CONCATENATE(H550,"/",I550,"/",J550,)</f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>(((N550)-1)/10)/12</f>
        <v>154.39733333333334</v>
      </c>
      <c r="S550" s="223">
        <f>X550*R550</f>
        <v>11734.197333333334</v>
      </c>
      <c r="T550" s="223">
        <f>N550-S550</f>
        <v>6794.4826666666668</v>
      </c>
      <c r="U550" s="221">
        <v>11040</v>
      </c>
      <c r="V550" s="233"/>
      <c r="W550" s="223"/>
      <c r="X550" s="196">
        <f>IF((DATEDIF(G550,X$4,"m"))&gt;=120,120,(DATEDIF(G550,X$4,"m")))</f>
        <v>76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>CONCATENATE(H551,"/",I551,"/",J551,)</f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>(((N551)-1)/10)/12</f>
        <v>5.2986666666666666</v>
      </c>
      <c r="S551" s="223">
        <f>X551*R551</f>
        <v>402.69866666666667</v>
      </c>
      <c r="T551" s="223">
        <f>N551-S551</f>
        <v>234.14133333333336</v>
      </c>
      <c r="U551" s="221">
        <v>11040</v>
      </c>
      <c r="V551" s="233"/>
      <c r="W551" s="223"/>
      <c r="X551" s="196">
        <f>IF((DATEDIF(G551,X$4,"m"))&gt;=120,120,(DATEDIF(G551,X$4,"m")))</f>
        <v>76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>CONCATENATE(H552,"/",I552,"/",J552,)</f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>(((N552)-1)/10)/12</f>
        <v>5.2986666666666666</v>
      </c>
      <c r="S552" s="223">
        <f>X552*R552</f>
        <v>402.69866666666667</v>
      </c>
      <c r="T552" s="223">
        <f>N552-S552</f>
        <v>234.14133333333336</v>
      </c>
      <c r="U552" s="221">
        <v>11040</v>
      </c>
      <c r="V552" s="233"/>
      <c r="W552" s="223"/>
      <c r="X552" s="196">
        <f>IF((DATEDIF(G552,X$4,"m"))&gt;=120,120,(DATEDIF(G552,X$4,"m")))</f>
        <v>76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>CONCATENATE(H553,"/",I553,"/",J553,)</f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>(((N553)-1)/10)/12</f>
        <v>5.2986666666666666</v>
      </c>
      <c r="S553" s="223">
        <f>X553*R553</f>
        <v>402.69866666666667</v>
      </c>
      <c r="T553" s="223">
        <f>N553-S553</f>
        <v>234.14133333333336</v>
      </c>
      <c r="U553" s="221">
        <v>11040</v>
      </c>
      <c r="V553" s="233"/>
      <c r="W553" s="223"/>
      <c r="X553" s="196">
        <f>IF((DATEDIF(G553,X$4,"m"))&gt;=120,120,(DATEDIF(G553,X$4,"m")))</f>
        <v>76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>CONCATENATE(H554,"/",I554,"/",J554,)</f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>(((N554)-1)/10)/12</f>
        <v>5.2986666666666666</v>
      </c>
      <c r="S554" s="223">
        <f>X554*R554</f>
        <v>402.69866666666667</v>
      </c>
      <c r="T554" s="223">
        <f>N554-S554</f>
        <v>234.14133333333336</v>
      </c>
      <c r="U554" s="221">
        <v>11040</v>
      </c>
      <c r="V554" s="233"/>
      <c r="W554" s="223"/>
      <c r="X554" s="196">
        <f>IF((DATEDIF(G554,X$4,"m"))&gt;=120,120,(DATEDIF(G554,X$4,"m")))</f>
        <v>76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>CONCATENATE(H555,"/",I555,"/",J555,)</f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>(((N555)-1)/10)/12</f>
        <v>5.2986666666666666</v>
      </c>
      <c r="S555" s="223">
        <f>X555*R555</f>
        <v>402.69866666666667</v>
      </c>
      <c r="T555" s="223">
        <f>N555-S555</f>
        <v>234.14133333333336</v>
      </c>
      <c r="U555" s="221">
        <v>11040</v>
      </c>
      <c r="V555" s="233"/>
      <c r="W555" s="223"/>
      <c r="X555" s="196">
        <f>IF((DATEDIF(G555,X$4,"m"))&gt;=120,120,(DATEDIF(G555,X$4,"m")))</f>
        <v>76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>CONCATENATE(H556,"/",I556,"/",J556,)</f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>(((N556)-1)/10)/12</f>
        <v>4.9989999999999997</v>
      </c>
      <c r="S556" s="223">
        <f>X556*R556</f>
        <v>379.92399999999998</v>
      </c>
      <c r="T556" s="223">
        <f>N556-S556</f>
        <v>220.95600000000002</v>
      </c>
      <c r="U556" s="221">
        <v>11040</v>
      </c>
      <c r="V556" s="233"/>
      <c r="W556" s="223"/>
      <c r="X556" s="196">
        <f>IF((DATEDIF(G556,X$4,"m"))&gt;=120,120,(DATEDIF(G556,X$4,"m")))</f>
        <v>76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>CONCATENATE(H557,"/",I557,"/",J557,)</f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>(((N557)-1)/10)/12</f>
        <v>4.9989999999999997</v>
      </c>
      <c r="S557" s="223">
        <f>X557*R557</f>
        <v>379.92399999999998</v>
      </c>
      <c r="T557" s="223">
        <f>N557-S557</f>
        <v>220.95600000000002</v>
      </c>
      <c r="U557" s="221">
        <v>11040</v>
      </c>
      <c r="V557" s="233"/>
      <c r="W557" s="223"/>
      <c r="X557" s="196">
        <f>IF((DATEDIF(G557,X$4,"m"))&gt;=120,120,(DATEDIF(G557,X$4,"m")))</f>
        <v>76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>CONCATENATE(H558,"/",I558,"/",J558,)</f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>(((N558)-1)/10)/12</f>
        <v>4.9989999999999997</v>
      </c>
      <c r="S558" s="223">
        <f>X558*R558</f>
        <v>379.92399999999998</v>
      </c>
      <c r="T558" s="223">
        <f>N558-S558</f>
        <v>220.95600000000002</v>
      </c>
      <c r="U558" s="221">
        <v>11040</v>
      </c>
      <c r="V558" s="233"/>
      <c r="W558" s="223"/>
      <c r="X558" s="196">
        <f>IF((DATEDIF(G558,X$4,"m"))&gt;=120,120,(DATEDIF(G558,X$4,"m")))</f>
        <v>76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>CONCATENATE(H559,"/",I559,"/",J559,)</f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>(((N559)-1)/10)/12</f>
        <v>4.9989999999999997</v>
      </c>
      <c r="S559" s="223">
        <f>X559*R559</f>
        <v>379.92399999999998</v>
      </c>
      <c r="T559" s="223">
        <f>N559-S559</f>
        <v>220.95600000000002</v>
      </c>
      <c r="U559" s="221">
        <v>11040</v>
      </c>
      <c r="V559" s="233"/>
      <c r="W559" s="223"/>
      <c r="X559" s="196">
        <f>IF((DATEDIF(G559,X$4,"m"))&gt;=120,120,(DATEDIF(G559,X$4,"m")))</f>
        <v>76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>CONCATENATE(H560,"/",I560,"/",J560,)</f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>(((N560)-1)/10)/12</f>
        <v>4.9989999999999997</v>
      </c>
      <c r="S560" s="223">
        <f>X560*R560</f>
        <v>379.92399999999998</v>
      </c>
      <c r="T560" s="223">
        <f>N560-S560</f>
        <v>220.95600000000002</v>
      </c>
      <c r="U560" s="221">
        <v>11040</v>
      </c>
      <c r="V560" s="233"/>
      <c r="W560" s="223"/>
      <c r="X560" s="196">
        <f>IF((DATEDIF(G560,X$4,"m"))&gt;=120,120,(DATEDIF(G560,X$4,"m")))</f>
        <v>76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>CONCATENATE(H561,"/",I561,"/",J561,)</f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>(((N561)-1)/10)/12</f>
        <v>4.9989999999999997</v>
      </c>
      <c r="S561" s="223">
        <f>X561*R561</f>
        <v>379.92399999999998</v>
      </c>
      <c r="T561" s="223">
        <f>N561-S561</f>
        <v>220.95600000000002</v>
      </c>
      <c r="U561" s="221">
        <v>11040</v>
      </c>
      <c r="V561" s="233"/>
      <c r="W561" s="223"/>
      <c r="X561" s="196">
        <f>IF((DATEDIF(G561,X$4,"m"))&gt;=120,120,(DATEDIF(G561,X$4,"m")))</f>
        <v>76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>CONCATENATE(H562,"/",I562,"/",J562,)</f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>(((N562)-1)/10)/12</f>
        <v>4.9989999999999997</v>
      </c>
      <c r="S562" s="223">
        <f>X562*R562</f>
        <v>379.92399999999998</v>
      </c>
      <c r="T562" s="223">
        <f>N562-S562</f>
        <v>220.95600000000002</v>
      </c>
      <c r="U562" s="221">
        <v>11040</v>
      </c>
      <c r="V562" s="233"/>
      <c r="W562" s="223"/>
      <c r="X562" s="196">
        <f>IF((DATEDIF(G562,X$4,"m"))&gt;=120,120,(DATEDIF(G562,X$4,"m")))</f>
        <v>76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>CONCATENATE(H563,"/",I563,"/",J563,)</f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>(((N563)-1)/10)/12</f>
        <v>4.9989999999999997</v>
      </c>
      <c r="S563" s="223">
        <f>X563*R563</f>
        <v>379.92399999999998</v>
      </c>
      <c r="T563" s="223">
        <f>N563-S563</f>
        <v>220.95600000000002</v>
      </c>
      <c r="U563" s="221">
        <v>11040</v>
      </c>
      <c r="V563" s="233"/>
      <c r="W563" s="223"/>
      <c r="X563" s="196">
        <f>IF((DATEDIF(G563,X$4,"m"))&gt;=120,120,(DATEDIF(G563,X$4,"m")))</f>
        <v>76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>CONCATENATE(H564,"/",I564,"/",J564,)</f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>(((N564)-1)/10)/12</f>
        <v>4.9989999999999997</v>
      </c>
      <c r="S564" s="223">
        <f>X564*R564</f>
        <v>379.92399999999998</v>
      </c>
      <c r="T564" s="223">
        <f>N564-S564</f>
        <v>220.95600000000002</v>
      </c>
      <c r="U564" s="221">
        <v>11040</v>
      </c>
      <c r="V564" s="233"/>
      <c r="W564" s="223"/>
      <c r="X564" s="196">
        <f>IF((DATEDIF(G564,X$4,"m"))&gt;=120,120,(DATEDIF(G564,X$4,"m")))</f>
        <v>76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>CONCATENATE(H565,"/",I565,"/",J565,)</f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>(((N565)-1)/10)/12</f>
        <v>4.9989999999999997</v>
      </c>
      <c r="S565" s="223">
        <f>X565*R565</f>
        <v>379.92399999999998</v>
      </c>
      <c r="T565" s="223">
        <f>N565-S565</f>
        <v>220.95600000000002</v>
      </c>
      <c r="U565" s="221">
        <v>11040</v>
      </c>
      <c r="V565" s="233"/>
      <c r="W565" s="223"/>
      <c r="X565" s="196">
        <f>IF((DATEDIF(G565,X$4,"m"))&gt;=120,120,(DATEDIF(G565,X$4,"m")))</f>
        <v>76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>CONCATENATE(H566,"/",I566,"/",J566,)</f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>(((N566)-1)/10)/12</f>
        <v>58.252666666666663</v>
      </c>
      <c r="S566" s="223">
        <f>X566*R566</f>
        <v>4427.2026666666661</v>
      </c>
      <c r="T566" s="223">
        <f>N566-S566</f>
        <v>2564.1173333333336</v>
      </c>
      <c r="U566" s="221">
        <v>11040</v>
      </c>
      <c r="V566" s="233"/>
      <c r="W566" s="223"/>
      <c r="X566" s="196">
        <f>IF((DATEDIF(G566,X$4,"m"))&gt;=120,120,(DATEDIF(G566,X$4,"m")))</f>
        <v>76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>CONCATENATE(H567,"/",I567,"/",J567,)</f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>(((N567)-1)/10)/12</f>
        <v>58.252666666666663</v>
      </c>
      <c r="S567" s="223">
        <f>X567*R567</f>
        <v>4427.2026666666661</v>
      </c>
      <c r="T567" s="223">
        <f>N567-S567</f>
        <v>2564.1173333333336</v>
      </c>
      <c r="U567" s="221">
        <v>11040</v>
      </c>
      <c r="V567" s="233"/>
      <c r="W567" s="223"/>
      <c r="X567" s="196">
        <f>IF((DATEDIF(G567,X$4,"m"))&gt;=120,120,(DATEDIF(G567,X$4,"m")))</f>
        <v>76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>CONCATENATE(H568,"/",I568,"/",J568,)</f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>(((N568)-1)/10)/12</f>
        <v>50.616000000000007</v>
      </c>
      <c r="S568" s="223">
        <f>X568*R568</f>
        <v>3846.8160000000007</v>
      </c>
      <c r="T568" s="223">
        <f>N568-S568</f>
        <v>2228.1039999999994</v>
      </c>
      <c r="U568" s="221">
        <v>11040</v>
      </c>
      <c r="V568" s="233"/>
      <c r="W568" s="223"/>
      <c r="X568" s="196">
        <f>IF((DATEDIF(G568,X$4,"m"))&gt;=120,120,(DATEDIF(G568,X$4,"m")))</f>
        <v>76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>CONCATENATE(H569,"/",I569,"/",J569,)</f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>(((N569)-1)/10)/12</f>
        <v>50.616000000000007</v>
      </c>
      <c r="S569" s="223">
        <f>X569*R569</f>
        <v>3846.8160000000007</v>
      </c>
      <c r="T569" s="223">
        <f>N569-S569</f>
        <v>2228.1039999999994</v>
      </c>
      <c r="U569" s="221">
        <v>11040</v>
      </c>
      <c r="V569" s="233"/>
      <c r="W569" s="223"/>
      <c r="X569" s="196">
        <f>IF((DATEDIF(G569,X$4,"m"))&gt;=120,120,(DATEDIF(G569,X$4,"m")))</f>
        <v>76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>CONCATENATE(H570,"/",I570,"/",J570,)</f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>(((N570)-1)/10)/12</f>
        <v>50.616000000000007</v>
      </c>
      <c r="S570" s="223">
        <f>X570*R570</f>
        <v>3846.8160000000007</v>
      </c>
      <c r="T570" s="223">
        <f>N570-S570</f>
        <v>2228.1039999999994</v>
      </c>
      <c r="U570" s="221">
        <v>11040</v>
      </c>
      <c r="V570" s="233"/>
      <c r="W570" s="223"/>
      <c r="X570" s="196">
        <f>IF((DATEDIF(G570,X$4,"m"))&gt;=120,120,(DATEDIF(G570,X$4,"m")))</f>
        <v>76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>CONCATENATE(H571,"/",I571,"/",J571,)</f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>(((N571)-1)/10)/12</f>
        <v>50.616000000000007</v>
      </c>
      <c r="S571" s="223">
        <f>X571*R571</f>
        <v>3846.8160000000007</v>
      </c>
      <c r="T571" s="223">
        <f>N571-S571</f>
        <v>2228.1039999999994</v>
      </c>
      <c r="U571" s="221">
        <v>11040</v>
      </c>
      <c r="V571" s="233"/>
      <c r="W571" s="223"/>
      <c r="X571" s="196">
        <f>IF((DATEDIF(G571,X$4,"m"))&gt;=120,120,(DATEDIF(G571,X$4,"m")))</f>
        <v>76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>CONCATENATE(H572,"/",I572,"/",J572,)</f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>(((N572)-1)/10)/12</f>
        <v>50.616000000000007</v>
      </c>
      <c r="S572" s="223">
        <f>X572*R572</f>
        <v>3846.8160000000007</v>
      </c>
      <c r="T572" s="223">
        <f>N572-S572</f>
        <v>2228.1039999999994</v>
      </c>
      <c r="U572" s="221">
        <v>11040</v>
      </c>
      <c r="V572" s="233"/>
      <c r="W572" s="223"/>
      <c r="X572" s="196">
        <f>IF((DATEDIF(G572,X$4,"m"))&gt;=120,120,(DATEDIF(G572,X$4,"m")))</f>
        <v>76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>CONCATENATE(H573,"/",I573,"/",J573,)</f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>(((N573)-1)/10)/12</f>
        <v>0.18499999999999997</v>
      </c>
      <c r="S573" s="223">
        <f>X573*R573</f>
        <v>14.059999999999997</v>
      </c>
      <c r="T573" s="223">
        <f>N573-S573</f>
        <v>9.1400000000000023</v>
      </c>
      <c r="U573" s="221">
        <v>11040</v>
      </c>
      <c r="V573" s="233"/>
      <c r="W573" s="223"/>
      <c r="X573" s="196">
        <f>IF((DATEDIF(G573,X$4,"m"))&gt;=120,120,(DATEDIF(G573,X$4,"m")))</f>
        <v>76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>CONCATENATE(H574,"/",I574,"/",J574,)</f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>(((N574)-1)/10)/12</f>
        <v>0.18499999999999997</v>
      </c>
      <c r="S574" s="223">
        <f>X574*R574</f>
        <v>14.059999999999997</v>
      </c>
      <c r="T574" s="223">
        <f>N574-S574</f>
        <v>9.1400000000000023</v>
      </c>
      <c r="U574" s="221">
        <v>11040</v>
      </c>
      <c r="V574" s="233"/>
      <c r="W574" s="223"/>
      <c r="X574" s="196">
        <f>IF((DATEDIF(G574,X$4,"m"))&gt;=120,120,(DATEDIF(G574,X$4,"m")))</f>
        <v>76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>CONCATENATE(H575,"/",I575,"/",J575,)</f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>(((N575)-1)/10)/12</f>
        <v>0.18499999999999997</v>
      </c>
      <c r="S575" s="223">
        <f>X575*R575</f>
        <v>14.059999999999997</v>
      </c>
      <c r="T575" s="223">
        <f>N575-S575</f>
        <v>9.1400000000000023</v>
      </c>
      <c r="U575" s="221">
        <v>11040</v>
      </c>
      <c r="V575" s="233"/>
      <c r="W575" s="223"/>
      <c r="X575" s="196">
        <f>IF((DATEDIF(G575,X$4,"m"))&gt;=120,120,(DATEDIF(G575,X$4,"m")))</f>
        <v>76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>CONCATENATE(H576,"/",I576,"/",J576,)</f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>(((N576)-1)/10)/12</f>
        <v>0.18499999999999997</v>
      </c>
      <c r="S576" s="223">
        <f>X576*R576</f>
        <v>14.059999999999997</v>
      </c>
      <c r="T576" s="223">
        <f>N576-S576</f>
        <v>9.1400000000000023</v>
      </c>
      <c r="U576" s="221">
        <v>11040</v>
      </c>
      <c r="V576" s="233"/>
      <c r="W576" s="223"/>
      <c r="X576" s="196">
        <f>IF((DATEDIF(G576,X$4,"m"))&gt;=120,120,(DATEDIF(G576,X$4,"m")))</f>
        <v>76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>CONCATENATE(H577,"/",I577,"/",J577,)</f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>(((N577)-1)/10)/12</f>
        <v>0.18499999999999997</v>
      </c>
      <c r="S577" s="223">
        <f>X577*R577</f>
        <v>14.059999999999997</v>
      </c>
      <c r="T577" s="223">
        <f>N577-S577</f>
        <v>9.1400000000000023</v>
      </c>
      <c r="U577" s="221">
        <v>11040</v>
      </c>
      <c r="V577" s="233"/>
      <c r="W577" s="223"/>
      <c r="X577" s="196">
        <f>IF((DATEDIF(G577,X$4,"m"))&gt;=120,120,(DATEDIF(G577,X$4,"m")))</f>
        <v>76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>CONCATENATE(H578,"/",I578,"/",J578,)</f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>(((N578)-1)/10)/12</f>
        <v>0.18499999999999997</v>
      </c>
      <c r="S578" s="223">
        <f>X578*R578</f>
        <v>14.059999999999997</v>
      </c>
      <c r="T578" s="223">
        <f>N578-S578</f>
        <v>9.1400000000000023</v>
      </c>
      <c r="U578" s="221">
        <v>11040</v>
      </c>
      <c r="V578" s="233"/>
      <c r="W578" s="223"/>
      <c r="X578" s="196">
        <f>IF((DATEDIF(G578,X$4,"m"))&gt;=120,120,(DATEDIF(G578,X$4,"m")))</f>
        <v>76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>CONCATENATE(H579,"/",I579,"/",J579,)</f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>(((N579)-1)/10)/12</f>
        <v>0.18499999999999997</v>
      </c>
      <c r="S579" s="223">
        <f>X579*R579</f>
        <v>14.059999999999997</v>
      </c>
      <c r="T579" s="223">
        <f>N579-S579</f>
        <v>9.1400000000000023</v>
      </c>
      <c r="U579" s="221">
        <v>11040</v>
      </c>
      <c r="V579" s="233"/>
      <c r="W579" s="223"/>
      <c r="X579" s="196">
        <f>IF((DATEDIF(G579,X$4,"m"))&gt;=120,120,(DATEDIF(G579,X$4,"m")))</f>
        <v>76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>CONCATENATE(H580,"/",I580,"/",J580,)</f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>(((N580)-1)/10)/12</f>
        <v>0.18499999999999997</v>
      </c>
      <c r="S580" s="223">
        <f>X580*R580</f>
        <v>14.059999999999997</v>
      </c>
      <c r="T580" s="223">
        <f>N580-S580</f>
        <v>9.1400000000000023</v>
      </c>
      <c r="U580" s="221">
        <v>11040</v>
      </c>
      <c r="V580" s="233"/>
      <c r="W580" s="223"/>
      <c r="X580" s="196">
        <f>IF((DATEDIF(G580,X$4,"m"))&gt;=120,120,(DATEDIF(G580,X$4,"m")))</f>
        <v>76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>CONCATENATE(H581,"/",I581,"/",J581,)</f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>(((N581)-1)/10)/12</f>
        <v>0.18499999999999997</v>
      </c>
      <c r="S581" s="223">
        <f>X581*R581</f>
        <v>14.059999999999997</v>
      </c>
      <c r="T581" s="223">
        <f>N581-S581</f>
        <v>9.1400000000000023</v>
      </c>
      <c r="U581" s="221">
        <v>11040</v>
      </c>
      <c r="V581" s="233"/>
      <c r="W581" s="223"/>
      <c r="X581" s="196">
        <f>IF((DATEDIF(G581,X$4,"m"))&gt;=120,120,(DATEDIF(G581,X$4,"m")))</f>
        <v>76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>CONCATENATE(H582,"/",I582,"/",J582,)</f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>(((N582)-1)/10)/12</f>
        <v>0.18499999999999997</v>
      </c>
      <c r="S582" s="223">
        <f>X582*R582</f>
        <v>14.059999999999997</v>
      </c>
      <c r="T582" s="223">
        <f>N582-S582</f>
        <v>9.1400000000000023</v>
      </c>
      <c r="U582" s="221">
        <v>11040</v>
      </c>
      <c r="V582" s="233"/>
      <c r="W582" s="223"/>
      <c r="X582" s="196">
        <f>IF((DATEDIF(G582,X$4,"m"))&gt;=120,120,(DATEDIF(G582,X$4,"m")))</f>
        <v>76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>(((N583)-1)/10)/12</f>
        <v>0.18499999999999997</v>
      </c>
      <c r="S583" s="223">
        <f>X583*R583</f>
        <v>14.059999999999997</v>
      </c>
      <c r="T583" s="223">
        <f>N583-S583</f>
        <v>9.1400000000000023</v>
      </c>
      <c r="U583" s="221">
        <v>11040</v>
      </c>
      <c r="V583" s="233"/>
      <c r="W583" s="223"/>
      <c r="X583" s="196">
        <f>IF((DATEDIF(G583,X$4,"m"))&gt;=120,120,(DATEDIF(G583,X$4,"m")))</f>
        <v>76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>CONCATENATE(H584,"/",I584,"/",J584,)</f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>(((N584)-1)/10)/12</f>
        <v>0.18499999999999997</v>
      </c>
      <c r="S584" s="223">
        <f>X584*R584</f>
        <v>14.059999999999997</v>
      </c>
      <c r="T584" s="223">
        <f>N584-S584</f>
        <v>9.1400000000000023</v>
      </c>
      <c r="U584" s="221">
        <v>11040</v>
      </c>
      <c r="V584" s="233"/>
      <c r="W584" s="223"/>
      <c r="X584" s="196">
        <f>IF((DATEDIF(G584,X$4,"m"))&gt;=120,120,(DATEDIF(G584,X$4,"m")))</f>
        <v>76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>CONCATENATE(H585,"/",I585,"/",J585,)</f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>(((N585)-1)/10)/12</f>
        <v>0.18499999999999997</v>
      </c>
      <c r="S585" s="223">
        <f>X585*R585</f>
        <v>14.059999999999997</v>
      </c>
      <c r="T585" s="223">
        <f>N585-S585</f>
        <v>9.1400000000000023</v>
      </c>
      <c r="U585" s="221">
        <v>11040</v>
      </c>
      <c r="V585" s="233"/>
      <c r="W585" s="223"/>
      <c r="X585" s="196">
        <f>IF((DATEDIF(G585,X$4,"m"))&gt;=120,120,(DATEDIF(G585,X$4,"m")))</f>
        <v>76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>CONCATENATE(H586,"/",I586,"/",J586,)</f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>(((N586)-1)/10)/12</f>
        <v>0.18499999999999997</v>
      </c>
      <c r="S586" s="223">
        <f>X586*R586</f>
        <v>14.059999999999997</v>
      </c>
      <c r="T586" s="223">
        <f>N586-S586</f>
        <v>9.1400000000000023</v>
      </c>
      <c r="U586" s="221">
        <v>11040</v>
      </c>
      <c r="V586" s="233"/>
      <c r="W586" s="223"/>
      <c r="X586" s="196">
        <f>IF((DATEDIF(G586,X$4,"m"))&gt;=120,120,(DATEDIF(G586,X$4,"m")))</f>
        <v>76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>CONCATENATE(H587,"/",I587,"/",J587,)</f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>(((N587)-1)/10)/12</f>
        <v>0.18499999999999997</v>
      </c>
      <c r="S587" s="223">
        <f>X587*R587</f>
        <v>14.059999999999997</v>
      </c>
      <c r="T587" s="223">
        <f>N587-S587</f>
        <v>9.1400000000000023</v>
      </c>
      <c r="U587" s="221">
        <v>11040</v>
      </c>
      <c r="V587" s="233"/>
      <c r="W587" s="223"/>
      <c r="X587" s="196">
        <f>IF((DATEDIF(G587,X$4,"m"))&gt;=120,120,(DATEDIF(G587,X$4,"m")))</f>
        <v>76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>CONCATENATE(H588,"/",I588,"/",J588,)</f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>(((N588)-1)/10)/12</f>
        <v>0.18499999999999997</v>
      </c>
      <c r="S588" s="223">
        <f>X588*R588</f>
        <v>14.059999999999997</v>
      </c>
      <c r="T588" s="223">
        <f>N588-S588</f>
        <v>9.1400000000000023</v>
      </c>
      <c r="U588" s="221">
        <v>11040</v>
      </c>
      <c r="V588" s="233"/>
      <c r="W588" s="223"/>
      <c r="X588" s="196">
        <f>IF((DATEDIF(G588,X$4,"m"))&gt;=120,120,(DATEDIF(G588,X$4,"m")))</f>
        <v>76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>CONCATENATE(H589,"/",I589,"/",J589,)</f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>(((N589)-1)/10)/12</f>
        <v>0.18499999999999997</v>
      </c>
      <c r="S589" s="223">
        <f>X589*R589</f>
        <v>14.059999999999997</v>
      </c>
      <c r="T589" s="223">
        <f>N589-S589</f>
        <v>9.1400000000000023</v>
      </c>
      <c r="U589" s="221">
        <v>11040</v>
      </c>
      <c r="V589" s="233"/>
      <c r="W589" s="223"/>
      <c r="X589" s="196">
        <f>IF((DATEDIF(G589,X$4,"m"))&gt;=120,120,(DATEDIF(G589,X$4,"m")))</f>
        <v>76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>CONCATENATE(H590,"/",I590,"/",J590,)</f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>(((N590)-1)/10)/12</f>
        <v>0.18499999999999997</v>
      </c>
      <c r="S590" s="223">
        <f>X590*R590</f>
        <v>14.059999999999997</v>
      </c>
      <c r="T590" s="223">
        <f>N590-S590</f>
        <v>9.1400000000000023</v>
      </c>
      <c r="U590" s="221">
        <v>11040</v>
      </c>
      <c r="V590" s="233"/>
      <c r="W590" s="223"/>
      <c r="X590" s="196">
        <f>IF((DATEDIF(G590,X$4,"m"))&gt;=120,120,(DATEDIF(G590,X$4,"m")))</f>
        <v>76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>CONCATENATE(H591,"/",I591,"/",J591,)</f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>(((N591)-1)/10)/12</f>
        <v>0.18499999999999997</v>
      </c>
      <c r="S591" s="223">
        <f>X591*R591</f>
        <v>14.059999999999997</v>
      </c>
      <c r="T591" s="223">
        <f>N591-S591</f>
        <v>9.1400000000000023</v>
      </c>
      <c r="U591" s="221">
        <v>11040</v>
      </c>
      <c r="V591" s="233"/>
      <c r="W591" s="223"/>
      <c r="X591" s="196">
        <f>IF((DATEDIF(G591,X$4,"m"))&gt;=120,120,(DATEDIF(G591,X$4,"m")))</f>
        <v>76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>CONCATENATE(H592,"/",I592,"/",J592,)</f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>(((N592)-1)/10)/12</f>
        <v>0.18499999999999997</v>
      </c>
      <c r="S592" s="223">
        <f>X592*R592</f>
        <v>14.059999999999997</v>
      </c>
      <c r="T592" s="223">
        <f>N592-S592</f>
        <v>9.1400000000000023</v>
      </c>
      <c r="U592" s="221">
        <v>11040</v>
      </c>
      <c r="V592" s="233"/>
      <c r="W592" s="223"/>
      <c r="X592" s="196">
        <f>IF((DATEDIF(G592,X$4,"m"))&gt;=120,120,(DATEDIF(G592,X$4,"m")))</f>
        <v>76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>CONCATENATE(H593,"/",I593,"/",J593,)</f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>(((N593)-1)/10)/12</f>
        <v>0.18499999999999997</v>
      </c>
      <c r="S593" s="223">
        <f>X593*R593</f>
        <v>14.059999999999997</v>
      </c>
      <c r="T593" s="223">
        <f>N593-S593</f>
        <v>9.1400000000000023</v>
      </c>
      <c r="U593" s="221">
        <v>11040</v>
      </c>
      <c r="V593" s="233"/>
      <c r="W593" s="223"/>
      <c r="X593" s="196">
        <f>IF((DATEDIF(G593,X$4,"m"))&gt;=120,120,(DATEDIF(G593,X$4,"m")))</f>
        <v>76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>CONCATENATE(H594,"/",I594,"/",J594,)</f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>(((N594)-1)/10)/12</f>
        <v>0.18499999999999997</v>
      </c>
      <c r="S594" s="223">
        <f>X594*R594</f>
        <v>14.059999999999997</v>
      </c>
      <c r="T594" s="223">
        <f>N594-S594</f>
        <v>9.1400000000000023</v>
      </c>
      <c r="U594" s="221">
        <v>11040</v>
      </c>
      <c r="V594" s="233"/>
      <c r="W594" s="223"/>
      <c r="X594" s="196">
        <f>IF((DATEDIF(G594,X$4,"m"))&gt;=120,120,(DATEDIF(G594,X$4,"m")))</f>
        <v>76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>CONCATENATE(H595,"/",I595,"/",J595,)</f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>(((N595)-1)/10)/12</f>
        <v>0.18499999999999997</v>
      </c>
      <c r="S595" s="223">
        <f>X595*R595</f>
        <v>14.059999999999997</v>
      </c>
      <c r="T595" s="223">
        <f>N595-S595</f>
        <v>9.1400000000000023</v>
      </c>
      <c r="U595" s="221">
        <v>11040</v>
      </c>
      <c r="V595" s="233"/>
      <c r="W595" s="223"/>
      <c r="X595" s="196">
        <f>IF((DATEDIF(G595,X$4,"m"))&gt;=120,120,(DATEDIF(G595,X$4,"m")))</f>
        <v>76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>CONCATENATE(H596,"/",I596,"/",J596,)</f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>(((N596)-1)/10)/12</f>
        <v>0.18499999999999997</v>
      </c>
      <c r="S596" s="223">
        <f>X596*R596</f>
        <v>14.059999999999997</v>
      </c>
      <c r="T596" s="223">
        <f>N596-S596</f>
        <v>9.1400000000000023</v>
      </c>
      <c r="U596" s="221">
        <v>11040</v>
      </c>
      <c r="V596" s="233"/>
      <c r="W596" s="223"/>
      <c r="X596" s="196">
        <f>IF((DATEDIF(G596,X$4,"m"))&gt;=120,120,(DATEDIF(G596,X$4,"m")))</f>
        <v>76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>CONCATENATE(H597,"/",I597,"/",J597,)</f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>(((N597)-1)/10)/12</f>
        <v>0.18499999999999997</v>
      </c>
      <c r="S597" s="223">
        <f>X597*R597</f>
        <v>14.059999999999997</v>
      </c>
      <c r="T597" s="223">
        <f>N597-S597</f>
        <v>9.1400000000000023</v>
      </c>
      <c r="U597" s="221">
        <v>11040</v>
      </c>
      <c r="V597" s="233"/>
      <c r="W597" s="223"/>
      <c r="X597" s="196">
        <f>IF((DATEDIF(G597,X$4,"m"))&gt;=120,120,(DATEDIF(G597,X$4,"m")))</f>
        <v>76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>CONCATENATE(H598,"/",I598,"/",J598,)</f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>(((N598)-1)/10)/12</f>
        <v>0.18499999999999997</v>
      </c>
      <c r="S598" s="223">
        <f>X598*R598</f>
        <v>14.059999999999997</v>
      </c>
      <c r="T598" s="223">
        <f>N598-S598</f>
        <v>9.1400000000000023</v>
      </c>
      <c r="U598" s="221">
        <v>11040</v>
      </c>
      <c r="V598" s="233"/>
      <c r="W598" s="223"/>
      <c r="X598" s="196">
        <f>IF((DATEDIF(G598,X$4,"m"))&gt;=120,120,(DATEDIF(G598,X$4,"m")))</f>
        <v>76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>CONCATENATE(H599,"/",I599,"/",J599,)</f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>(((N599)-1)/10)/12</f>
        <v>0.18499999999999997</v>
      </c>
      <c r="S599" s="223">
        <f>X599*R599</f>
        <v>14.059999999999997</v>
      </c>
      <c r="T599" s="223">
        <f>N599-S599</f>
        <v>9.1400000000000023</v>
      </c>
      <c r="U599" s="221">
        <v>11040</v>
      </c>
      <c r="V599" s="233"/>
      <c r="W599" s="223"/>
      <c r="X599" s="196">
        <f>IF((DATEDIF(G599,X$4,"m"))&gt;=120,120,(DATEDIF(G599,X$4,"m")))</f>
        <v>76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>CONCATENATE(H600,"/",I600,"/",J600,)</f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>(((N600)-1)/10)/12</f>
        <v>0.18499999999999997</v>
      </c>
      <c r="S600" s="223">
        <f>X600*R600</f>
        <v>14.059999999999997</v>
      </c>
      <c r="T600" s="223">
        <f>N600-S600</f>
        <v>9.1400000000000023</v>
      </c>
      <c r="U600" s="221">
        <v>11040</v>
      </c>
      <c r="V600" s="233"/>
      <c r="W600" s="223"/>
      <c r="X600" s="196">
        <f>IF((DATEDIF(G600,X$4,"m"))&gt;=120,120,(DATEDIF(G600,X$4,"m")))</f>
        <v>76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>CONCATENATE(H601,"/",I601,"/",J601,)</f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>(((N601)-1)/10)/12</f>
        <v>0.18499999999999997</v>
      </c>
      <c r="S601" s="223">
        <f>X601*R601</f>
        <v>14.059999999999997</v>
      </c>
      <c r="T601" s="223">
        <f>N601-S601</f>
        <v>9.1400000000000023</v>
      </c>
      <c r="U601" s="221">
        <v>11040</v>
      </c>
      <c r="V601" s="233"/>
      <c r="W601" s="223"/>
      <c r="X601" s="196">
        <f>IF((DATEDIF(G601,X$4,"m"))&gt;=120,120,(DATEDIF(G601,X$4,"m")))</f>
        <v>76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>CONCATENATE(H602,"/",I602,"/",J602,)</f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>(((N602)-1)/10)/12</f>
        <v>0.18499999999999997</v>
      </c>
      <c r="S602" s="223">
        <f>X602*R602</f>
        <v>14.059999999999997</v>
      </c>
      <c r="T602" s="223">
        <f>N602-S602</f>
        <v>9.1400000000000023</v>
      </c>
      <c r="U602" s="221">
        <v>11040</v>
      </c>
      <c r="V602" s="233"/>
      <c r="W602" s="223"/>
      <c r="X602" s="196">
        <f>IF((DATEDIF(G602,X$4,"m"))&gt;=120,120,(DATEDIF(G602,X$4,"m")))</f>
        <v>76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>CONCATENATE(H603,"/",I603,"/",J603,)</f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>(((N603)-1)/10)/12</f>
        <v>0.18499999999999997</v>
      </c>
      <c r="S603" s="223">
        <f>X603*R603</f>
        <v>14.059999999999997</v>
      </c>
      <c r="T603" s="223">
        <f>N603-S603</f>
        <v>9.1400000000000023</v>
      </c>
      <c r="U603" s="221">
        <v>11040</v>
      </c>
      <c r="V603" s="233"/>
      <c r="W603" s="223"/>
      <c r="X603" s="196">
        <f>IF((DATEDIF(G603,X$4,"m"))&gt;=120,120,(DATEDIF(G603,X$4,"m")))</f>
        <v>76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>CONCATENATE(H604,"/",I604,"/",J604,)</f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>(((N604)-1)/10)/12</f>
        <v>0.18499999999999997</v>
      </c>
      <c r="S604" s="223">
        <f>X604*R604</f>
        <v>14.059999999999997</v>
      </c>
      <c r="T604" s="223">
        <f>N604-S604</f>
        <v>9.1400000000000023</v>
      </c>
      <c r="U604" s="221">
        <v>11040</v>
      </c>
      <c r="V604" s="233"/>
      <c r="W604" s="223"/>
      <c r="X604" s="196">
        <f>IF((DATEDIF(G604,X$4,"m"))&gt;=120,120,(DATEDIF(G604,X$4,"m")))</f>
        <v>76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>CONCATENATE(H605,"/",I605,"/",J605,)</f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>(((N605)-1)/10)/12</f>
        <v>0.18499999999999997</v>
      </c>
      <c r="S605" s="223">
        <f>X605*R605</f>
        <v>14.059999999999997</v>
      </c>
      <c r="T605" s="223">
        <f>N605-S605</f>
        <v>9.1400000000000023</v>
      </c>
      <c r="U605" s="221">
        <v>11040</v>
      </c>
      <c r="V605" s="233"/>
      <c r="W605" s="223"/>
      <c r="X605" s="196">
        <f>IF((DATEDIF(G605,X$4,"m"))&gt;=120,120,(DATEDIF(G605,X$4,"m")))</f>
        <v>76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>CONCATENATE(H606,"/",I606,"/",J606,)</f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>(((N606)-1)/10)/12</f>
        <v>0.18499999999999997</v>
      </c>
      <c r="S606" s="223">
        <f>X606*R606</f>
        <v>14.059999999999997</v>
      </c>
      <c r="T606" s="223">
        <f>N606-S606</f>
        <v>9.1400000000000023</v>
      </c>
      <c r="U606" s="221">
        <v>11040</v>
      </c>
      <c r="V606" s="233"/>
      <c r="W606" s="223"/>
      <c r="X606" s="196">
        <f>IF((DATEDIF(G606,X$4,"m"))&gt;=120,120,(DATEDIF(G606,X$4,"m")))</f>
        <v>76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>CONCATENATE(H607,"/",I607,"/",J607,)</f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>(((N607)-1)/10)/12</f>
        <v>0.18499999999999997</v>
      </c>
      <c r="S607" s="223">
        <f>X607*R607</f>
        <v>14.059999999999997</v>
      </c>
      <c r="T607" s="223">
        <f>N607-S607</f>
        <v>9.1400000000000023</v>
      </c>
      <c r="U607" s="221">
        <v>11040</v>
      </c>
      <c r="V607" s="233"/>
      <c r="W607" s="223"/>
      <c r="X607" s="196">
        <f>IF((DATEDIF(G607,X$4,"m"))&gt;=120,120,(DATEDIF(G607,X$4,"m")))</f>
        <v>76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>CONCATENATE(H608,"/",I608,"/",J608,)</f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>(((N608)-1)/10)/12</f>
        <v>0.18499999999999997</v>
      </c>
      <c r="S608" s="223">
        <f>X608*R608</f>
        <v>14.059999999999997</v>
      </c>
      <c r="T608" s="223">
        <f>N608-S608</f>
        <v>9.1400000000000023</v>
      </c>
      <c r="U608" s="221">
        <v>11040</v>
      </c>
      <c r="V608" s="233"/>
      <c r="W608" s="223"/>
      <c r="X608" s="196">
        <f>IF((DATEDIF(G608,X$4,"m"))&gt;=120,120,(DATEDIF(G608,X$4,"m")))</f>
        <v>76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>CONCATENATE(H609,"/",I609,"/",J609,)</f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>(((N609)-1)/10)/12</f>
        <v>0.18499999999999997</v>
      </c>
      <c r="S609" s="223">
        <f>X609*R609</f>
        <v>14.059999999999997</v>
      </c>
      <c r="T609" s="223">
        <f>N609-S609</f>
        <v>9.1400000000000023</v>
      </c>
      <c r="U609" s="221">
        <v>11040</v>
      </c>
      <c r="V609" s="233"/>
      <c r="W609" s="223"/>
      <c r="X609" s="196">
        <f>IF((DATEDIF(G609,X$4,"m"))&gt;=120,120,(DATEDIF(G609,X$4,"m")))</f>
        <v>76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>CONCATENATE(H610,"/",I610,"/",J610,)</f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>(((N610)-1)/10)/12</f>
        <v>0.18499999999999997</v>
      </c>
      <c r="S610" s="223">
        <f>X610*R610</f>
        <v>14.059999999999997</v>
      </c>
      <c r="T610" s="223">
        <f>N610-S610</f>
        <v>9.1400000000000023</v>
      </c>
      <c r="U610" s="221">
        <v>11040</v>
      </c>
      <c r="V610" s="233"/>
      <c r="W610" s="223"/>
      <c r="X610" s="196">
        <f>IF((DATEDIF(G610,X$4,"m"))&gt;=120,120,(DATEDIF(G610,X$4,"m")))</f>
        <v>76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>CONCATENATE(H611,"/",I611,"/",J611,)</f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>(((N611)-1)/10)/12</f>
        <v>0.18499999999999997</v>
      </c>
      <c r="S611" s="223">
        <f>X611*R611</f>
        <v>14.059999999999997</v>
      </c>
      <c r="T611" s="223">
        <f>N611-S611</f>
        <v>9.1400000000000023</v>
      </c>
      <c r="U611" s="221">
        <v>11040</v>
      </c>
      <c r="V611" s="233"/>
      <c r="W611" s="223"/>
      <c r="X611" s="196">
        <f>IF((DATEDIF(G611,X$4,"m"))&gt;=120,120,(DATEDIF(G611,X$4,"m")))</f>
        <v>76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>CONCATENATE(H612,"/",I612,"/",J612,)</f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>(((N612)-1)/10)/12</f>
        <v>0.18499999999999997</v>
      </c>
      <c r="S612" s="223">
        <f>X612*R612</f>
        <v>14.059999999999997</v>
      </c>
      <c r="T612" s="223">
        <f>N612-S612</f>
        <v>9.1400000000000023</v>
      </c>
      <c r="U612" s="221">
        <v>11040</v>
      </c>
      <c r="V612" s="233"/>
      <c r="W612" s="223"/>
      <c r="X612" s="196">
        <f>IF((DATEDIF(G612,X$4,"m"))&gt;=120,120,(DATEDIF(G612,X$4,"m")))</f>
        <v>76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>CONCATENATE(H613,"/",I613,"/",J613,)</f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>(((N613)-1)/10)/12</f>
        <v>0.18499999999999997</v>
      </c>
      <c r="S613" s="223">
        <f>X613*R613</f>
        <v>14.059999999999997</v>
      </c>
      <c r="T613" s="223">
        <f>N613-S613</f>
        <v>9.1400000000000023</v>
      </c>
      <c r="U613" s="221">
        <v>11040</v>
      </c>
      <c r="V613" s="233"/>
      <c r="W613" s="223"/>
      <c r="X613" s="196">
        <f>IF((DATEDIF(G613,X$4,"m"))&gt;=120,120,(DATEDIF(G613,X$4,"m")))</f>
        <v>76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>CONCATENATE(H614,"/",I614,"/",J614,)</f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>(((N614)-1)/10)/12</f>
        <v>0.18499999999999997</v>
      </c>
      <c r="S614" s="223">
        <f>X614*R614</f>
        <v>14.059999999999997</v>
      </c>
      <c r="T614" s="223">
        <f>N614-S614</f>
        <v>9.1400000000000023</v>
      </c>
      <c r="U614" s="221">
        <v>11040</v>
      </c>
      <c r="V614" s="233"/>
      <c r="W614" s="223"/>
      <c r="X614" s="196">
        <f>IF((DATEDIF(G614,X$4,"m"))&gt;=120,120,(DATEDIF(G614,X$4,"m")))</f>
        <v>76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>CONCATENATE(H615,"/",I615,"/",J615,)</f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>(((N615)-1)/10)/12</f>
        <v>0.18499999999999997</v>
      </c>
      <c r="S615" s="223">
        <f>X615*R615</f>
        <v>14.059999999999997</v>
      </c>
      <c r="T615" s="223">
        <f>N615-S615</f>
        <v>9.1400000000000023</v>
      </c>
      <c r="U615" s="221">
        <v>11040</v>
      </c>
      <c r="V615" s="233"/>
      <c r="W615" s="223"/>
      <c r="X615" s="196">
        <f>IF((DATEDIF(G615,X$4,"m"))&gt;=120,120,(DATEDIF(G615,X$4,"m")))</f>
        <v>76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>CONCATENATE(H616,"/",I616,"/",J616,)</f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>(((N616)-1)/10)/12</f>
        <v>0.18499999999999997</v>
      </c>
      <c r="S616" s="223">
        <f>X616*R616</f>
        <v>14.059999999999997</v>
      </c>
      <c r="T616" s="223">
        <f>N616-S616</f>
        <v>9.1400000000000023</v>
      </c>
      <c r="U616" s="221">
        <v>11040</v>
      </c>
      <c r="V616" s="233"/>
      <c r="W616" s="223"/>
      <c r="X616" s="196">
        <f>IF((DATEDIF(G616,X$4,"m"))&gt;=120,120,(DATEDIF(G616,X$4,"m")))</f>
        <v>76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>CONCATENATE(H617,"/",I617,"/",J617,)</f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>(((N617)-1)/10)/12</f>
        <v>0.18499999999999997</v>
      </c>
      <c r="S617" s="223">
        <f>X617*R617</f>
        <v>14.059999999999997</v>
      </c>
      <c r="T617" s="223">
        <f>N617-S617</f>
        <v>9.1400000000000023</v>
      </c>
      <c r="U617" s="221">
        <v>11040</v>
      </c>
      <c r="V617" s="233"/>
      <c r="W617" s="223"/>
      <c r="X617" s="196">
        <f>IF((DATEDIF(G617,X$4,"m"))&gt;=120,120,(DATEDIF(G617,X$4,"m")))</f>
        <v>76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>CONCATENATE(H618,"/",I618,"/",J618,)</f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>(((N618)-1)/10)/12</f>
        <v>0.18499999999999997</v>
      </c>
      <c r="S618" s="223">
        <f>X618*R618</f>
        <v>14.059999999999997</v>
      </c>
      <c r="T618" s="223">
        <f>N618-S618</f>
        <v>9.1400000000000023</v>
      </c>
      <c r="U618" s="221">
        <v>11040</v>
      </c>
      <c r="V618" s="233"/>
      <c r="W618" s="223"/>
      <c r="X618" s="196">
        <f>IF((DATEDIF(G618,X$4,"m"))&gt;=120,120,(DATEDIF(G618,X$4,"m")))</f>
        <v>76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>CONCATENATE(H619,"/",I619,"/",J619,)</f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>(((N619)-1)/10)/12</f>
        <v>0.18499999999999997</v>
      </c>
      <c r="S619" s="223">
        <f>X619*R619</f>
        <v>14.059999999999997</v>
      </c>
      <c r="T619" s="223">
        <f>N619-S619</f>
        <v>9.1400000000000023</v>
      </c>
      <c r="U619" s="221">
        <v>11040</v>
      </c>
      <c r="V619" s="233"/>
      <c r="W619" s="223"/>
      <c r="X619" s="196">
        <f>IF((DATEDIF(G619,X$4,"m"))&gt;=120,120,(DATEDIF(G619,X$4,"m")))</f>
        <v>76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>CONCATENATE(H620,"/",I620,"/",J620,)</f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>(((N620)-1)/10)/12</f>
        <v>0.18499999999999997</v>
      </c>
      <c r="S620" s="223">
        <f>X620*R620</f>
        <v>14.059999999999997</v>
      </c>
      <c r="T620" s="223">
        <f>N620-S620</f>
        <v>9.1400000000000023</v>
      </c>
      <c r="U620" s="221">
        <v>11040</v>
      </c>
      <c r="V620" s="233"/>
      <c r="W620" s="223"/>
      <c r="X620" s="196">
        <f>IF((DATEDIF(G620,X$4,"m"))&gt;=120,120,(DATEDIF(G620,X$4,"m")))</f>
        <v>76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>CONCATENATE(H621,"/",I621,"/",J621,)</f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>(((N621)-1)/10)/12</f>
        <v>0.18499999999999997</v>
      </c>
      <c r="S621" s="223">
        <f>X621*R621</f>
        <v>14.059999999999997</v>
      </c>
      <c r="T621" s="223">
        <f>N621-S621</f>
        <v>9.1400000000000023</v>
      </c>
      <c r="U621" s="221">
        <v>11040</v>
      </c>
      <c r="V621" s="233"/>
      <c r="W621" s="223"/>
      <c r="X621" s="196">
        <f>IF((DATEDIF(G621,X$4,"m"))&gt;=120,120,(DATEDIF(G621,X$4,"m")))</f>
        <v>76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>CONCATENATE(H622,"/",I622,"/",J622,)</f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>(((N622)-1)/10)/12</f>
        <v>0.18499999999999997</v>
      </c>
      <c r="S622" s="223">
        <f>X622*R622</f>
        <v>14.059999999999997</v>
      </c>
      <c r="T622" s="223">
        <f>N622-S622</f>
        <v>9.1400000000000023</v>
      </c>
      <c r="U622" s="221">
        <v>11040</v>
      </c>
      <c r="V622" s="233"/>
      <c r="W622" s="223"/>
      <c r="X622" s="196">
        <f>IF((DATEDIF(G622,X$4,"m"))&gt;=120,120,(DATEDIF(G622,X$4,"m")))</f>
        <v>76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>CONCATENATE(H623,"/",I623,"/",J623,)</f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>(((N623)-1)/10)/12</f>
        <v>0.18499999999999997</v>
      </c>
      <c r="S623" s="223">
        <f>X623*R623</f>
        <v>14.059999999999997</v>
      </c>
      <c r="T623" s="223">
        <f>N623-S623</f>
        <v>9.1400000000000023</v>
      </c>
      <c r="U623" s="221">
        <v>11040</v>
      </c>
      <c r="V623" s="233"/>
      <c r="W623" s="223"/>
      <c r="X623" s="196">
        <f>IF((DATEDIF(G623,X$4,"m"))&gt;=120,120,(DATEDIF(G623,X$4,"m")))</f>
        <v>76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>CONCATENATE(H624,"/",I624,"/",J624,)</f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>(((N624)-1)/10)/12</f>
        <v>0.18499999999999997</v>
      </c>
      <c r="S624" s="223">
        <f>X624*R624</f>
        <v>14.059999999999997</v>
      </c>
      <c r="T624" s="223">
        <f>N624-S624</f>
        <v>9.1400000000000023</v>
      </c>
      <c r="U624" s="221">
        <v>11040</v>
      </c>
      <c r="V624" s="233"/>
      <c r="W624" s="223"/>
      <c r="X624" s="196">
        <f>IF((DATEDIF(G624,X$4,"m"))&gt;=120,120,(DATEDIF(G624,X$4,"m")))</f>
        <v>76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>CONCATENATE(H625,"/",I625,"/",J625,)</f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>(((N625)-1)/10)/12</f>
        <v>0.18499999999999997</v>
      </c>
      <c r="S625" s="223">
        <f>X625*R625</f>
        <v>14.059999999999997</v>
      </c>
      <c r="T625" s="223">
        <f>N625-S625</f>
        <v>9.1400000000000023</v>
      </c>
      <c r="U625" s="221">
        <v>11040</v>
      </c>
      <c r="V625" s="233"/>
      <c r="W625" s="223"/>
      <c r="X625" s="196">
        <f>IF((DATEDIF(G625,X$4,"m"))&gt;=120,120,(DATEDIF(G625,X$4,"m")))</f>
        <v>76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>CONCATENATE(H626,"/",I626,"/",J626,)</f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>(((N626)-1)/10)/12</f>
        <v>0.18499999999999997</v>
      </c>
      <c r="S626" s="223">
        <f>X626*R626</f>
        <v>14.059999999999997</v>
      </c>
      <c r="T626" s="223">
        <f>N626-S626</f>
        <v>9.1400000000000023</v>
      </c>
      <c r="U626" s="221">
        <v>11040</v>
      </c>
      <c r="V626" s="233"/>
      <c r="W626" s="223"/>
      <c r="X626" s="196">
        <f>IF((DATEDIF(G626,X$4,"m"))&gt;=120,120,(DATEDIF(G626,X$4,"m")))</f>
        <v>76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>CONCATENATE(H627,"/",I627,"/",J627,)</f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>(((N627)-1)/10)/12</f>
        <v>0.18499999999999997</v>
      </c>
      <c r="S627" s="223">
        <f>X627*R627</f>
        <v>14.059999999999997</v>
      </c>
      <c r="T627" s="223">
        <f>N627-S627</f>
        <v>9.1400000000000023</v>
      </c>
      <c r="U627" s="221">
        <v>11040</v>
      </c>
      <c r="V627" s="233"/>
      <c r="W627" s="223"/>
      <c r="X627" s="196">
        <f>IF((DATEDIF(G627,X$4,"m"))&gt;=120,120,(DATEDIF(G627,X$4,"m")))</f>
        <v>76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>CONCATENATE(H628,"/",I628,"/",J628,)</f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>(((N628)-1)/10)/12</f>
        <v>0.18499999999999997</v>
      </c>
      <c r="S628" s="223">
        <f>X628*R628</f>
        <v>14.059999999999997</v>
      </c>
      <c r="T628" s="223">
        <f>N628-S628</f>
        <v>9.1400000000000023</v>
      </c>
      <c r="U628" s="221">
        <v>11040</v>
      </c>
      <c r="V628" s="233"/>
      <c r="W628" s="223"/>
      <c r="X628" s="196">
        <f>IF((DATEDIF(G628,X$4,"m"))&gt;=120,120,(DATEDIF(G628,X$4,"m")))</f>
        <v>76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>CONCATENATE(H629,"/",I629,"/",J629,)</f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>(((N629)-1)/10)/12</f>
        <v>0.18499999999999997</v>
      </c>
      <c r="S629" s="223">
        <f>X629*R629</f>
        <v>14.059999999999997</v>
      </c>
      <c r="T629" s="223">
        <f>N629-S629</f>
        <v>9.1400000000000023</v>
      </c>
      <c r="U629" s="221">
        <v>11040</v>
      </c>
      <c r="V629" s="233"/>
      <c r="W629" s="223"/>
      <c r="X629" s="196">
        <f>IF((DATEDIF(G629,X$4,"m"))&gt;=120,120,(DATEDIF(G629,X$4,"m")))</f>
        <v>76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>CONCATENATE(H630,"/",I630,"/",J630,)</f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>(((N630)-1)/10)/12</f>
        <v>0.18499999999999997</v>
      </c>
      <c r="S630" s="223">
        <f>X630*R630</f>
        <v>14.059999999999997</v>
      </c>
      <c r="T630" s="223">
        <f>N630-S630</f>
        <v>9.1400000000000023</v>
      </c>
      <c r="U630" s="221">
        <v>11040</v>
      </c>
      <c r="V630" s="233"/>
      <c r="W630" s="223"/>
      <c r="X630" s="196">
        <f>IF((DATEDIF(G630,X$4,"m"))&gt;=120,120,(DATEDIF(G630,X$4,"m")))</f>
        <v>76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>CONCATENATE(H631,"/",I631,"/",J631,)</f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>(((N631)-1)/10)/12</f>
        <v>0.18499999999999997</v>
      </c>
      <c r="S631" s="223">
        <f>X631*R631</f>
        <v>14.059999999999997</v>
      </c>
      <c r="T631" s="223">
        <f>N631-S631</f>
        <v>9.1400000000000023</v>
      </c>
      <c r="U631" s="221">
        <v>11040</v>
      </c>
      <c r="V631" s="233"/>
      <c r="W631" s="223"/>
      <c r="X631" s="196">
        <f>IF((DATEDIF(G631,X$4,"m"))&gt;=120,120,(DATEDIF(G631,X$4,"m")))</f>
        <v>76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>CONCATENATE(H632,"/",I632,"/",J632,)</f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>(((N632)-1)/10)/12</f>
        <v>0.18499999999999997</v>
      </c>
      <c r="S632" s="223">
        <f>X632*R632</f>
        <v>14.059999999999997</v>
      </c>
      <c r="T632" s="223">
        <f>N632-S632</f>
        <v>9.1400000000000023</v>
      </c>
      <c r="U632" s="221">
        <v>11040</v>
      </c>
      <c r="V632" s="233"/>
      <c r="W632" s="223"/>
      <c r="X632" s="196">
        <f>IF((DATEDIF(G632,X$4,"m"))&gt;=120,120,(DATEDIF(G632,X$4,"m")))</f>
        <v>76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>CONCATENATE(H633,"/",I633,"/",J633,)</f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>(((N633)-1)/10)/12</f>
        <v>0.18499999999999997</v>
      </c>
      <c r="S633" s="223">
        <f>X633*R633</f>
        <v>14.059999999999997</v>
      </c>
      <c r="T633" s="223">
        <f>N633-S633</f>
        <v>9.1400000000000023</v>
      </c>
      <c r="U633" s="221">
        <v>11040</v>
      </c>
      <c r="V633" s="233"/>
      <c r="W633" s="223"/>
      <c r="X633" s="196">
        <f>IF((DATEDIF(G633,X$4,"m"))&gt;=120,120,(DATEDIF(G633,X$4,"m")))</f>
        <v>76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>CONCATENATE(H634,"/",I634,"/",J634,)</f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>(((N634)-1)/10)/12</f>
        <v>0.18499999999999997</v>
      </c>
      <c r="S634" s="223">
        <f>X634*R634</f>
        <v>14.059999999999997</v>
      </c>
      <c r="T634" s="223">
        <f>N634-S634</f>
        <v>9.1400000000000023</v>
      </c>
      <c r="U634" s="221">
        <v>11040</v>
      </c>
      <c r="V634" s="233"/>
      <c r="W634" s="223"/>
      <c r="X634" s="196">
        <f>IF((DATEDIF(G634,X$4,"m"))&gt;=120,120,(DATEDIF(G634,X$4,"m")))</f>
        <v>76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>CONCATENATE(H635,"/",I635,"/",J635,)</f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>(((N635)-1)/10)/12</f>
        <v>0.18499999999999997</v>
      </c>
      <c r="S635" s="223">
        <f>X635*R635</f>
        <v>14.059999999999997</v>
      </c>
      <c r="T635" s="223">
        <f>N635-S635</f>
        <v>9.1400000000000023</v>
      </c>
      <c r="U635" s="221">
        <v>11040</v>
      </c>
      <c r="V635" s="233"/>
      <c r="W635" s="223"/>
      <c r="X635" s="196">
        <f>IF((DATEDIF(G635,X$4,"m"))&gt;=120,120,(DATEDIF(G635,X$4,"m")))</f>
        <v>76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>CONCATENATE(H636,"/",I636,"/",J636,)</f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>(((N636)-1)/10)/12</f>
        <v>0.18499999999999997</v>
      </c>
      <c r="S636" s="223">
        <f>X636*R636</f>
        <v>14.059999999999997</v>
      </c>
      <c r="T636" s="223">
        <f>N636-S636</f>
        <v>9.1400000000000023</v>
      </c>
      <c r="U636" s="221">
        <v>11040</v>
      </c>
      <c r="V636" s="233"/>
      <c r="W636" s="223"/>
      <c r="X636" s="196">
        <f>IF((DATEDIF(G636,X$4,"m"))&gt;=120,120,(DATEDIF(G636,X$4,"m")))</f>
        <v>76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>CONCATENATE(H637,"/",I637,"/",J637,)</f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>(((N637)-1)/10)/12</f>
        <v>57.991666666666667</v>
      </c>
      <c r="S637" s="223">
        <f>X637*R637</f>
        <v>4407.3666666666668</v>
      </c>
      <c r="T637" s="223">
        <f>N637-S637</f>
        <v>2552.6333333333332</v>
      </c>
      <c r="U637" s="221">
        <v>11040</v>
      </c>
      <c r="V637" s="233"/>
      <c r="W637" s="223"/>
      <c r="X637" s="196">
        <f>IF((DATEDIF(G637,X$4,"m"))&gt;=120,120,(DATEDIF(G637,X$4,"m")))</f>
        <v>76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>CONCATENATE(H638,"/",I638,"/",J638,)</f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>(((N638)-1)/10)/12</f>
        <v>16.454000000000001</v>
      </c>
      <c r="S638" s="223">
        <f>X638*R638</f>
        <v>1250.5040000000001</v>
      </c>
      <c r="T638" s="223">
        <f>N638-S638</f>
        <v>724.97599999999989</v>
      </c>
      <c r="U638" s="221">
        <v>11040</v>
      </c>
      <c r="V638" s="233"/>
      <c r="W638" s="223"/>
      <c r="X638" s="196">
        <f>IF((DATEDIF(G638,X$4,"m"))&gt;=120,120,(DATEDIF(G638,X$4,"m")))</f>
        <v>76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>CONCATENATE(H639,"/",I639,"/",J639,)</f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>(((N639)-1)/10)/12</f>
        <v>16.454000000000001</v>
      </c>
      <c r="S639" s="223">
        <f>X639*R639</f>
        <v>1250.5040000000001</v>
      </c>
      <c r="T639" s="223">
        <f>N639-S639</f>
        <v>724.97599999999989</v>
      </c>
      <c r="U639" s="221">
        <v>11040</v>
      </c>
      <c r="V639" s="233"/>
      <c r="W639" s="223"/>
      <c r="X639" s="196">
        <f>IF((DATEDIF(G639,X$4,"m"))&gt;=120,120,(DATEDIF(G639,X$4,"m")))</f>
        <v>76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>CONCATENATE(H640,"/",I640,"/",J640,)</f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>(((N640)-1)/10)/12</f>
        <v>16.454000000000001</v>
      </c>
      <c r="S640" s="223">
        <f>X640*R640</f>
        <v>1250.5040000000001</v>
      </c>
      <c r="T640" s="223">
        <f>N640-S640</f>
        <v>724.97599999999989</v>
      </c>
      <c r="U640" s="221">
        <v>11040</v>
      </c>
      <c r="V640" s="233"/>
      <c r="W640" s="223"/>
      <c r="X640" s="196">
        <f>IF((DATEDIF(G640,X$4,"m"))&gt;=120,120,(DATEDIF(G640,X$4,"m")))</f>
        <v>76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>CONCATENATE(H641,"/",I641,"/",J641,)</f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>(((N641)-1)/10)/12</f>
        <v>16.454000000000001</v>
      </c>
      <c r="S641" s="223">
        <f>X641*R641</f>
        <v>1250.5040000000001</v>
      </c>
      <c r="T641" s="223">
        <f>N641-S641</f>
        <v>724.97599999999989</v>
      </c>
      <c r="U641" s="221">
        <v>11040</v>
      </c>
      <c r="V641" s="233"/>
      <c r="W641" s="223"/>
      <c r="X641" s="196">
        <f>IF((DATEDIF(G641,X$4,"m"))&gt;=120,120,(DATEDIF(G641,X$4,"m")))</f>
        <v>76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>CONCATENATE(H642,"/",I642,"/",J642,)</f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>(((N642)-1)/10)/12</f>
        <v>16.454000000000001</v>
      </c>
      <c r="S642" s="223">
        <f>X642*R642</f>
        <v>1250.5040000000001</v>
      </c>
      <c r="T642" s="223">
        <f>N642-S642</f>
        <v>724.97599999999989</v>
      </c>
      <c r="U642" s="221">
        <v>11040</v>
      </c>
      <c r="V642" s="233"/>
      <c r="W642" s="223"/>
      <c r="X642" s="196">
        <f>IF((DATEDIF(G642,X$4,"m"))&gt;=120,120,(DATEDIF(G642,X$4,"m")))</f>
        <v>76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>CONCATENATE(H643,"/",I643,"/",J643,)</f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>(((N643)-1)/10)/12</f>
        <v>36.425333333333334</v>
      </c>
      <c r="S643" s="223">
        <f>X643*R643</f>
        <v>2768.3253333333332</v>
      </c>
      <c r="T643" s="223">
        <f>N643-S643</f>
        <v>1603.7146666666667</v>
      </c>
      <c r="U643" s="221">
        <v>11040</v>
      </c>
      <c r="V643" s="233"/>
      <c r="W643" s="223"/>
      <c r="X643" s="196">
        <f>IF((DATEDIF(G643,X$4,"m"))&gt;=120,120,(DATEDIF(G643,X$4,"m")))</f>
        <v>76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>CONCATENATE(H644,"/",I644,"/",J644,)</f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>(((N644)-1)/10)/12</f>
        <v>36.425333333333334</v>
      </c>
      <c r="S644" s="223">
        <f>X644*R644</f>
        <v>2768.3253333333332</v>
      </c>
      <c r="T644" s="223">
        <f>N644-S644</f>
        <v>1603.7146666666667</v>
      </c>
      <c r="U644" s="221">
        <v>11040</v>
      </c>
      <c r="V644" s="233"/>
      <c r="W644" s="223"/>
      <c r="X644" s="196">
        <f>IF((DATEDIF(G644,X$4,"m"))&gt;=120,120,(DATEDIF(G644,X$4,"m")))</f>
        <v>76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>CONCATENATE(H645,"/",I645,"/",J645,)</f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>(((N645)-1)/10)/12</f>
        <v>36.425333333333334</v>
      </c>
      <c r="S645" s="223">
        <f>X645*R645</f>
        <v>2768.3253333333332</v>
      </c>
      <c r="T645" s="223">
        <f>N645-S645</f>
        <v>1603.7146666666667</v>
      </c>
      <c r="U645" s="221">
        <v>11040</v>
      </c>
      <c r="V645" s="233"/>
      <c r="W645" s="223"/>
      <c r="X645" s="196">
        <f>IF((DATEDIF(G645,X$4,"m"))&gt;=120,120,(DATEDIF(G645,X$4,"m")))</f>
        <v>76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>CONCATENATE(H646,"/",I646,"/",J646,)</f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>(((N646)-1)/10)/12</f>
        <v>36.425333333333334</v>
      </c>
      <c r="S646" s="223">
        <f>X646*R646</f>
        <v>2768.3253333333332</v>
      </c>
      <c r="T646" s="223">
        <f>N646-S646</f>
        <v>1603.7146666666667</v>
      </c>
      <c r="U646" s="221">
        <v>11040</v>
      </c>
      <c r="V646" s="233"/>
      <c r="W646" s="223"/>
      <c r="X646" s="196">
        <f>IF((DATEDIF(G646,X$4,"m"))&gt;=120,120,(DATEDIF(G646,X$4,"m")))</f>
        <v>76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>(((N647)-1)/10)/12</f>
        <v>36.425333333333334</v>
      </c>
      <c r="S647" s="223">
        <f>X647*R647</f>
        <v>2768.3253333333332</v>
      </c>
      <c r="T647" s="223">
        <f>N647-S647</f>
        <v>1603.7146666666667</v>
      </c>
      <c r="U647" s="221">
        <v>11040</v>
      </c>
      <c r="V647" s="233"/>
      <c r="W647" s="223"/>
      <c r="X647" s="196">
        <f>IF((DATEDIF(G647,X$4,"m"))&gt;=120,120,(DATEDIF(G647,X$4,"m")))</f>
        <v>76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>CONCATENATE(H648,"/",I648,"/",J648,)</f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>(((N648)-1)/10)/12</f>
        <v>13.138333333333334</v>
      </c>
      <c r="S648" s="490">
        <f>X648*R648</f>
        <v>998.51333333333332</v>
      </c>
      <c r="T648" s="490">
        <f>N648-S648</f>
        <v>579.08666666666659</v>
      </c>
      <c r="U648" s="488">
        <v>11040</v>
      </c>
      <c r="V648" s="491"/>
      <c r="W648" s="490"/>
      <c r="X648" s="492">
        <f>IF((DATEDIF(G648,X$4,"m"))&gt;=120,120,(DATEDIF(G648,X$4,"m")))</f>
        <v>76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>CONCATENATE(H649,"/",I649,"/",J649,)</f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>(((N649)-1)/10)/12</f>
        <v>13.138333333333334</v>
      </c>
      <c r="S649" s="490">
        <f>X649*R649</f>
        <v>998.51333333333332</v>
      </c>
      <c r="T649" s="490">
        <f>N649-S649</f>
        <v>579.08666666666659</v>
      </c>
      <c r="U649" s="488">
        <v>11040</v>
      </c>
      <c r="V649" s="491"/>
      <c r="W649" s="490"/>
      <c r="X649" s="492">
        <f>IF((DATEDIF(G649,X$4,"m"))&gt;=120,120,(DATEDIF(G649,X$4,"m")))</f>
        <v>76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>CONCATENATE(H650,"/",I650,"/",J650,)</f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>(((N650)-1)/10)/12</f>
        <v>13.138333333333334</v>
      </c>
      <c r="S650" s="490">
        <f>X650*R650</f>
        <v>998.51333333333332</v>
      </c>
      <c r="T650" s="490">
        <f>N650-S650</f>
        <v>579.08666666666659</v>
      </c>
      <c r="U650" s="488">
        <v>11040</v>
      </c>
      <c r="V650" s="491"/>
      <c r="W650" s="490"/>
      <c r="X650" s="492">
        <f>IF((DATEDIF(G650,X$4,"m"))&gt;=120,120,(DATEDIF(G650,X$4,"m")))</f>
        <v>76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>CONCATENATE(H651,"/",I651,"/",J651,)</f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>(((N651)-1)/10)/12</f>
        <v>13.138333333333334</v>
      </c>
      <c r="S651" s="490">
        <f>X651*R651</f>
        <v>998.51333333333332</v>
      </c>
      <c r="T651" s="490">
        <f>N651-S651</f>
        <v>579.08666666666659</v>
      </c>
      <c r="U651" s="488">
        <v>11040</v>
      </c>
      <c r="V651" s="491"/>
      <c r="W651" s="490"/>
      <c r="X651" s="492">
        <f>IF((DATEDIF(G651,X$4,"m"))&gt;=120,120,(DATEDIF(G651,X$4,"m")))</f>
        <v>76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>CONCATENATE(H652,"/",I652,"/",J652,)</f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>(((N652)-1)/10)/12</f>
        <v>13.138333333333334</v>
      </c>
      <c r="S652" s="490">
        <f>X652*R652</f>
        <v>998.51333333333332</v>
      </c>
      <c r="T652" s="490">
        <f>N652-S652</f>
        <v>579.08666666666659</v>
      </c>
      <c r="U652" s="488">
        <v>11040</v>
      </c>
      <c r="V652" s="491"/>
      <c r="W652" s="490"/>
      <c r="X652" s="492">
        <f>IF((DATEDIF(G652,X$4,"m"))&gt;=120,120,(DATEDIF(G652,X$4,"m")))</f>
        <v>76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>CONCATENATE(H653,"/",I653,"/",J653,)</f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>(((N653)-1)/10)/12</f>
        <v>13.138333333333334</v>
      </c>
      <c r="S653" s="490">
        <f>X653*R653</f>
        <v>998.51333333333332</v>
      </c>
      <c r="T653" s="490">
        <f>N653-S653</f>
        <v>579.08666666666659</v>
      </c>
      <c r="U653" s="488">
        <v>11040</v>
      </c>
      <c r="V653" s="491"/>
      <c r="W653" s="490"/>
      <c r="X653" s="492">
        <f>IF((DATEDIF(G653,X$4,"m"))&gt;=120,120,(DATEDIF(G653,X$4,"m")))</f>
        <v>76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>CONCATENATE(H654,"/",I654,"/",J654,)</f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>(((N654)-1)/10)/12</f>
        <v>13.138333333333334</v>
      </c>
      <c r="S654" s="223">
        <f>X654*R654</f>
        <v>998.51333333333332</v>
      </c>
      <c r="T654" s="223">
        <f>N654-S654</f>
        <v>579.08666666666659</v>
      </c>
      <c r="U654" s="221">
        <v>11040</v>
      </c>
      <c r="V654" s="233"/>
      <c r="W654" s="223"/>
      <c r="X654" s="196">
        <f>IF((DATEDIF(G654,X$4,"m"))&gt;=120,120,(DATEDIF(G654,X$4,"m")))</f>
        <v>76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>CONCATENATE(H655,"/",I655,"/",J655,)</f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>(((N655)-1)/10)/12</f>
        <v>13.138333333333334</v>
      </c>
      <c r="S655" s="223">
        <f>X655*R655</f>
        <v>998.51333333333332</v>
      </c>
      <c r="T655" s="223">
        <f>N655-S655</f>
        <v>579.08666666666659</v>
      </c>
      <c r="U655" s="221">
        <v>11040</v>
      </c>
      <c r="V655" s="233"/>
      <c r="W655" s="223"/>
      <c r="X655" s="196">
        <f>IF((DATEDIF(G655,X$4,"m"))&gt;=120,120,(DATEDIF(G655,X$4,"m")))</f>
        <v>76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>CONCATENATE(H656,"/",I656,"/",J656,)</f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>(((N656)-1)/10)/12</f>
        <v>13.138333333333334</v>
      </c>
      <c r="S656" s="223">
        <f>X656*R656</f>
        <v>998.51333333333332</v>
      </c>
      <c r="T656" s="223">
        <f>N656-S656</f>
        <v>579.08666666666659</v>
      </c>
      <c r="U656" s="221">
        <v>11040</v>
      </c>
      <c r="V656" s="233"/>
      <c r="W656" s="223"/>
      <c r="X656" s="196">
        <f>IF((DATEDIF(G656,X$4,"m"))&gt;=120,120,(DATEDIF(G656,X$4,"m")))</f>
        <v>76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>CONCATENATE(H657,"/",I657,"/",J657,)</f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>(((N657)-1)/10)/12</f>
        <v>13.138333333333334</v>
      </c>
      <c r="S657" s="223">
        <f>X657*R657</f>
        <v>998.51333333333332</v>
      </c>
      <c r="T657" s="223">
        <f>N657-S657</f>
        <v>579.08666666666659</v>
      </c>
      <c r="U657" s="221">
        <v>11040</v>
      </c>
      <c r="V657" s="233"/>
      <c r="W657" s="223"/>
      <c r="X657" s="196">
        <f>IF((DATEDIF(G657,X$4,"m"))&gt;=120,120,(DATEDIF(G657,X$4,"m")))</f>
        <v>76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>CONCATENATE(H658,"/",I658,"/",J658,)</f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>(((N658)-1)/10)/12</f>
        <v>13.138333333333334</v>
      </c>
      <c r="S658" s="223">
        <f>X658*R658</f>
        <v>998.51333333333332</v>
      </c>
      <c r="T658" s="223">
        <f>N658-S658</f>
        <v>579.08666666666659</v>
      </c>
      <c r="U658" s="221">
        <v>11040</v>
      </c>
      <c r="V658" s="233"/>
      <c r="W658" s="223"/>
      <c r="X658" s="196">
        <f>IF((DATEDIF(G658,X$4,"m"))&gt;=120,120,(DATEDIF(G658,X$4,"m")))</f>
        <v>76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>CONCATENATE(H659,"/",I659,"/",J659,)</f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>(((N659)-1)/10)/12</f>
        <v>13.138333333333334</v>
      </c>
      <c r="S659" s="223">
        <f>X659*R659</f>
        <v>998.51333333333332</v>
      </c>
      <c r="T659" s="223">
        <f>N659-S659</f>
        <v>579.08666666666659</v>
      </c>
      <c r="U659" s="221">
        <v>11040</v>
      </c>
      <c r="V659" s="233"/>
      <c r="W659" s="223"/>
      <c r="X659" s="196">
        <f>IF((DATEDIF(G659,X$4,"m"))&gt;=120,120,(DATEDIF(G659,X$4,"m")))</f>
        <v>76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>CONCATENATE(H660,"/",I660,"/",J660,)</f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>(((N660)-1)/10)/12</f>
        <v>13.138333333333334</v>
      </c>
      <c r="S660" s="223">
        <f>X660*R660</f>
        <v>998.51333333333332</v>
      </c>
      <c r="T660" s="223">
        <f>N660-S660</f>
        <v>579.08666666666659</v>
      </c>
      <c r="U660" s="221">
        <v>11040</v>
      </c>
      <c r="V660" s="233"/>
      <c r="W660" s="223"/>
      <c r="X660" s="196">
        <f>IF((DATEDIF(G660,X$4,"m"))&gt;=120,120,(DATEDIF(G660,X$4,"m")))</f>
        <v>76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>CONCATENATE(H661,"/",I661,"/",J661,)</f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>(((N661)-1)/10)/12</f>
        <v>13.138333333333334</v>
      </c>
      <c r="S661" s="223">
        <f>X661*R661</f>
        <v>998.51333333333332</v>
      </c>
      <c r="T661" s="223">
        <f>N661-S661</f>
        <v>579.08666666666659</v>
      </c>
      <c r="U661" s="221">
        <v>11040</v>
      </c>
      <c r="V661" s="233"/>
      <c r="W661" s="223"/>
      <c r="X661" s="196">
        <f>IF((DATEDIF(G661,X$4,"m"))&gt;=120,120,(DATEDIF(G661,X$4,"m")))</f>
        <v>76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>CONCATENATE(H662,"/",I662,"/",J662,)</f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>(((N662)-1)/10)/12</f>
        <v>13.138333333333334</v>
      </c>
      <c r="S662" s="223">
        <f>X662*R662</f>
        <v>998.51333333333332</v>
      </c>
      <c r="T662" s="223">
        <f>N662-S662</f>
        <v>579.08666666666659</v>
      </c>
      <c r="U662" s="221">
        <v>11040</v>
      </c>
      <c r="V662" s="233"/>
      <c r="W662" s="223"/>
      <c r="X662" s="196">
        <f>IF((DATEDIF(G662,X$4,"m"))&gt;=120,120,(DATEDIF(G662,X$4,"m")))</f>
        <v>76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>CONCATENATE(H663,"/",I663,"/",J663,)</f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>(((N663)-1)/10)/12</f>
        <v>13.138333333333334</v>
      </c>
      <c r="S663" s="223">
        <f>X663*R663</f>
        <v>998.51333333333332</v>
      </c>
      <c r="T663" s="223">
        <f>N663-S663</f>
        <v>579.08666666666659</v>
      </c>
      <c r="U663" s="221">
        <v>11040</v>
      </c>
      <c r="V663" s="233"/>
      <c r="W663" s="223"/>
      <c r="X663" s="196">
        <f>IF((DATEDIF(G663,X$4,"m"))&gt;=120,120,(DATEDIF(G663,X$4,"m")))</f>
        <v>76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>CONCATENATE(H664,"/",I664,"/",J664,)</f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>(((N664)-1)/10)/12</f>
        <v>30.180666666666667</v>
      </c>
      <c r="S664" s="490">
        <f>X664*R664</f>
        <v>2293.7306666666668</v>
      </c>
      <c r="T664" s="490">
        <f>N664-S664</f>
        <v>1328.949333333333</v>
      </c>
      <c r="U664" s="488">
        <v>11040</v>
      </c>
      <c r="V664" s="491"/>
      <c r="W664" s="490"/>
      <c r="X664" s="492">
        <f>IF((DATEDIF(G664,X$4,"m"))&gt;=120,120,(DATEDIF(G664,X$4,"m")))</f>
        <v>76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>CONCATENATE(H665,"/",I665,"/",J665,)</f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>(((N665)-1)/10)/12</f>
        <v>30.180666666666667</v>
      </c>
      <c r="S665" s="223">
        <f>X665*R665</f>
        <v>2293.7306666666668</v>
      </c>
      <c r="T665" s="223">
        <f>N665-S665</f>
        <v>1328.949333333333</v>
      </c>
      <c r="U665" s="221">
        <v>11040</v>
      </c>
      <c r="V665" s="233"/>
      <c r="W665" s="223"/>
      <c r="X665" s="196">
        <f>IF((DATEDIF(G665,X$4,"m"))&gt;=120,120,(DATEDIF(G665,X$4,"m")))</f>
        <v>76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>CONCATENATE(H666,"/",I666,"/",J666,)</f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>(((N666)-1)/10)/12</f>
        <v>30.180666666666667</v>
      </c>
      <c r="S666" s="223">
        <f>X666*R666</f>
        <v>2293.7306666666668</v>
      </c>
      <c r="T666" s="223">
        <f>N666-S666</f>
        <v>1328.949333333333</v>
      </c>
      <c r="U666" s="221">
        <v>11040</v>
      </c>
      <c r="V666" s="233"/>
      <c r="W666" s="223"/>
      <c r="X666" s="196">
        <f>IF((DATEDIF(G666,X$4,"m"))&gt;=120,120,(DATEDIF(G666,X$4,"m")))</f>
        <v>76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>CONCATENATE(H667,"/",I667,"/",J667,)</f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>(((N667)-1)/10)/12</f>
        <v>30.180666666666667</v>
      </c>
      <c r="S667" s="223">
        <f>X667*R667</f>
        <v>2293.7306666666668</v>
      </c>
      <c r="T667" s="223">
        <f>N667-S667</f>
        <v>1328.949333333333</v>
      </c>
      <c r="U667" s="221">
        <v>11040</v>
      </c>
      <c r="V667" s="233"/>
      <c r="W667" s="223"/>
      <c r="X667" s="196">
        <f>IF((DATEDIF(G667,X$4,"m"))&gt;=120,120,(DATEDIF(G667,X$4,"m")))</f>
        <v>76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>CONCATENATE(H668,"/",I668,"/",J668,)</f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>(((N668)-1)/10)/12</f>
        <v>30.180666666666667</v>
      </c>
      <c r="S668" s="223">
        <f>X668*R668</f>
        <v>2293.7306666666668</v>
      </c>
      <c r="T668" s="223">
        <f>N668-S668</f>
        <v>1328.949333333333</v>
      </c>
      <c r="U668" s="221">
        <v>11040</v>
      </c>
      <c r="V668" s="233"/>
      <c r="W668" s="223"/>
      <c r="X668" s="196">
        <f>IF((DATEDIF(G668,X$4,"m"))&gt;=120,120,(DATEDIF(G668,X$4,"m")))</f>
        <v>76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>CONCATENATE(H669,"/",I669,"/",J669,)</f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>(((N669)-1)/10)/12</f>
        <v>30.180666666666667</v>
      </c>
      <c r="S669" s="223">
        <f>X669*R669</f>
        <v>2293.7306666666668</v>
      </c>
      <c r="T669" s="223">
        <f>N669-S669</f>
        <v>1328.949333333333</v>
      </c>
      <c r="U669" s="221">
        <v>11040</v>
      </c>
      <c r="V669" s="233"/>
      <c r="W669" s="223"/>
      <c r="X669" s="196">
        <f>IF((DATEDIF(G669,X$4,"m"))&gt;=120,120,(DATEDIF(G669,X$4,"m")))</f>
        <v>76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>CONCATENATE(H670,"/",I670,"/",J670,)</f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>(((N670)-1)/10)/12</f>
        <v>30.180666666666667</v>
      </c>
      <c r="S670" s="223">
        <f>X670*R670</f>
        <v>2293.7306666666668</v>
      </c>
      <c r="T670" s="223">
        <f>N670-S670</f>
        <v>1328.949333333333</v>
      </c>
      <c r="U670" s="221">
        <v>11040</v>
      </c>
      <c r="V670" s="233"/>
      <c r="W670" s="223"/>
      <c r="X670" s="196">
        <f>IF((DATEDIF(G670,X$4,"m"))&gt;=120,120,(DATEDIF(G670,X$4,"m")))</f>
        <v>76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>CONCATENATE(H671,"/",I671,"/",J671,)</f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>(((N671)-1)/10)/12</f>
        <v>30.180666666666667</v>
      </c>
      <c r="S671" s="223">
        <f>X671*R671</f>
        <v>2293.7306666666668</v>
      </c>
      <c r="T671" s="223">
        <f>N671-S671</f>
        <v>1328.949333333333</v>
      </c>
      <c r="U671" s="221">
        <v>11040</v>
      </c>
      <c r="V671" s="233"/>
      <c r="W671" s="223"/>
      <c r="X671" s="196">
        <f>IF((DATEDIF(G671,X$4,"m"))&gt;=120,120,(DATEDIF(G671,X$4,"m")))</f>
        <v>76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>CONCATENATE(H672,"/",I672,"/",J672,)</f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>(((N672)-1)/10)/12</f>
        <v>30.180666666666667</v>
      </c>
      <c r="S672" s="223">
        <f>X672*R672</f>
        <v>2293.7306666666668</v>
      </c>
      <c r="T672" s="223">
        <f>N672-S672</f>
        <v>1328.949333333333</v>
      </c>
      <c r="U672" s="221">
        <v>11040</v>
      </c>
      <c r="V672" s="233"/>
      <c r="W672" s="223"/>
      <c r="X672" s="196">
        <f>IF((DATEDIF(G672,X$4,"m"))&gt;=120,120,(DATEDIF(G672,X$4,"m")))</f>
        <v>76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>CONCATENATE(H673,"/",I673,"/",J673,)</f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>(((N673)-1)/10)/12</f>
        <v>30.180666666666667</v>
      </c>
      <c r="S673" s="223">
        <f>X673*R673</f>
        <v>2293.7306666666668</v>
      </c>
      <c r="T673" s="223">
        <f>N673-S673</f>
        <v>1328.949333333333</v>
      </c>
      <c r="U673" s="221">
        <v>11040</v>
      </c>
      <c r="V673" s="233"/>
      <c r="W673" s="223"/>
      <c r="X673" s="196">
        <f>IF((DATEDIF(G673,X$4,"m"))&gt;=120,120,(DATEDIF(G673,X$4,"m")))</f>
        <v>76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>CONCATENATE(H674,"/",I674,"/",J674,)</f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>(((N674)-1)/10)/12</f>
        <v>30.180666666666667</v>
      </c>
      <c r="S674" s="223">
        <f>X674*R674</f>
        <v>2293.7306666666668</v>
      </c>
      <c r="T674" s="223">
        <f>N674-S674</f>
        <v>1328.949333333333</v>
      </c>
      <c r="U674" s="221">
        <v>11040</v>
      </c>
      <c r="V674" s="233"/>
      <c r="W674" s="223"/>
      <c r="X674" s="196">
        <f>IF((DATEDIF(G674,X$4,"m"))&gt;=120,120,(DATEDIF(G674,X$4,"m")))</f>
        <v>76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>CONCATENATE(H675,"/",I675,"/",J675,)</f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>(((N675)-1)/10)/12</f>
        <v>30.180666666666667</v>
      </c>
      <c r="S675" s="490">
        <f>X675*R675</f>
        <v>2293.7306666666668</v>
      </c>
      <c r="T675" s="490">
        <f>N675-S675</f>
        <v>1328.949333333333</v>
      </c>
      <c r="U675" s="488">
        <v>11040</v>
      </c>
      <c r="V675" s="491"/>
      <c r="W675" s="490"/>
      <c r="X675" s="492">
        <f>IF((DATEDIF(G675,X$4,"m"))&gt;=120,120,(DATEDIF(G675,X$4,"m")))</f>
        <v>76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>CONCATENATE(H676,"/",I676,"/",J676,)</f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>(((N676)-1)/10)/12</f>
        <v>30.180666666666667</v>
      </c>
      <c r="S676" s="490">
        <f>X676*R676</f>
        <v>2293.7306666666668</v>
      </c>
      <c r="T676" s="490">
        <f>N676-S676</f>
        <v>1328.949333333333</v>
      </c>
      <c r="U676" s="488">
        <v>11040</v>
      </c>
      <c r="V676" s="491"/>
      <c r="W676" s="490"/>
      <c r="X676" s="492">
        <f>IF((DATEDIF(G676,X$4,"m"))&gt;=120,120,(DATEDIF(G676,X$4,"m")))</f>
        <v>76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>CONCATENATE(H677,"/",I677,"/",J677,)</f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>(((N677)-1)/10)/12</f>
        <v>30.180666666666667</v>
      </c>
      <c r="S677" s="223">
        <f>X677*R677</f>
        <v>2293.7306666666668</v>
      </c>
      <c r="T677" s="223">
        <f>N677-S677</f>
        <v>1328.949333333333</v>
      </c>
      <c r="U677" s="221">
        <v>11040</v>
      </c>
      <c r="V677" s="233"/>
      <c r="W677" s="223"/>
      <c r="X677" s="196">
        <f>IF((DATEDIF(G677,X$4,"m"))&gt;=120,120,(DATEDIF(G677,X$4,"m")))</f>
        <v>76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>CONCATENATE(H678,"/",I678,"/",J678,)</f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>(((N678)-1)/10)/12</f>
        <v>30.180666666666667</v>
      </c>
      <c r="S678" s="223">
        <f>X678*R678</f>
        <v>2293.7306666666668</v>
      </c>
      <c r="T678" s="223">
        <f>N678-S678</f>
        <v>1328.949333333333</v>
      </c>
      <c r="U678" s="221">
        <v>11040</v>
      </c>
      <c r="V678" s="233"/>
      <c r="W678" s="223"/>
      <c r="X678" s="196">
        <f>IF((DATEDIF(G678,X$4,"m"))&gt;=120,120,(DATEDIF(G678,X$4,"m")))</f>
        <v>76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>CONCATENATE(H679,"/",I679,"/",J679,)</f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>(((N679)-1)/10)/12</f>
        <v>30.180666666666667</v>
      </c>
      <c r="S679" s="223">
        <f>X679*R679</f>
        <v>2293.7306666666668</v>
      </c>
      <c r="T679" s="223">
        <f>N679-S679</f>
        <v>1328.949333333333</v>
      </c>
      <c r="U679" s="221">
        <v>11040</v>
      </c>
      <c r="V679" s="233"/>
      <c r="W679" s="223"/>
      <c r="X679" s="196">
        <f>IF((DATEDIF(G679,X$4,"m"))&gt;=120,120,(DATEDIF(G679,X$4,"m")))</f>
        <v>76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>CONCATENATE(H680,"/",I680,"/",J680,)</f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>(((N680)-1)/10)/12</f>
        <v>30.180666666666667</v>
      </c>
      <c r="S680" s="223">
        <f>X680*R680</f>
        <v>2293.7306666666668</v>
      </c>
      <c r="T680" s="223">
        <f>N680-S680</f>
        <v>1328.949333333333</v>
      </c>
      <c r="U680" s="221">
        <v>11040</v>
      </c>
      <c r="V680" s="233"/>
      <c r="W680" s="223"/>
      <c r="X680" s="196">
        <f>IF((DATEDIF(G680,X$4,"m"))&gt;=120,120,(DATEDIF(G680,X$4,"m")))</f>
        <v>76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>CONCATENATE(H681,"/",I681,"/",J681,)</f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>(((N681)-1)/10)/12</f>
        <v>30.180666666666667</v>
      </c>
      <c r="S681" s="223">
        <f>X681*R681</f>
        <v>2293.7306666666668</v>
      </c>
      <c r="T681" s="223">
        <f>N681-S681</f>
        <v>1328.949333333333</v>
      </c>
      <c r="U681" s="221">
        <v>11040</v>
      </c>
      <c r="V681" s="233"/>
      <c r="W681" s="223"/>
      <c r="X681" s="196">
        <f>IF((DATEDIF(G681,X$4,"m"))&gt;=120,120,(DATEDIF(G681,X$4,"m")))</f>
        <v>76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>CONCATENATE(H682,"/",I682,"/",J682,)</f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>(((N682)-1)/10)/12</f>
        <v>30.180666666666667</v>
      </c>
      <c r="S682" s="223">
        <f>X682*R682</f>
        <v>2293.7306666666668</v>
      </c>
      <c r="T682" s="223">
        <f>N682-S682</f>
        <v>1328.949333333333</v>
      </c>
      <c r="U682" s="221">
        <v>11040</v>
      </c>
      <c r="V682" s="233"/>
      <c r="W682" s="223"/>
      <c r="X682" s="196">
        <f>IF((DATEDIF(G682,X$4,"m"))&gt;=120,120,(DATEDIF(G682,X$4,"m")))</f>
        <v>76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>CONCATENATE(H683,"/",I683,"/",J683,)</f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>(((N683)-1)/10)/12</f>
        <v>30.180666666666667</v>
      </c>
      <c r="S683" s="223">
        <f>X683*R683</f>
        <v>2293.7306666666668</v>
      </c>
      <c r="T683" s="223">
        <f>N683-S683</f>
        <v>1328.949333333333</v>
      </c>
      <c r="U683" s="221">
        <v>11040</v>
      </c>
      <c r="V683" s="233"/>
      <c r="W683" s="223"/>
      <c r="X683" s="196">
        <f>IF((DATEDIF(G683,X$4,"m"))&gt;=120,120,(DATEDIF(G683,X$4,"m")))</f>
        <v>76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>CONCATENATE(H684,"/",I684,"/",J684,)</f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>(((N684)-1)/10)/12</f>
        <v>30.180666666666667</v>
      </c>
      <c r="S684" s="223">
        <f>X684*R684</f>
        <v>2293.7306666666668</v>
      </c>
      <c r="T684" s="223">
        <f>N684-S684</f>
        <v>1328.949333333333</v>
      </c>
      <c r="U684" s="221">
        <v>11040</v>
      </c>
      <c r="V684" s="233"/>
      <c r="W684" s="223"/>
      <c r="X684" s="196">
        <f>IF((DATEDIF(G684,X$4,"m"))&gt;=120,120,(DATEDIF(G684,X$4,"m")))</f>
        <v>76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>CONCATENATE(H685,"/",I685,"/",J685,)</f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>(((N685)-1)/10)/12</f>
        <v>31.959333333333333</v>
      </c>
      <c r="S685" s="223">
        <f>X685*R685</f>
        <v>2428.9093333333335</v>
      </c>
      <c r="T685" s="223">
        <f>N685-S685</f>
        <v>1407.2106666666664</v>
      </c>
      <c r="U685" s="221">
        <v>11040</v>
      </c>
      <c r="V685" s="233"/>
      <c r="W685" s="223"/>
      <c r="X685" s="196">
        <f>IF((DATEDIF(G685,X$4,"m"))&gt;=120,120,(DATEDIF(G685,X$4,"m")))</f>
        <v>76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>CONCATENATE(H686,"/",I686,"/",J686,)</f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>(((N686)-1)/10)/12</f>
        <v>31.959333333333333</v>
      </c>
      <c r="S686" s="223">
        <f>X686*R686</f>
        <v>2428.9093333333335</v>
      </c>
      <c r="T686" s="223">
        <f>N686-S686</f>
        <v>1407.2106666666664</v>
      </c>
      <c r="U686" s="221">
        <v>11040</v>
      </c>
      <c r="V686" s="233"/>
      <c r="W686" s="223"/>
      <c r="X686" s="196">
        <f>IF((DATEDIF(G686,X$4,"m"))&gt;=120,120,(DATEDIF(G686,X$4,"m")))</f>
        <v>76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>CONCATENATE(H687,"/",I687,"/",J687,)</f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>(((N687)-1)/10)/12</f>
        <v>59.199999999999996</v>
      </c>
      <c r="S687" s="223">
        <f>X687*R687</f>
        <v>4499.2</v>
      </c>
      <c r="T687" s="223">
        <f>N687-S687</f>
        <v>2605.8000000000002</v>
      </c>
      <c r="U687" s="221">
        <v>11055</v>
      </c>
      <c r="V687" s="233"/>
      <c r="W687" s="223"/>
      <c r="X687" s="196">
        <f>IF((DATEDIF(G687,X$4,"m"))&gt;=120,120,(DATEDIF(G687,X$4,"m")))</f>
        <v>76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>CONCATENATE(H688,"/",I688,"/",J688,)</f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>(((N688)-1)/10)/12</f>
        <v>59.199999999999996</v>
      </c>
      <c r="S688" s="223">
        <f>X688*R688</f>
        <v>4499.2</v>
      </c>
      <c r="T688" s="223">
        <f>N688-S688</f>
        <v>2605.8000000000002</v>
      </c>
      <c r="V688" s="233"/>
      <c r="W688" s="223"/>
      <c r="X688" s="196">
        <f>IF((DATEDIF(G688,X$4,"m"))&gt;=120,120,(DATEDIF(G688,X$4,"m")))</f>
        <v>76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>CONCATENATE(H689,"/",I689,"/",J689,)</f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>(((N689)-1)/10)/12</f>
        <v>59.199999999999996</v>
      </c>
      <c r="S689" s="223">
        <f>X689*R689</f>
        <v>4499.2</v>
      </c>
      <c r="T689" s="223">
        <f>N689-S689</f>
        <v>2605.8000000000002</v>
      </c>
      <c r="V689" s="233"/>
      <c r="W689" s="223"/>
      <c r="X689" s="196">
        <f>IF((DATEDIF(G689,X$4,"m"))&gt;=120,120,(DATEDIF(G689,X$4,"m")))</f>
        <v>76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>CONCATENATE(H690,"/",I690,"/",J690,)</f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>(((N690)-1)/10)/12</f>
        <v>59.199999999999996</v>
      </c>
      <c r="S690" s="223">
        <f>X690*R690</f>
        <v>4499.2</v>
      </c>
      <c r="T690" s="223">
        <f>N690-S690</f>
        <v>2605.8000000000002</v>
      </c>
      <c r="V690" s="233"/>
      <c r="W690" s="223"/>
      <c r="X690" s="196">
        <f>IF((DATEDIF(G690,X$4,"m"))&gt;=120,120,(DATEDIF(G690,X$4,"m")))</f>
        <v>76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>CONCATENATE(H691,"/",I691,"/",J691,)</f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>(((N691)-1)/10)/12</f>
        <v>59.199999999999996</v>
      </c>
      <c r="S691" s="223">
        <f>X691*R691</f>
        <v>4499.2</v>
      </c>
      <c r="T691" s="223">
        <f>N691-S691</f>
        <v>2605.8000000000002</v>
      </c>
      <c r="V691" s="233"/>
      <c r="W691" s="223"/>
      <c r="X691" s="196">
        <f>IF((DATEDIF(G691,X$4,"m"))&gt;=120,120,(DATEDIF(G691,X$4,"m")))</f>
        <v>76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>CONCATENATE(H692,"/",I692,"/",J692,)</f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>(((N692)-1)/10)/12</f>
        <v>51.418333333333329</v>
      </c>
      <c r="S692" s="223">
        <f>X692*R692</f>
        <v>3907.7933333333331</v>
      </c>
      <c r="T692" s="223">
        <f>N692-S692</f>
        <v>2263.4066666666668</v>
      </c>
      <c r="U692" s="221">
        <v>11055</v>
      </c>
      <c r="V692" s="233"/>
      <c r="W692" s="223"/>
      <c r="X692" s="196">
        <f>IF((DATEDIF(G692,X$4,"m"))&gt;=120,120,(DATEDIF(G692,X$4,"m")))</f>
        <v>76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>CONCATENATE(H693,"/",I693,"/",J693,)</f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>(((N693)-1)/10)/12</f>
        <v>60.891666666666673</v>
      </c>
      <c r="S693" s="223">
        <f>X693*R693</f>
        <v>4627.7666666666673</v>
      </c>
      <c r="T693" s="223">
        <f>N693-S693</f>
        <v>2680.2333333333327</v>
      </c>
      <c r="U693" s="221">
        <v>11055</v>
      </c>
      <c r="V693" s="233"/>
      <c r="W693" s="223"/>
      <c r="X693" s="196">
        <f>IF((DATEDIF(G693,X$4,"m"))&gt;=120,120,(DATEDIF(G693,X$4,"m")))</f>
        <v>76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>CONCATENATE(H694,"/",I694,"/",J694,)</f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>(((N694)-1)/10)/12</f>
        <v>60.891666666666673</v>
      </c>
      <c r="S694" s="223">
        <f>X694*R694</f>
        <v>4627.7666666666673</v>
      </c>
      <c r="T694" s="223">
        <f>N694-S694</f>
        <v>2680.2333333333327</v>
      </c>
      <c r="V694" s="233"/>
      <c r="W694" s="223"/>
      <c r="X694" s="196">
        <f>IF((DATEDIF(G694,X$4,"m"))&gt;=120,120,(DATEDIF(G694,X$4,"m")))</f>
        <v>76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>CONCATENATE(H695,"/",I695,"/",J695,)</f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>(((N695)-1)/10)/12</f>
        <v>51.418333333333329</v>
      </c>
      <c r="S695" s="223">
        <f>X695*R695</f>
        <v>3907.7933333333331</v>
      </c>
      <c r="T695" s="223">
        <f>N695-S695</f>
        <v>2263.4066666666668</v>
      </c>
      <c r="U695" s="221">
        <v>11055</v>
      </c>
      <c r="V695" s="233"/>
      <c r="W695" s="223"/>
      <c r="X695" s="196">
        <f>IF((DATEDIF(G695,X$4,"m"))&gt;=120,120,(DATEDIF(G695,X$4,"m")))</f>
        <v>76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>CONCATENATE(H696,"/",I696,"/",J696,)</f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>(((N696)-1)/10)/12</f>
        <v>57.846666666666671</v>
      </c>
      <c r="S696" s="223">
        <f>X696*R696</f>
        <v>4396.3466666666673</v>
      </c>
      <c r="T696" s="223">
        <f>N696-S696</f>
        <v>2546.2533333333331</v>
      </c>
      <c r="U696" s="221">
        <v>11055</v>
      </c>
      <c r="V696" s="233"/>
      <c r="W696" s="223"/>
      <c r="X696" s="196">
        <f>IF((DATEDIF(G696,X$4,"m"))&gt;=120,120,(DATEDIF(G696,X$4,"m")))</f>
        <v>76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>CONCATENATE(H697,"/",I697,"/",J697,)</f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>(((N697)-1)/10)/12</f>
        <v>57.846666666666671</v>
      </c>
      <c r="S697" s="223">
        <f>X697*R697</f>
        <v>4396.3466666666673</v>
      </c>
      <c r="T697" s="223">
        <f>N697-S697</f>
        <v>2546.2533333333331</v>
      </c>
      <c r="V697" s="233"/>
      <c r="W697" s="223"/>
      <c r="X697" s="196">
        <f>IF((DATEDIF(G697,X$4,"m"))&gt;=120,120,(DATEDIF(G697,X$4,"m")))</f>
        <v>76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>CONCATENATE(H698,"/",I698,"/",J698,)</f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>(((N698)-1)/10)/12</f>
        <v>53.158333333333331</v>
      </c>
      <c r="S698" s="223">
        <f>X698*R698</f>
        <v>4040.0333333333333</v>
      </c>
      <c r="T698" s="223">
        <f>N698-S698</f>
        <v>2339.9666666666667</v>
      </c>
      <c r="V698" s="233"/>
      <c r="W698" s="223"/>
      <c r="X698" s="196">
        <f>IF((DATEDIF(G698,X$4,"m"))&gt;=120,120,(DATEDIF(G698,X$4,"m")))</f>
        <v>76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>CONCATENATE(H699,"/",I699,"/",J699,)</f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>(((N699)-1)/10)/12</f>
        <v>40.866666666666667</v>
      </c>
      <c r="S699" s="223">
        <f>X699*R699</f>
        <v>2942.4</v>
      </c>
      <c r="T699" s="223">
        <f>N699-S699</f>
        <v>1962.6</v>
      </c>
      <c r="V699" s="233"/>
      <c r="W699" s="223"/>
      <c r="X699" s="196">
        <f>IF((DATEDIF(G699,X$4,"m"))&gt;=120,120,(DATEDIF(G699,X$4,"m")))</f>
        <v>72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>CONCATENATE(H700,"/",I700,"/",J700,)</f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>(((N700)-1)/10)/12</f>
        <v>182.45000000000002</v>
      </c>
      <c r="S700" s="223">
        <f>X700*R700</f>
        <v>13683.750000000002</v>
      </c>
      <c r="T700" s="223">
        <f>N700-S700</f>
        <v>8211.2499999999982</v>
      </c>
      <c r="U700" s="221">
        <v>11121</v>
      </c>
      <c r="V700" s="233"/>
      <c r="W700" s="223"/>
      <c r="X700" s="196">
        <f>IF((DATEDIF(G700,X$4,"m"))&gt;=120,120,(DATEDIF(G700,X$4,"m")))</f>
        <v>75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>CONCATENATE(H701,"/",I701,"/",J701,)</f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>(((N701)-1)/10)/12</f>
        <v>44.174583333333338</v>
      </c>
      <c r="S701" s="223">
        <f>X701*R701</f>
        <v>3180.57</v>
      </c>
      <c r="T701" s="223">
        <f>N701-S701</f>
        <v>2121.3799999999997</v>
      </c>
      <c r="V701" s="233"/>
      <c r="W701" s="223"/>
      <c r="X701" s="196">
        <f>IF((DATEDIF(G701,X$4,"m"))&gt;=120,120,(DATEDIF(G701,X$4,"m")))</f>
        <v>72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>CONCATENATE(H702,"/",I702,"/",J702,)</f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>(((N702)-1)/10)/12</f>
        <v>27.841333333333335</v>
      </c>
      <c r="S702" s="223">
        <f>X702*R702</f>
        <v>2088.1</v>
      </c>
      <c r="T702" s="223">
        <f>N702-S702</f>
        <v>1253.8600000000001</v>
      </c>
      <c r="U702" s="221">
        <v>11148</v>
      </c>
      <c r="V702" s="233"/>
      <c r="W702" s="223"/>
      <c r="X702" s="196">
        <f>IF((DATEDIF(G702,X$4,"m"))&gt;=120,120,(DATEDIF(G702,X$4,"m")))</f>
        <v>75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>CONCATENATE(H703,"/",I703,"/",J703,)</f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>(((N703)-1)/10)/12</f>
        <v>58.146333333333338</v>
      </c>
      <c r="S703" s="223">
        <f>X703*R703</f>
        <v>4360.9750000000004</v>
      </c>
      <c r="T703" s="223">
        <f>N703-S703</f>
        <v>2617.585</v>
      </c>
      <c r="U703" s="221">
        <v>11148</v>
      </c>
      <c r="V703" s="233"/>
      <c r="W703" s="223"/>
      <c r="X703" s="196">
        <f>IF((DATEDIF(G703,X$4,"m"))&gt;=120,120,(DATEDIF(G703,X$4,"m")))</f>
        <v>75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>CONCATENATE(H704,"/",I704,"/",J704,)</f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>(((N704)-1)/10)/12</f>
        <v>46.69133333333334</v>
      </c>
      <c r="S704" s="223">
        <f>X704*R704</f>
        <v>3501.8500000000004</v>
      </c>
      <c r="T704" s="223">
        <f>N704-S704</f>
        <v>2102.1099999999997</v>
      </c>
      <c r="U704" s="221">
        <v>11148</v>
      </c>
      <c r="V704" s="233"/>
      <c r="W704" s="223"/>
      <c r="X704" s="196">
        <f>IF((DATEDIF(G704,X$4,"m"))&gt;=120,120,(DATEDIF(G704,X$4,"m")))</f>
        <v>75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>CONCATENATE(H705,"/",I705,"/",J705,)</f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>(((N705)-1)/10)/12</f>
        <v>35.777666666666669</v>
      </c>
      <c r="S705" s="223">
        <f>X705*R705</f>
        <v>2683.3250000000003</v>
      </c>
      <c r="T705" s="223">
        <f>N705-S705</f>
        <v>1610.9949999999994</v>
      </c>
      <c r="U705" s="221">
        <v>11148</v>
      </c>
      <c r="V705" s="233"/>
      <c r="W705" s="223"/>
      <c r="X705" s="196">
        <f>IF((DATEDIF(G705,X$4,"m"))&gt;=120,120,(DATEDIF(G705,X$4,"m")))</f>
        <v>75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>CONCATENATE(H706,"/",I706,"/",J706,)</f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>(((N706)-1)/10)/12</f>
        <v>105.339</v>
      </c>
      <c r="S706" s="223">
        <f>X706*R706</f>
        <v>7900.4250000000002</v>
      </c>
      <c r="T706" s="223">
        <f>N706-S706</f>
        <v>4741.2550000000001</v>
      </c>
      <c r="U706" s="221">
        <v>11148</v>
      </c>
      <c r="V706" s="233"/>
      <c r="W706" s="223"/>
      <c r="X706" s="196">
        <f>IF((DATEDIF(G706,X$4,"m"))&gt;=120,120,(DATEDIF(G706,X$4,"m")))</f>
        <v>75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>CONCATENATE(H707,"/",I707,"/",J707,)</f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>(((N707)-1)/10)/12</f>
        <v>48.034999999999997</v>
      </c>
      <c r="S707" s="223">
        <f>X707*R707</f>
        <v>3602.6249999999995</v>
      </c>
      <c r="T707" s="223">
        <f>N707-S707</f>
        <v>2162.5750000000003</v>
      </c>
      <c r="U707" s="221">
        <v>11148</v>
      </c>
      <c r="V707" s="233"/>
      <c r="W707" s="223"/>
      <c r="X707" s="196">
        <f>IF((DATEDIF(G707,X$4,"m"))&gt;=120,120,(DATEDIF(G707,X$4,"m")))</f>
        <v>75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>CONCATENATE(H708,"/",I708,"/",J708,)</f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>(((N708)-1)/10)/12</f>
        <v>39.625</v>
      </c>
      <c r="S708" s="223">
        <f>X708*R708</f>
        <v>2971.875</v>
      </c>
      <c r="T708" s="223">
        <f>N708-S708</f>
        <v>1784.125</v>
      </c>
      <c r="U708" s="221">
        <v>11148</v>
      </c>
      <c r="V708" s="233"/>
      <c r="W708" s="223"/>
      <c r="X708" s="196">
        <f>IF((DATEDIF(G708,X$4,"m"))&gt;=120,120,(DATEDIF(G708,X$4,"m")))</f>
        <v>75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>CONCATENATE(H709,"/",I709,"/",J709,)</f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>(((N709)-1)/10)/12</f>
        <v>45.86966666666666</v>
      </c>
      <c r="S709" s="223">
        <f>X709*R709</f>
        <v>3440.2249999999995</v>
      </c>
      <c r="T709" s="223">
        <f>N709-S709</f>
        <v>2065.1350000000002</v>
      </c>
      <c r="V709" s="233"/>
      <c r="W709" s="223"/>
      <c r="X709" s="196">
        <f>IF((DATEDIF(G709,X$4,"m"))&gt;=120,120,(DATEDIF(G709,X$4,"m")))</f>
        <v>75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>CONCATENATE(H710,"/",I710,"/",J710,)</f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>(((N710)-1)/10)/12</f>
        <v>49.338083333333337</v>
      </c>
      <c r="S710" s="223">
        <f>X710*R710</f>
        <v>3651.0181666666667</v>
      </c>
      <c r="T710" s="223">
        <f>N710-S710</f>
        <v>2270.551833333333</v>
      </c>
      <c r="V710" s="233"/>
      <c r="W710" s="223"/>
      <c r="X710" s="196">
        <f>IF((DATEDIF(G710,X$4,"m"))&gt;=120,120,(DATEDIF(G710,X$4,"m")))</f>
        <v>74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>(((N711)-1)/10)/12</f>
        <v>139.11525000000003</v>
      </c>
      <c r="S711" s="223">
        <f>X711*R711</f>
        <v>10294.528500000002</v>
      </c>
      <c r="T711" s="223">
        <f>N711-S711</f>
        <v>6400.3014999999996</v>
      </c>
      <c r="U711" s="221">
        <v>11224</v>
      </c>
      <c r="V711" s="233"/>
      <c r="W711" s="223"/>
      <c r="X711" s="196">
        <f>IF((DATEDIF(G711,X$4,"m"))&gt;=120,120,(DATEDIF(G711,X$4,"m")))</f>
        <v>74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>CONCATENATE(H712,"/",I712,"/",J712,)</f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>(((N712)-1)/10)/12</f>
        <v>166.49166666666667</v>
      </c>
      <c r="S712" s="223">
        <f>X712*R712</f>
        <v>12153.891666666666</v>
      </c>
      <c r="T712" s="223">
        <f>N712-S712</f>
        <v>7826.1083333333336</v>
      </c>
      <c r="U712" s="221">
        <v>11325</v>
      </c>
      <c r="V712" s="233"/>
      <c r="W712" s="223"/>
      <c r="X712" s="196">
        <f>IF((DATEDIF(G712,X$4,"m"))&gt;=120,120,(DATEDIF(G712,X$4,"m")))</f>
        <v>73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>CONCATENATE(H713,"/",I713,"/",J713,)</f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>(((N713)-1)/10)/12</f>
        <v>59.949999999999996</v>
      </c>
      <c r="S713" s="223">
        <f>X713*R713</f>
        <v>4196.5</v>
      </c>
      <c r="T713" s="223">
        <f>N713-S713</f>
        <v>2998.5</v>
      </c>
      <c r="U713" s="221">
        <v>11797</v>
      </c>
      <c r="V713" s="233"/>
      <c r="W713" s="223"/>
      <c r="X713" s="236">
        <f>IF((DATEDIF(G713,X$4,"m"))&gt;=120,120,(DATEDIF(G713,X$4,"m")))</f>
        <v>70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>CONCATENATE(H714,"/",I714,"/",J714,)</f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>(((N714)-1)/10)/12</f>
        <v>59.949999999999996</v>
      </c>
      <c r="S714" s="223">
        <f>X714*R714</f>
        <v>4196.5</v>
      </c>
      <c r="T714" s="223">
        <f>N714-S714</f>
        <v>2998.5</v>
      </c>
      <c r="U714" s="221">
        <v>11797</v>
      </c>
      <c r="V714" s="233"/>
      <c r="W714" s="223"/>
      <c r="X714" s="196">
        <f>IF((DATEDIF(G714,X$4,"m"))&gt;=120,120,(DATEDIF(G714,X$4,"m")))</f>
        <v>70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>CONCATENATE(H715,"/",I715,"/",J715,)</f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>(((N715)-1)/10)/12</f>
        <v>59.949999999999996</v>
      </c>
      <c r="S715" s="223">
        <f>X715*R715</f>
        <v>4196.5</v>
      </c>
      <c r="T715" s="223">
        <f>N715-S715</f>
        <v>2998.5</v>
      </c>
      <c r="U715" s="221">
        <v>11797</v>
      </c>
      <c r="V715" s="233"/>
      <c r="W715" s="223"/>
      <c r="X715" s="196">
        <f>IF((DATEDIF(G715,X$4,"m"))&gt;=120,120,(DATEDIF(G715,X$4,"m")))</f>
        <v>70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>CONCATENATE(H716,"/",I716,"/",J716,)</f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>(((N716)-1)/10)/12</f>
        <v>59.949999999999996</v>
      </c>
      <c r="S716" s="223">
        <f>X716*R716</f>
        <v>4196.5</v>
      </c>
      <c r="T716" s="223">
        <f>N716-S716</f>
        <v>2998.5</v>
      </c>
      <c r="U716" s="221">
        <v>11797</v>
      </c>
      <c r="V716" s="233"/>
      <c r="W716" s="223"/>
      <c r="X716" s="196">
        <f>IF((DATEDIF(G716,X$4,"m"))&gt;=120,120,(DATEDIF(G716,X$4,"m")))</f>
        <v>70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>CONCATENATE(H717,"/",I717,"/",J717,)</f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>(((N717)-1)/10)/12</f>
        <v>59.949999999999996</v>
      </c>
      <c r="S717" s="223">
        <f>X717*R717</f>
        <v>4196.5</v>
      </c>
      <c r="T717" s="223">
        <f>N717-S717</f>
        <v>2998.5</v>
      </c>
      <c r="U717" s="221">
        <v>11797</v>
      </c>
      <c r="V717" s="233"/>
      <c r="W717" s="223"/>
      <c r="X717" s="196">
        <f>IF((DATEDIF(G717,X$4,"m"))&gt;=120,120,(DATEDIF(G717,X$4,"m")))</f>
        <v>70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>CONCATENATE(H718,"/",I718,"/",J718,)</f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>(((N718)-1)/10)/12</f>
        <v>41.658333333333331</v>
      </c>
      <c r="S718" s="223">
        <f>X718*R718</f>
        <v>2999.3999999999996</v>
      </c>
      <c r="T718" s="223">
        <f>N718-S718</f>
        <v>2000.6000000000004</v>
      </c>
      <c r="U718" s="221">
        <v>11444</v>
      </c>
      <c r="V718" s="233"/>
      <c r="W718" s="223"/>
      <c r="X718" s="196">
        <f>IF((DATEDIF(G718,X$4,"m"))&gt;=120,120,(DATEDIF(G718,X$4,"m")))</f>
        <v>72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>CONCATENATE(H719,"/",I719,"/",J719,)</f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>(((N719)-1)/10)/12</f>
        <v>41.658333333333331</v>
      </c>
      <c r="S719" s="223">
        <f>X719*R719</f>
        <v>2999.3999999999996</v>
      </c>
      <c r="T719" s="223">
        <f>N719-S719</f>
        <v>2000.6000000000004</v>
      </c>
      <c r="U719" s="221">
        <v>11444</v>
      </c>
      <c r="V719" s="233"/>
      <c r="W719" s="223"/>
      <c r="X719" s="196">
        <f>IF((DATEDIF(G719,X$4,"m"))&gt;=120,120,(DATEDIF(G719,X$4,"m")))</f>
        <v>72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>CONCATENATE(H720,"/",I720,"/",J720,)</f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>(((N720)-1)/10)/12</f>
        <v>108.43124999999999</v>
      </c>
      <c r="S720" s="223">
        <f>X720*R720</f>
        <v>7807.0499999999993</v>
      </c>
      <c r="T720" s="223">
        <f>N720-S720</f>
        <v>5205.7000000000007</v>
      </c>
      <c r="U720" s="221">
        <v>11485</v>
      </c>
      <c r="V720" s="233"/>
      <c r="W720" s="223"/>
      <c r="X720" s="196">
        <f>IF((DATEDIF(G720,X$4,"m"))&gt;=120,120,(DATEDIF(G720,X$4,"m")))</f>
        <v>72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>CONCATENATE(H721,"/",I721,"/",J721,)</f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>(((N721)-1)/10)/12</f>
        <v>110.19166666666666</v>
      </c>
      <c r="S721" s="223">
        <f>X721*R721</f>
        <v>7933.7999999999993</v>
      </c>
      <c r="T721" s="223">
        <f>N721-S721</f>
        <v>5290.2000000000007</v>
      </c>
      <c r="U721" s="221">
        <v>11485</v>
      </c>
      <c r="V721" s="233"/>
      <c r="W721" s="223"/>
      <c r="X721" s="196">
        <f>IF((DATEDIF(G721,X$4,"m"))&gt;=120,120,(DATEDIF(G721,X$4,"m")))</f>
        <v>72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>CONCATENATE(H722,"/",I722,"/",J722,)</f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>(((N722)-1)/10)/12</f>
        <v>143.01000000000002</v>
      </c>
      <c r="S722" s="223">
        <f>X722*R722</f>
        <v>10296.720000000001</v>
      </c>
      <c r="T722" s="223">
        <f>N722-S722</f>
        <v>6865.48</v>
      </c>
      <c r="U722" s="221">
        <v>11486</v>
      </c>
      <c r="V722" s="233"/>
      <c r="W722" s="223"/>
      <c r="X722" s="196">
        <f>IF((DATEDIF(G722,X$4,"m"))&gt;=120,120,(DATEDIF(G722,X$4,"m")))</f>
        <v>72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>CONCATENATE(H723,"/",I723,"/",J723,)</f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>(((N723)-1)/10)/12</f>
        <v>33.795999999999999</v>
      </c>
      <c r="S723" s="223">
        <f>X723*R723</f>
        <v>2433.3119999999999</v>
      </c>
      <c r="T723" s="223">
        <f>N723-S723</f>
        <v>1623.2080000000001</v>
      </c>
      <c r="U723" s="221">
        <v>11486</v>
      </c>
      <c r="V723" s="233"/>
      <c r="W723" s="223"/>
      <c r="X723" s="196">
        <f>IF((DATEDIF(G723,X$4,"m"))&gt;=120,120,(DATEDIF(G723,X$4,"m")))</f>
        <v>72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>CONCATENATE(H724,"/",I724,"/",J724,)</f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>(((N724)-1)/10)/12</f>
        <v>23.510666666666669</v>
      </c>
      <c r="S724" s="223">
        <f>X724*R724</f>
        <v>1692.7680000000003</v>
      </c>
      <c r="T724" s="223">
        <f>N724-S724</f>
        <v>1129.5119999999999</v>
      </c>
      <c r="U724" s="221">
        <v>11486</v>
      </c>
      <c r="V724" s="233"/>
      <c r="W724" s="223"/>
      <c r="X724" s="196">
        <f>IF((DATEDIF(G724,X$4,"m"))&gt;=120,120,(DATEDIF(G724,X$4,"m")))</f>
        <v>72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>CONCATENATE(H725,"/",I725,"/",J725,)</f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>(((N725)-1)/10)/12</f>
        <v>47.860999999999997</v>
      </c>
      <c r="S725" s="223">
        <f>X725*R725</f>
        <v>3445.9919999999997</v>
      </c>
      <c r="T725" s="223">
        <f>N725-S725</f>
        <v>2298.328</v>
      </c>
      <c r="U725" s="221">
        <v>11486</v>
      </c>
      <c r="V725" s="233"/>
      <c r="W725" s="223"/>
      <c r="X725" s="196">
        <f>IF((DATEDIF(G725,X$4,"m"))&gt;=120,120,(DATEDIF(G725,X$4,"m")))</f>
        <v>72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>CONCATENATE(H726,"/",I726,"/",J726,)</f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>(((N726)-1)/10)/12</f>
        <v>47.860999999999997</v>
      </c>
      <c r="S726" s="223">
        <f>X726*R726</f>
        <v>3445.9919999999997</v>
      </c>
      <c r="T726" s="223">
        <f>N726-S726</f>
        <v>2298.328</v>
      </c>
      <c r="U726" s="221">
        <v>11486</v>
      </c>
      <c r="V726" s="233"/>
      <c r="W726" s="223"/>
      <c r="X726" s="196">
        <f>IF((DATEDIF(G726,X$4,"m"))&gt;=120,120,(DATEDIF(G726,X$4,"m")))</f>
        <v>72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>CONCATENATE(H727,"/",I727,"/",J727,)</f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>(((N727)-1)/10)/12</f>
        <v>47.860999999999997</v>
      </c>
      <c r="S727" s="223">
        <f>X727*R727</f>
        <v>3445.9919999999997</v>
      </c>
      <c r="T727" s="223">
        <f>N727-S727</f>
        <v>2298.328</v>
      </c>
      <c r="U727" s="221">
        <v>11486</v>
      </c>
      <c r="V727" s="233"/>
      <c r="W727" s="223"/>
      <c r="X727" s="196">
        <f>IF((DATEDIF(G727,X$4,"m"))&gt;=120,120,(DATEDIF(G727,X$4,"m")))</f>
        <v>72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>CONCATENATE(H728,"/",I728,"/",J728,)</f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>(((N728)-1)/10)/12</f>
        <v>47.860999999999997</v>
      </c>
      <c r="S728" s="223">
        <f>X728*R728</f>
        <v>3445.9919999999997</v>
      </c>
      <c r="T728" s="223">
        <f>N728-S728</f>
        <v>2298.328</v>
      </c>
      <c r="U728" s="221">
        <v>11486</v>
      </c>
      <c r="V728" s="233"/>
      <c r="W728" s="223"/>
      <c r="X728" s="196">
        <f>IF((DATEDIF(G728,X$4,"m"))&gt;=120,120,(DATEDIF(G728,X$4,"m")))</f>
        <v>72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>CONCATENATE(H729,"/",I729,"/",J729,)</f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>(((N729)-1)/10)/12</f>
        <v>113.18833333333333</v>
      </c>
      <c r="S729" s="223">
        <f>X729*R729</f>
        <v>8149.5599999999995</v>
      </c>
      <c r="T729" s="223">
        <f>N729-S729</f>
        <v>5434.0400000000009</v>
      </c>
      <c r="U729" s="221">
        <v>11486</v>
      </c>
      <c r="V729" s="233"/>
      <c r="W729" s="223"/>
      <c r="X729" s="196">
        <f>IF((DATEDIF(G729,X$4,"m"))&gt;=120,120,(DATEDIF(G729,X$4,"m")))</f>
        <v>72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>CONCATENATE(H730,"/",I730,"/",J730,)</f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>(((N730)-1)/10)/12</f>
        <v>33.196666666666665</v>
      </c>
      <c r="S730" s="223">
        <f>X730*R730</f>
        <v>2390.16</v>
      </c>
      <c r="T730" s="223">
        <f>N730-S730</f>
        <v>1594.44</v>
      </c>
      <c r="U730" s="221">
        <v>11486</v>
      </c>
      <c r="V730" s="233"/>
      <c r="W730" s="223"/>
      <c r="X730" s="196">
        <f>IF((DATEDIF(G730,X$4,"m"))&gt;=120,120,(DATEDIF(G730,X$4,"m")))</f>
        <v>72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>CONCATENATE(H731,"/",I731,"/",J731,)</f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>(((N731)-1)/10)/12</f>
        <v>33.196666666666665</v>
      </c>
      <c r="S731" s="223">
        <f>X731*R731</f>
        <v>2390.16</v>
      </c>
      <c r="T731" s="223">
        <f>N731-S731</f>
        <v>1594.44</v>
      </c>
      <c r="U731" s="221">
        <v>11486</v>
      </c>
      <c r="V731" s="233"/>
      <c r="W731" s="223"/>
      <c r="X731" s="196">
        <f>IF((DATEDIF(G731,X$4,"m"))&gt;=120,120,(DATEDIF(G731,X$4,"m")))</f>
        <v>72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>CONCATENATE(H732,"/",I732,"/",J732,)</f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>(((N732)-1)/10)/12</f>
        <v>33.196666666666665</v>
      </c>
      <c r="S732" s="223">
        <f>X732*R732</f>
        <v>2390.16</v>
      </c>
      <c r="T732" s="223">
        <f>N732-S732</f>
        <v>1594.44</v>
      </c>
      <c r="U732" s="221">
        <v>11486</v>
      </c>
      <c r="V732" s="233"/>
      <c r="W732" s="223"/>
      <c r="X732" s="196">
        <f>IF((DATEDIF(G732,X$4,"m"))&gt;=120,120,(DATEDIF(G732,X$4,"m")))</f>
        <v>72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>CONCATENATE(H733,"/",I733,"/",J733,)</f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>(((N733)-1)/10)/12</f>
        <v>33.196666666666665</v>
      </c>
      <c r="S733" s="223">
        <f>X733*R733</f>
        <v>2390.16</v>
      </c>
      <c r="T733" s="223">
        <f>N733-S733</f>
        <v>1594.44</v>
      </c>
      <c r="U733" s="221">
        <v>11486</v>
      </c>
      <c r="V733" s="233"/>
      <c r="W733" s="223"/>
      <c r="X733" s="196">
        <f>IF((DATEDIF(G733,X$4,"m"))&gt;=120,120,(DATEDIF(G733,X$4,"m")))</f>
        <v>72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>CONCATENATE(H734,"/",I734,"/",J734,)</f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>(((N734)-1)/10)/12</f>
        <v>33.196666666666665</v>
      </c>
      <c r="S734" s="223">
        <f>X734*R734</f>
        <v>2390.16</v>
      </c>
      <c r="T734" s="223">
        <f>N734-S734</f>
        <v>1594.44</v>
      </c>
      <c r="U734" s="221">
        <v>11486</v>
      </c>
      <c r="V734" s="233"/>
      <c r="W734" s="223"/>
      <c r="X734" s="196">
        <f>IF((DATEDIF(G734,X$4,"m"))&gt;=120,120,(DATEDIF(G734,X$4,"m")))</f>
        <v>72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>CONCATENATE(H735,"/",I735,"/",J735,)</f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>(((N735)-1)/10)/12</f>
        <v>97.075000000000003</v>
      </c>
      <c r="S735" s="223">
        <f>X735*R735</f>
        <v>6989.4000000000005</v>
      </c>
      <c r="T735" s="223">
        <f>N735-S735</f>
        <v>4660.5999999999995</v>
      </c>
      <c r="U735" s="221">
        <v>11489</v>
      </c>
      <c r="V735" s="233"/>
      <c r="W735" s="223"/>
      <c r="X735" s="196">
        <f>IF((DATEDIF(G735,X$4,"m"))&gt;=120,120,(DATEDIF(G735,X$4,"m")))</f>
        <v>72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>CONCATENATE(H736,"/",I736,"/",J736,)</f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>(((N736)-1)/10)/12</f>
        <v>54.38216666666667</v>
      </c>
      <c r="S736" s="223">
        <f>X736*R736</f>
        <v>3915.5160000000001</v>
      </c>
      <c r="T736" s="223">
        <f>N736-S736</f>
        <v>2611.3439999999996</v>
      </c>
      <c r="U736" s="221">
        <v>11496</v>
      </c>
      <c r="V736" s="233"/>
      <c r="W736" s="223"/>
      <c r="X736" s="196">
        <f>IF((DATEDIF(G736,X$4,"m"))&gt;=120,120,(DATEDIF(G736,X$4,"m")))</f>
        <v>72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>CONCATENATE(H737,"/",I737,"/",J737,)</f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>(((N737)-1)/10)/12</f>
        <v>54.38216666666667</v>
      </c>
      <c r="S737" s="223">
        <f>X737*R737</f>
        <v>3915.5160000000001</v>
      </c>
      <c r="T737" s="223">
        <f>N737-S737</f>
        <v>2611.3439999999996</v>
      </c>
      <c r="U737" s="221">
        <v>11496</v>
      </c>
      <c r="V737" s="233"/>
      <c r="W737" s="223"/>
      <c r="X737" s="196">
        <f>IF((DATEDIF(G737,X$4,"m"))&gt;=120,120,(DATEDIF(G737,X$4,"m")))</f>
        <v>72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>CONCATENATE(H738,"/",I738,"/",J738,)</f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>(((N738)-1)/10)/12</f>
        <v>54.38216666666667</v>
      </c>
      <c r="S738" s="223">
        <f>X738*R738</f>
        <v>3915.5160000000001</v>
      </c>
      <c r="T738" s="223">
        <f>N738-S738</f>
        <v>2611.3439999999996</v>
      </c>
      <c r="U738" s="221">
        <v>11496</v>
      </c>
      <c r="V738" s="233"/>
      <c r="W738" s="223"/>
      <c r="X738" s="196">
        <f>IF((DATEDIF(G738,X$4,"m"))&gt;=120,120,(DATEDIF(G738,X$4,"m")))</f>
        <v>72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>CONCATENATE(H739,"/",I739,"/",J739,)</f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>(((N739)-1)/10)/12</f>
        <v>54.38216666666667</v>
      </c>
      <c r="S739" s="223">
        <f>X739*R739</f>
        <v>3915.5160000000001</v>
      </c>
      <c r="T739" s="223">
        <f>N739-S739</f>
        <v>2611.3439999999996</v>
      </c>
      <c r="U739" s="221">
        <v>11496</v>
      </c>
      <c r="V739" s="233"/>
      <c r="W739" s="223"/>
      <c r="X739" s="196">
        <f>IF((DATEDIF(G739,X$4,"m"))&gt;=120,120,(DATEDIF(G739,X$4,"m")))</f>
        <v>72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>CONCATENATE(H740,"/",I740,"/",J740,)</f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>(((N740)-1)/10)/12</f>
        <v>54.38216666666667</v>
      </c>
      <c r="S740" s="223">
        <f>X740*R740</f>
        <v>3915.5160000000001</v>
      </c>
      <c r="T740" s="223">
        <f>N740-S740</f>
        <v>2611.3439999999996</v>
      </c>
      <c r="U740" s="221">
        <v>11496</v>
      </c>
      <c r="V740" s="233"/>
      <c r="W740" s="223"/>
      <c r="X740" s="196">
        <f>IF((DATEDIF(G740,X$4,"m"))&gt;=120,120,(DATEDIF(G740,X$4,"m")))</f>
        <v>72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>CONCATENATE(H741,"/",I741,"/",J741,)</f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>(((N741)-1)/10)/12</f>
        <v>54.38216666666667</v>
      </c>
      <c r="S741" s="223">
        <f>X741*R741</f>
        <v>3915.5160000000001</v>
      </c>
      <c r="T741" s="223">
        <f>N741-S741</f>
        <v>2611.3439999999996</v>
      </c>
      <c r="U741" s="221">
        <v>11496</v>
      </c>
      <c r="V741" s="233"/>
      <c r="W741" s="223"/>
      <c r="X741" s="196">
        <f>IF((DATEDIF(G741,X$4,"m"))&gt;=120,120,(DATEDIF(G741,X$4,"m")))</f>
        <v>72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>CONCATENATE(H742,"/",I742,"/",J742,)</f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>(((N742)-1)/10)/12</f>
        <v>5263.8140833333327</v>
      </c>
      <c r="S742" s="223">
        <f>X742*R742</f>
        <v>373730.79991666664</v>
      </c>
      <c r="T742" s="223">
        <f>N742-S742</f>
        <v>257927.8900833333</v>
      </c>
      <c r="U742" s="221">
        <v>11642</v>
      </c>
      <c r="V742" s="233"/>
      <c r="W742" s="223"/>
      <c r="X742" s="196">
        <f>IF((DATEDIF(G742,X$4,"m"))&gt;=120,120,(DATEDIF(G742,X$4,"m")))</f>
        <v>71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>CONCATENATE(H743,"/",I743,"/",J743,)</f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>(((N743)-1)/10)/12</f>
        <v>306.24158333333332</v>
      </c>
      <c r="S743" s="223">
        <f>X743*R743</f>
        <v>21743.152416666668</v>
      </c>
      <c r="T743" s="223">
        <f>N743-S743</f>
        <v>15006.83758333333</v>
      </c>
      <c r="U743" s="221">
        <v>11645</v>
      </c>
      <c r="V743" s="233"/>
      <c r="W743" s="223"/>
      <c r="X743" s="196">
        <f>IF((DATEDIF(G743,X$4,"m"))&gt;=120,120,(DATEDIF(G743,X$4,"m")))</f>
        <v>71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>CONCATENATE(H744,"/",I744,"/",J744,)</f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>(((N744)-1)/10)/12</f>
        <v>7.1583333333333341</v>
      </c>
      <c r="S744" s="223">
        <f>X744*R744</f>
        <v>508.24166666666673</v>
      </c>
      <c r="T744" s="223">
        <f>N744-S744</f>
        <v>351.75833333333327</v>
      </c>
      <c r="U744" s="221">
        <v>11645</v>
      </c>
      <c r="V744" s="233"/>
      <c r="W744" s="223"/>
      <c r="X744" s="196">
        <f>IF((DATEDIF(G744,X$4,"m"))&gt;=120,120,(DATEDIF(G744,X$4,"m")))</f>
        <v>71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>CONCATENATE(H745,"/",I745,"/",J745,)</f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>(((N745)-1)/10)/12</f>
        <v>4.791666666666667</v>
      </c>
      <c r="S745" s="223">
        <f>X745*R745</f>
        <v>340.20833333333337</v>
      </c>
      <c r="T745" s="223">
        <f>N745-S745</f>
        <v>235.79166666666663</v>
      </c>
      <c r="U745" s="221">
        <v>11645</v>
      </c>
      <c r="V745" s="233"/>
      <c r="W745" s="223"/>
      <c r="X745" s="196">
        <f>IF((DATEDIF(G745,X$4,"m"))&gt;=120,120,(DATEDIF(G745,X$4,"m")))</f>
        <v>71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>CONCATENATE(H746,"/",I746,"/",J746,)</f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>(((N746)-1)/10)/12</f>
        <v>408.32499999999999</v>
      </c>
      <c r="S746" s="223">
        <f>X746*R746</f>
        <v>28991.075000000001</v>
      </c>
      <c r="T746" s="223">
        <f>N746-S746</f>
        <v>20008.924999999999</v>
      </c>
      <c r="U746" s="221">
        <v>11645</v>
      </c>
      <c r="V746" s="233"/>
      <c r="W746" s="223"/>
      <c r="X746" s="196">
        <f>IF((DATEDIF(G746,X$4,"m"))&gt;=120,120,(DATEDIF(G746,X$4,"m")))</f>
        <v>71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>CONCATENATE(H747,"/",I747,"/",J747,)</f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>(((N747)-1)/10)/12</f>
        <v>16.491666666666667</v>
      </c>
      <c r="S747" s="223">
        <f>X747*R747</f>
        <v>1170.9083333333333</v>
      </c>
      <c r="T747" s="223">
        <f>N747-S747</f>
        <v>809.0916666666667</v>
      </c>
      <c r="U747" s="221">
        <v>11645</v>
      </c>
      <c r="V747" s="233"/>
      <c r="W747" s="223"/>
      <c r="X747" s="196">
        <f>IF((DATEDIF(G747,X$4,"m"))&gt;=120,120,(DATEDIF(G747,X$4,"m")))</f>
        <v>71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>CONCATENATE(H748,"/",I748,"/",J748,)</f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>(((N748)-1)/10)/12</f>
        <v>3.32525</v>
      </c>
      <c r="S748" s="223">
        <f>X748*R748</f>
        <v>236.09275</v>
      </c>
      <c r="T748" s="223">
        <f>N748-S748</f>
        <v>163.93724999999998</v>
      </c>
      <c r="U748" s="221">
        <v>11645</v>
      </c>
      <c r="V748" s="233"/>
      <c r="W748" s="223"/>
      <c r="X748" s="196">
        <f>IF((DATEDIF(G748,X$4,"m"))&gt;=120,120,(DATEDIF(G748,X$4,"m")))</f>
        <v>71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>CONCATENATE(H749,"/",I749,"/",J749,)</f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>(((N749)-1)/10)/12</f>
        <v>3.32525</v>
      </c>
      <c r="S749" s="223">
        <f>X749*R749</f>
        <v>236.09275</v>
      </c>
      <c r="T749" s="223">
        <f>N749-S749</f>
        <v>163.93724999999998</v>
      </c>
      <c r="U749" s="221">
        <v>11645</v>
      </c>
      <c r="V749" s="233"/>
      <c r="W749" s="223"/>
      <c r="X749" s="196">
        <f>IF((DATEDIF(G749,X$4,"m"))&gt;=120,120,(DATEDIF(G749,X$4,"m")))</f>
        <v>71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>CONCATENATE(H750,"/",I750,"/",J750,)</f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>(((N750)-1)/10)/12</f>
        <v>2.3249999999999997</v>
      </c>
      <c r="S750" s="223">
        <f>X750*R750</f>
        <v>165.07499999999999</v>
      </c>
      <c r="T750" s="223">
        <f>N750-S750</f>
        <v>114.92500000000001</v>
      </c>
      <c r="U750" s="221">
        <v>11645</v>
      </c>
      <c r="V750" s="233"/>
      <c r="W750" s="223"/>
      <c r="X750" s="196">
        <f>IF((DATEDIF(G750,X$4,"m"))&gt;=120,120,(DATEDIF(G750,X$4,"m")))</f>
        <v>71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>CONCATENATE(H751,"/",I751,"/",J751,)</f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>(((N751)-1)/10)/12</f>
        <v>2.3249999999999997</v>
      </c>
      <c r="S751" s="223">
        <f>X751*R751</f>
        <v>165.07499999999999</v>
      </c>
      <c r="T751" s="223">
        <f>N751-S751</f>
        <v>114.92500000000001</v>
      </c>
      <c r="U751" s="221">
        <v>11645</v>
      </c>
      <c r="V751" s="233"/>
      <c r="W751" s="223"/>
      <c r="X751" s="196">
        <f>IF((DATEDIF(G751,X$4,"m"))&gt;=120,120,(DATEDIF(G751,X$4,"m")))</f>
        <v>71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>CONCATENATE(H752,"/",I752,"/",J752,)</f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>(((N752)-1)/10)/12</f>
        <v>38.991666666666667</v>
      </c>
      <c r="S752" s="223">
        <f>X752*R752</f>
        <v>2768.4083333333333</v>
      </c>
      <c r="T752" s="223">
        <f>N752-S752</f>
        <v>1911.5916666666667</v>
      </c>
      <c r="U752" s="221">
        <v>11645</v>
      </c>
      <c r="V752" s="233"/>
      <c r="W752" s="223"/>
      <c r="X752" s="196">
        <f>IF((DATEDIF(G752,X$4,"m"))&gt;=120,120,(DATEDIF(G752,X$4,"m")))</f>
        <v>71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>CONCATENATE(H753,"/",I753,"/",J753,)</f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>(((N753)-1)/10)/12</f>
        <v>0.9916666666666667</v>
      </c>
      <c r="S753" s="223">
        <f>X753*R753</f>
        <v>70.408333333333331</v>
      </c>
      <c r="T753" s="223">
        <f>N753-S753</f>
        <v>49.591666666666669</v>
      </c>
      <c r="U753" s="221">
        <v>11645</v>
      </c>
      <c r="V753" s="233"/>
      <c r="W753" s="223"/>
      <c r="X753" s="196">
        <f>IF((DATEDIF(G753,X$4,"m"))&gt;=120,120,(DATEDIF(G753,X$4,"m")))</f>
        <v>71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>CONCATENATE(H754,"/",I754,"/",J754,)</f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>(((N754)-1)/10)/12</f>
        <v>387.49166666666662</v>
      </c>
      <c r="S754" s="223">
        <f>X754*R754</f>
        <v>27511.908333333329</v>
      </c>
      <c r="T754" s="223">
        <f>N754-S754</f>
        <v>18988.091666666671</v>
      </c>
      <c r="U754" s="221">
        <v>11645</v>
      </c>
      <c r="V754" s="233"/>
      <c r="W754" s="223"/>
      <c r="X754" s="196">
        <f>IF((DATEDIF(G754,X$4,"m"))&gt;=120,120,(DATEDIF(G754,X$4,"m")))</f>
        <v>71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>CONCATENATE(H755,"/",I755,"/",J755,)</f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>(((N755)-1)/10)/12</f>
        <v>9.9141666666666666</v>
      </c>
      <c r="S755" s="223">
        <f>X755*R755</f>
        <v>703.90583333333336</v>
      </c>
      <c r="T755" s="223">
        <f>N755-S755</f>
        <v>486.79416666666668</v>
      </c>
      <c r="U755" s="221">
        <v>11645</v>
      </c>
      <c r="V755" s="233"/>
      <c r="W755" s="223"/>
      <c r="X755" s="196">
        <f>IF((DATEDIF(G755,X$4,"m"))&gt;=120,120,(DATEDIF(G755,X$4,"m")))</f>
        <v>71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>CONCATENATE(H756,"/",I756,"/",J756,)</f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>(((N756)-1)/10)/12</f>
        <v>4.9916666666666663</v>
      </c>
      <c r="S756" s="223">
        <f>X756*R756</f>
        <v>354.4083333333333</v>
      </c>
      <c r="T756" s="223">
        <f>N756-S756</f>
        <v>245.5916666666667</v>
      </c>
      <c r="U756" s="221">
        <v>11645</v>
      </c>
      <c r="V756" s="233"/>
      <c r="W756" s="223"/>
      <c r="X756" s="196">
        <f>IF((DATEDIF(G756,X$4,"m"))&gt;=120,120,(DATEDIF(G756,X$4,"m")))</f>
        <v>71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>CONCATENATE(H757,"/",I757,"/",J757,)</f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>(((N757)-1)/10)/12</f>
        <v>150.26583333333335</v>
      </c>
      <c r="S757" s="223">
        <f>X757*R757</f>
        <v>10668.874166666668</v>
      </c>
      <c r="T757" s="223">
        <f>N757-S757</f>
        <v>7364.0258333333331</v>
      </c>
      <c r="U757" s="221">
        <v>11657</v>
      </c>
      <c r="V757" s="233"/>
      <c r="W757" s="223"/>
      <c r="X757" s="196">
        <f>IF((DATEDIF(G757,X$4,"m"))&gt;=120,120,(DATEDIF(G757,X$4,"m")))</f>
        <v>71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>CONCATENATE(H758,"/",I758,"/",J758,)</f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>(((N758)-1)/10)/12</f>
        <v>173.14516666666665</v>
      </c>
      <c r="S758" s="223">
        <f>X758*R758</f>
        <v>12120.161666666665</v>
      </c>
      <c r="T758" s="223">
        <f>N758-S758</f>
        <v>8658.2583333333332</v>
      </c>
      <c r="U758" s="221">
        <v>11658</v>
      </c>
      <c r="V758" s="233"/>
      <c r="W758" s="223"/>
      <c r="X758" s="196">
        <f>IF((DATEDIF(G758,X$4,"m"))&gt;=120,120,(DATEDIF(G758,X$4,"m")))</f>
        <v>70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>CONCATENATE(H759,"/",I759,"/",J759,)</f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>(((N759)-1)/10)/12</f>
        <v>111.34008333333333</v>
      </c>
      <c r="S759" s="223">
        <f>X759*R759</f>
        <v>7793.8058333333329</v>
      </c>
      <c r="T759" s="223">
        <f>N759-S759</f>
        <v>5568.0041666666666</v>
      </c>
      <c r="U759" s="221">
        <v>11658</v>
      </c>
      <c r="V759" s="233"/>
      <c r="W759" s="223"/>
      <c r="X759" s="196">
        <f>IF((DATEDIF(G759,X$4,"m"))&gt;=120,120,(DATEDIF(G759,X$4,"m")))</f>
        <v>70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>CONCATENATE(H760,"/",I760,"/",J760,)</f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>(((N760)-1)/10)/12</f>
        <v>111.34008333333333</v>
      </c>
      <c r="S760" s="223">
        <f>X760*R760</f>
        <v>7793.8058333333329</v>
      </c>
      <c r="T760" s="223">
        <f>N760-S760</f>
        <v>5568.0041666666666</v>
      </c>
      <c r="U760" s="221">
        <v>11658</v>
      </c>
      <c r="V760" s="233"/>
      <c r="W760" s="223"/>
      <c r="X760" s="196">
        <f>IF((DATEDIF(G760,X$4,"m"))&gt;=120,120,(DATEDIF(G760,X$4,"m")))</f>
        <v>70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>CONCATENATE(H761,"/",I761,"/",J761,)</f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>(((N761)-1)/10)/12</f>
        <v>111.34008333333333</v>
      </c>
      <c r="S761" s="223">
        <f>X761*R761</f>
        <v>7793.8058333333329</v>
      </c>
      <c r="T761" s="223">
        <f>N761-S761</f>
        <v>5568.0041666666666</v>
      </c>
      <c r="U761" s="221">
        <v>11658</v>
      </c>
      <c r="V761" s="233"/>
      <c r="W761" s="223"/>
      <c r="X761" s="196">
        <f>IF((DATEDIF(G761,X$4,"m"))&gt;=120,120,(DATEDIF(G761,X$4,"m")))</f>
        <v>70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>CONCATENATE(H762,"/",I762,"/",J762,)</f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>(((N762)-1)/10)/12</f>
        <v>105.08299999999998</v>
      </c>
      <c r="S762" s="223">
        <f>X762*R762</f>
        <v>7355.8099999999986</v>
      </c>
      <c r="T762" s="223">
        <f>N762-S762</f>
        <v>5255.1500000000005</v>
      </c>
      <c r="U762" s="221">
        <v>11658</v>
      </c>
      <c r="V762" s="233"/>
      <c r="W762" s="223"/>
      <c r="X762" s="196">
        <f>IF((DATEDIF(G762,X$4,"m"))&gt;=120,120,(DATEDIF(G762,X$4,"m")))</f>
        <v>70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>CONCATENATE(H763,"/",I763,"/",J763,)</f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>(((N763)-1)/10)/12</f>
        <v>105.08299999999998</v>
      </c>
      <c r="S763" s="223">
        <f>X763*R763</f>
        <v>7355.8099999999986</v>
      </c>
      <c r="T763" s="223">
        <f>N763-S763</f>
        <v>5255.1500000000005</v>
      </c>
      <c r="U763" s="221">
        <v>11658</v>
      </c>
      <c r="V763" s="233"/>
      <c r="W763" s="223"/>
      <c r="X763" s="196">
        <f>IF((DATEDIF(G763,X$4,"m"))&gt;=120,120,(DATEDIF(G763,X$4,"m")))</f>
        <v>70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>CONCATENATE(H764,"/",I764,"/",J764,)</f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>(((N764)-1)/10)/12</f>
        <v>105.08299999999998</v>
      </c>
      <c r="S764" s="223">
        <f>X764*R764</f>
        <v>7355.8099999999986</v>
      </c>
      <c r="T764" s="223">
        <f>N764-S764</f>
        <v>5255.1500000000005</v>
      </c>
      <c r="U764" s="221">
        <v>11658</v>
      </c>
      <c r="V764" s="233"/>
      <c r="W764" s="223"/>
      <c r="X764" s="196">
        <f>IF((DATEDIF(G764,X$4,"m"))&gt;=120,120,(DATEDIF(G764,X$4,"m")))</f>
        <v>70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>CONCATENATE(H765,"/",I765,"/",J765,)</f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>(((N765)-1)/10)/12</f>
        <v>105.08299999999998</v>
      </c>
      <c r="S765" s="223">
        <f>X765*R765</f>
        <v>7355.8099999999986</v>
      </c>
      <c r="T765" s="223">
        <f>N765-S765</f>
        <v>5255.1500000000005</v>
      </c>
      <c r="U765" s="221">
        <v>11658</v>
      </c>
      <c r="V765" s="233"/>
      <c r="W765" s="223"/>
      <c r="X765" s="196">
        <f>IF((DATEDIF(G765,X$4,"m"))&gt;=120,120,(DATEDIF(G765,X$4,"m")))</f>
        <v>70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>CONCATENATE(H766,"/",I766,"/",J766,)</f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>(((N766)-1)/10)/12</f>
        <v>105.08299999999998</v>
      </c>
      <c r="S766" s="223">
        <f>X766*R766</f>
        <v>7355.8099999999986</v>
      </c>
      <c r="T766" s="223">
        <f>N766-S766</f>
        <v>5255.1500000000005</v>
      </c>
      <c r="U766" s="221">
        <v>11658</v>
      </c>
      <c r="V766" s="233"/>
      <c r="W766" s="223"/>
      <c r="X766" s="196">
        <f>IF((DATEDIF(G766,X$4,"m"))&gt;=120,120,(DATEDIF(G766,X$4,"m")))</f>
        <v>70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>CONCATENATE(H767,"/",I767,"/",J767,)</f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>(((N767)-1)/10)/12</f>
        <v>105.08299999999998</v>
      </c>
      <c r="S767" s="223">
        <f>X767*R767</f>
        <v>7355.8099999999986</v>
      </c>
      <c r="T767" s="223">
        <f>N767-S767</f>
        <v>5255.1500000000005</v>
      </c>
      <c r="U767" s="221">
        <v>11658</v>
      </c>
      <c r="V767" s="233"/>
      <c r="W767" s="223"/>
      <c r="X767" s="196">
        <f>IF((DATEDIF(G767,X$4,"m"))&gt;=120,120,(DATEDIF(G767,X$4,"m")))</f>
        <v>70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>CONCATENATE(H768,"/",I768,"/",J768,)</f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>(((N768)-1)/10)/12</f>
        <v>105.08299999999998</v>
      </c>
      <c r="S768" s="223">
        <f>X768*R768</f>
        <v>7355.8099999999986</v>
      </c>
      <c r="T768" s="223">
        <f>N768-S768</f>
        <v>5255.1500000000005</v>
      </c>
      <c r="U768" s="221">
        <v>11658</v>
      </c>
      <c r="V768" s="233"/>
      <c r="W768" s="223"/>
      <c r="X768" s="196">
        <f>IF((DATEDIF(G768,X$4,"m"))&gt;=120,120,(DATEDIF(G768,X$4,"m")))</f>
        <v>70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>CONCATENATE(H769,"/",I769,"/",J769,)</f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>(((N769)-1)/10)/12</f>
        <v>105.08299999999998</v>
      </c>
      <c r="S769" s="223">
        <f>X769*R769</f>
        <v>7355.8099999999986</v>
      </c>
      <c r="T769" s="223">
        <f>N769-S769</f>
        <v>5255.1500000000005</v>
      </c>
      <c r="U769" s="221">
        <v>11658</v>
      </c>
      <c r="V769" s="233"/>
      <c r="W769" s="223"/>
      <c r="X769" s="196">
        <f>IF((DATEDIF(G769,X$4,"m"))&gt;=120,120,(DATEDIF(G769,X$4,"m")))</f>
        <v>70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>CONCATENATE(H770,"/",I770,"/",J770,)</f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>(((N770)-1)/10)/12</f>
        <v>105.08299999999998</v>
      </c>
      <c r="S770" s="223">
        <f>X770*R770</f>
        <v>7355.8099999999986</v>
      </c>
      <c r="T770" s="223">
        <f>N770-S770</f>
        <v>5255.1500000000005</v>
      </c>
      <c r="U770" s="221">
        <v>11658</v>
      </c>
      <c r="V770" s="233"/>
      <c r="W770" s="223"/>
      <c r="X770" s="196">
        <f>IF((DATEDIF(G770,X$4,"m"))&gt;=120,120,(DATEDIF(G770,X$4,"m")))</f>
        <v>70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>CONCATENATE(H771,"/",I771,"/",J771,)</f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>(((N771)-1)/10)/12</f>
        <v>105.08299999999998</v>
      </c>
      <c r="S771" s="223">
        <f>X771*R771</f>
        <v>7355.8099999999986</v>
      </c>
      <c r="T771" s="223">
        <f>N771-S771</f>
        <v>5255.1500000000005</v>
      </c>
      <c r="U771" s="221">
        <v>11658</v>
      </c>
      <c r="V771" s="233"/>
      <c r="W771" s="223"/>
      <c r="X771" s="196">
        <f>IF((DATEDIF(G771,X$4,"m"))&gt;=120,120,(DATEDIF(G771,X$4,"m")))</f>
        <v>70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>CONCATENATE(H772,"/",I772,"/",J772,)</f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>(((N772)-1)/10)/12</f>
        <v>105.08299999999998</v>
      </c>
      <c r="S772" s="223">
        <f>X772*R772</f>
        <v>7355.8099999999986</v>
      </c>
      <c r="T772" s="223">
        <f>N772-S772</f>
        <v>5255.1500000000005</v>
      </c>
      <c r="U772" s="221">
        <v>11658</v>
      </c>
      <c r="V772" s="233"/>
      <c r="W772" s="223"/>
      <c r="X772" s="196">
        <f>IF((DATEDIF(G772,X$4,"m"))&gt;=120,120,(DATEDIF(G772,X$4,"m")))</f>
        <v>70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>CONCATENATE(H773,"/",I773,"/",J773,)</f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>(((N773)-1)/10)/12</f>
        <v>105.08299999999998</v>
      </c>
      <c r="S773" s="223">
        <f>X773*R773</f>
        <v>7355.8099999999986</v>
      </c>
      <c r="T773" s="223">
        <f>N773-S773</f>
        <v>5255.1500000000005</v>
      </c>
      <c r="U773" s="221">
        <v>11658</v>
      </c>
      <c r="V773" s="233"/>
      <c r="W773" s="223"/>
      <c r="X773" s="196">
        <f>IF((DATEDIF(G773,X$4,"m"))&gt;=120,120,(DATEDIF(G773,X$4,"m")))</f>
        <v>70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>CONCATENATE(H774,"/",I774,"/",J774,)</f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>(((N774)-1)/10)/12</f>
        <v>105.08299999999998</v>
      </c>
      <c r="S774" s="223">
        <f>X774*R774</f>
        <v>7355.8099999999986</v>
      </c>
      <c r="T774" s="223">
        <f>N774-S774</f>
        <v>5255.1500000000005</v>
      </c>
      <c r="U774" s="221">
        <v>11658</v>
      </c>
      <c r="V774" s="233"/>
      <c r="W774" s="223"/>
      <c r="X774" s="196">
        <f>IF((DATEDIF(G774,X$4,"m"))&gt;=120,120,(DATEDIF(G774,X$4,"m")))</f>
        <v>70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>(((N775)-1)/10)/12</f>
        <v>105.08299999999998</v>
      </c>
      <c r="S775" s="223">
        <f>X775*R775</f>
        <v>7355.8099999999986</v>
      </c>
      <c r="T775" s="223">
        <f>N775-S775</f>
        <v>5255.1500000000005</v>
      </c>
      <c r="U775" s="221">
        <v>11658</v>
      </c>
      <c r="V775" s="233"/>
      <c r="W775" s="223"/>
      <c r="X775" s="196">
        <f>IF((DATEDIF(G775,X$4,"m"))&gt;=120,120,(DATEDIF(G775,X$4,"m")))</f>
        <v>70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>CONCATENATE(H776,"/",I776,"/",J776,)</f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>(((N776)-1)/10)/12</f>
        <v>105.08299999999998</v>
      </c>
      <c r="S776" s="223">
        <f>X776*R776</f>
        <v>7355.8099999999986</v>
      </c>
      <c r="T776" s="223">
        <f>N776-S776</f>
        <v>5255.1500000000005</v>
      </c>
      <c r="U776" s="221">
        <v>11658</v>
      </c>
      <c r="V776" s="233"/>
      <c r="W776" s="223"/>
      <c r="X776" s="196">
        <f>IF((DATEDIF(G776,X$4,"m"))&gt;=120,120,(DATEDIF(G776,X$4,"m")))</f>
        <v>70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>CONCATENATE(H777,"/",I777,"/",J777,)</f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>(((N777)-1)/10)/12</f>
        <v>105.08299999999998</v>
      </c>
      <c r="S777" s="223">
        <f>X777*R777</f>
        <v>7355.8099999999986</v>
      </c>
      <c r="T777" s="223">
        <f>N777-S777</f>
        <v>5255.1500000000005</v>
      </c>
      <c r="U777" s="221">
        <v>11658</v>
      </c>
      <c r="V777" s="233"/>
      <c r="W777" s="223"/>
      <c r="X777" s="196">
        <f>IF((DATEDIF(G777,X$4,"m"))&gt;=120,120,(DATEDIF(G777,X$4,"m")))</f>
        <v>70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>CONCATENATE(H778,"/",I778,"/",J778,)</f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>(((N778)-1)/10)/12</f>
        <v>105.08299999999998</v>
      </c>
      <c r="S778" s="223">
        <f>X778*R778</f>
        <v>7355.8099999999986</v>
      </c>
      <c r="T778" s="223">
        <f>N778-S778</f>
        <v>5255.1500000000005</v>
      </c>
      <c r="U778" s="221">
        <v>11658</v>
      </c>
      <c r="V778" s="233"/>
      <c r="W778" s="223"/>
      <c r="X778" s="196">
        <f>IF((DATEDIF(G778,X$4,"m"))&gt;=120,120,(DATEDIF(G778,X$4,"m")))</f>
        <v>70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>CONCATENATE(H779,"/",I779,"/",J779,)</f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>(((N779)-1)/10)/12</f>
        <v>105.08299999999998</v>
      </c>
      <c r="S779" s="223">
        <f>X779*R779</f>
        <v>7355.8099999999986</v>
      </c>
      <c r="T779" s="223">
        <f>N779-S779</f>
        <v>5255.1500000000005</v>
      </c>
      <c r="U779" s="221">
        <v>11658</v>
      </c>
      <c r="V779" s="233"/>
      <c r="W779" s="223"/>
      <c r="X779" s="196">
        <f>IF((DATEDIF(G779,X$4,"m"))&gt;=120,120,(DATEDIF(G779,X$4,"m")))</f>
        <v>70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>CONCATENATE(H780,"/",I780,"/",J780,)</f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>(((N780)-1)/10)/12</f>
        <v>105.08299999999998</v>
      </c>
      <c r="S780" s="223">
        <f>X780*R780</f>
        <v>7355.8099999999986</v>
      </c>
      <c r="T780" s="223">
        <f>N780-S780</f>
        <v>5255.1500000000005</v>
      </c>
      <c r="U780" s="221">
        <v>11658</v>
      </c>
      <c r="V780" s="233"/>
      <c r="W780" s="223"/>
      <c r="X780" s="196">
        <f>IF((DATEDIF(G780,X$4,"m"))&gt;=120,120,(DATEDIF(G780,X$4,"m")))</f>
        <v>70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>CONCATENATE(H781,"/",I781,"/",J781,)</f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>(((N781)-1)/10)/12</f>
        <v>166.58533333333335</v>
      </c>
      <c r="S781" s="223">
        <f>X781*R781</f>
        <v>11660.973333333335</v>
      </c>
      <c r="T781" s="223">
        <f>N781-S781</f>
        <v>8330.2666666666664</v>
      </c>
      <c r="U781" s="221">
        <v>11658</v>
      </c>
      <c r="V781" s="233"/>
      <c r="W781" s="223"/>
      <c r="X781" s="196">
        <f>IF((DATEDIF(G781,X$4,"m"))&gt;=120,120,(DATEDIF(G781,X$4,"m")))</f>
        <v>70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>CONCATENATE(H782,"/",I782,"/",J782,)</f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>(((N782)-1)/10)/12</f>
        <v>166.58533333333335</v>
      </c>
      <c r="S782" s="223">
        <f>X782*R782</f>
        <v>11660.973333333335</v>
      </c>
      <c r="T782" s="223">
        <f>N782-S782</f>
        <v>8330.2666666666664</v>
      </c>
      <c r="U782" s="221">
        <v>11658</v>
      </c>
      <c r="V782" s="233"/>
      <c r="W782" s="223"/>
      <c r="X782" s="196">
        <f>IF((DATEDIF(G782,X$4,"m"))&gt;=120,120,(DATEDIF(G782,X$4,"m")))</f>
        <v>70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>CONCATENATE(H783,"/",I783,"/",J783,)</f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>(((N783)-1)/10)/12</f>
        <v>166.58533333333335</v>
      </c>
      <c r="S783" s="223">
        <f>X783*R783</f>
        <v>11660.973333333335</v>
      </c>
      <c r="T783" s="223">
        <f>N783-S783</f>
        <v>8330.2666666666664</v>
      </c>
      <c r="U783" s="221">
        <v>11658</v>
      </c>
      <c r="V783" s="233"/>
      <c r="W783" s="223"/>
      <c r="X783" s="196">
        <f>IF((DATEDIF(G783,X$4,"m"))&gt;=120,120,(DATEDIF(G783,X$4,"m")))</f>
        <v>70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>CONCATENATE(H784,"/",I784,"/",J784,)</f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>(((N784)-1)/10)/12</f>
        <v>166.58533333333335</v>
      </c>
      <c r="S784" s="223">
        <f>X784*R784</f>
        <v>11660.973333333335</v>
      </c>
      <c r="T784" s="223">
        <f>N784-S784</f>
        <v>8330.2666666666664</v>
      </c>
      <c r="U784" s="221">
        <v>11658</v>
      </c>
      <c r="V784" s="233"/>
      <c r="W784" s="223"/>
      <c r="X784" s="196">
        <f>IF((DATEDIF(G784,X$4,"m"))&gt;=120,120,(DATEDIF(G784,X$4,"m")))</f>
        <v>70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>CONCATENATE(H785,"/",I785,"/",J785,)</f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>(((N785)-1)/10)/12</f>
        <v>58.382333333333328</v>
      </c>
      <c r="S785" s="223">
        <f>X785*R785</f>
        <v>4086.7633333333329</v>
      </c>
      <c r="T785" s="223">
        <f>N785-S785</f>
        <v>2920.1166666666672</v>
      </c>
      <c r="U785" s="221">
        <v>11658</v>
      </c>
      <c r="V785" s="233"/>
      <c r="W785" s="223"/>
      <c r="X785" s="196">
        <f>IF((DATEDIF(G785,X$4,"m"))&gt;=120,120,(DATEDIF(G785,X$4,"m")))</f>
        <v>70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>CONCATENATE(H786,"/",I786,"/",J786,)</f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>(((N786)-1)/10)/12</f>
        <v>58.382333333333328</v>
      </c>
      <c r="S786" s="223">
        <f>X786*R786</f>
        <v>4086.7633333333329</v>
      </c>
      <c r="T786" s="223">
        <f>N786-S786</f>
        <v>2920.1166666666672</v>
      </c>
      <c r="U786" s="221">
        <v>11658</v>
      </c>
      <c r="V786" s="233"/>
      <c r="W786" s="223"/>
      <c r="X786" s="196">
        <f>IF((DATEDIF(G786,X$4,"m"))&gt;=120,120,(DATEDIF(G786,X$4,"m")))</f>
        <v>70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>CONCATENATE(H787,"/",I787,"/",J787,)</f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>(((N787)-1)/10)/12</f>
        <v>58.382333333333328</v>
      </c>
      <c r="S787" s="223">
        <f>X787*R787</f>
        <v>4086.7633333333329</v>
      </c>
      <c r="T787" s="223">
        <f>N787-S787</f>
        <v>2920.1166666666672</v>
      </c>
      <c r="U787" s="221">
        <v>11658</v>
      </c>
      <c r="V787" s="233"/>
      <c r="W787" s="223"/>
      <c r="X787" s="196">
        <f>IF((DATEDIF(G787,X$4,"m"))&gt;=120,120,(DATEDIF(G787,X$4,"m")))</f>
        <v>70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>CONCATENATE(H788,"/",I788,"/",J788,)</f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>(((N788)-1)/10)/12</f>
        <v>58.382333333333328</v>
      </c>
      <c r="S788" s="223">
        <f>X788*R788</f>
        <v>4086.7633333333329</v>
      </c>
      <c r="T788" s="223">
        <f>N788-S788</f>
        <v>2920.1166666666672</v>
      </c>
      <c r="U788" s="221">
        <v>11658</v>
      </c>
      <c r="V788" s="233"/>
      <c r="W788" s="223"/>
      <c r="X788" s="196">
        <f>IF((DATEDIF(G788,X$4,"m"))&gt;=120,120,(DATEDIF(G788,X$4,"m")))</f>
        <v>70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>CONCATENATE(H789,"/",I789,"/",J789,)</f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>(((N789)-1)/10)/12</f>
        <v>58.382333333333328</v>
      </c>
      <c r="S789" s="223">
        <f>X789*R789</f>
        <v>4086.7633333333329</v>
      </c>
      <c r="T789" s="223">
        <f>N789-S789</f>
        <v>2920.1166666666672</v>
      </c>
      <c r="U789" s="221">
        <v>11658</v>
      </c>
      <c r="V789" s="233"/>
      <c r="W789" s="223"/>
      <c r="X789" s="196">
        <f>IF((DATEDIF(G789,X$4,"m"))&gt;=120,120,(DATEDIF(G789,X$4,"m")))</f>
        <v>70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>CONCATENATE(H790,"/",I790,"/",J790,)</f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>(((N790)-1)/10)/12</f>
        <v>58.382333333333328</v>
      </c>
      <c r="S790" s="223">
        <f>X790*R790</f>
        <v>4086.7633333333329</v>
      </c>
      <c r="T790" s="223">
        <f>N790-S790</f>
        <v>2920.1166666666672</v>
      </c>
      <c r="U790" s="221">
        <v>11658</v>
      </c>
      <c r="V790" s="233"/>
      <c r="W790" s="223"/>
      <c r="X790" s="196">
        <f>IF((DATEDIF(G790,X$4,"m"))&gt;=120,120,(DATEDIF(G790,X$4,"m")))</f>
        <v>70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>CONCATENATE(H791,"/",I791,"/",J791,)</f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>(((N791)-1)/10)/12</f>
        <v>58.382333333333328</v>
      </c>
      <c r="S791" s="223">
        <f>X791*R791</f>
        <v>4086.7633333333329</v>
      </c>
      <c r="T791" s="223">
        <f>N791-S791</f>
        <v>2920.1166666666672</v>
      </c>
      <c r="U791" s="221">
        <v>11658</v>
      </c>
      <c r="V791" s="233"/>
      <c r="W791" s="223"/>
      <c r="X791" s="196">
        <f>IF((DATEDIF(G791,X$4,"m"))&gt;=120,120,(DATEDIF(G791,X$4,"m")))</f>
        <v>70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>CONCATENATE(H792,"/",I792,"/",J792,)</f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>(((N792)-1)/10)/12</f>
        <v>58.382333333333328</v>
      </c>
      <c r="S792" s="223">
        <f>X792*R792</f>
        <v>4086.7633333333329</v>
      </c>
      <c r="T792" s="223">
        <f>N792-S792</f>
        <v>2920.1166666666672</v>
      </c>
      <c r="U792" s="221">
        <v>11658</v>
      </c>
      <c r="V792" s="233"/>
      <c r="W792" s="223"/>
      <c r="X792" s="196">
        <f>IF((DATEDIF(G792,X$4,"m"))&gt;=120,120,(DATEDIF(G792,X$4,"m")))</f>
        <v>70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>CONCATENATE(H793,"/",I793,"/",J793,)</f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>(((N793)-1)/10)/12</f>
        <v>58.382333333333328</v>
      </c>
      <c r="S793" s="223">
        <f>X793*R793</f>
        <v>4086.7633333333329</v>
      </c>
      <c r="T793" s="223">
        <f>N793-S793</f>
        <v>2920.1166666666672</v>
      </c>
      <c r="U793" s="221">
        <v>11658</v>
      </c>
      <c r="V793" s="233"/>
      <c r="W793" s="223"/>
      <c r="X793" s="196">
        <f>IF((DATEDIF(G793,X$4,"m"))&gt;=120,120,(DATEDIF(G793,X$4,"m")))</f>
        <v>70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>CONCATENATE(H794,"/",I794,"/",J794,)</f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>(((N794)-1)/10)/12</f>
        <v>58.382333333333328</v>
      </c>
      <c r="S794" s="223">
        <f>X794*R794</f>
        <v>4086.7633333333329</v>
      </c>
      <c r="T794" s="223">
        <f>N794-S794</f>
        <v>2920.1166666666672</v>
      </c>
      <c r="U794" s="221">
        <v>11658</v>
      </c>
      <c r="V794" s="233"/>
      <c r="W794" s="223"/>
      <c r="X794" s="196">
        <f>IF((DATEDIF(G794,X$4,"m"))&gt;=120,120,(DATEDIF(G794,X$4,"m")))</f>
        <v>70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>CONCATENATE(H795,"/",I795,"/",J795,)</f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>(((N795)-1)/10)/12</f>
        <v>58.382333333333328</v>
      </c>
      <c r="S795" s="223">
        <f>X795*R795</f>
        <v>4086.7633333333329</v>
      </c>
      <c r="T795" s="223">
        <f>N795-S795</f>
        <v>2920.1166666666672</v>
      </c>
      <c r="U795" s="221">
        <v>11658</v>
      </c>
      <c r="V795" s="233"/>
      <c r="W795" s="223"/>
      <c r="X795" s="196">
        <f>IF((DATEDIF(G795,X$4,"m"))&gt;=120,120,(DATEDIF(G795,X$4,"m")))</f>
        <v>70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>CONCATENATE(H796,"/",I796,"/",J796,)</f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>(((N796)-1)/10)/12</f>
        <v>58.382333333333328</v>
      </c>
      <c r="S796" s="223">
        <f>X796*R796</f>
        <v>4086.7633333333329</v>
      </c>
      <c r="T796" s="223">
        <f>N796-S796</f>
        <v>2920.1166666666672</v>
      </c>
      <c r="U796" s="221">
        <v>11658</v>
      </c>
      <c r="V796" s="233"/>
      <c r="W796" s="223"/>
      <c r="X796" s="196">
        <f>IF((DATEDIF(G796,X$4,"m"))&gt;=120,120,(DATEDIF(G796,X$4,"m")))</f>
        <v>70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>CONCATENATE(H797,"/",I797,"/",J797,)</f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>(((N797)-1)/10)/12</f>
        <v>58.382333333333328</v>
      </c>
      <c r="S797" s="223">
        <f>X797*R797</f>
        <v>4086.7633333333329</v>
      </c>
      <c r="T797" s="223">
        <f>N797-S797</f>
        <v>2920.1166666666672</v>
      </c>
      <c r="U797" s="221">
        <v>11658</v>
      </c>
      <c r="V797" s="233"/>
      <c r="W797" s="223"/>
      <c r="X797" s="196">
        <f>IF((DATEDIF(G797,X$4,"m"))&gt;=120,120,(DATEDIF(G797,X$4,"m")))</f>
        <v>70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>CONCATENATE(H798,"/",I798,"/",J798,)</f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>(((N798)-1)/10)/12</f>
        <v>58.382333333333328</v>
      </c>
      <c r="S798" s="223">
        <f>X798*R798</f>
        <v>4086.7633333333329</v>
      </c>
      <c r="T798" s="223">
        <f>N798-S798</f>
        <v>2920.1166666666672</v>
      </c>
      <c r="U798" s="221">
        <v>11658</v>
      </c>
      <c r="V798" s="233"/>
      <c r="W798" s="223"/>
      <c r="X798" s="196">
        <f>IF((DATEDIF(G798,X$4,"m"))&gt;=120,120,(DATEDIF(G798,X$4,"m")))</f>
        <v>70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>CONCATENATE(H799,"/",I799,"/",J799,)</f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>(((N799)-1)/10)/12</f>
        <v>58.382333333333328</v>
      </c>
      <c r="S799" s="223">
        <f>X799*R799</f>
        <v>4086.7633333333329</v>
      </c>
      <c r="T799" s="223">
        <f>N799-S799</f>
        <v>2920.1166666666672</v>
      </c>
      <c r="U799" s="221">
        <v>11658</v>
      </c>
      <c r="V799" s="233"/>
      <c r="W799" s="223"/>
      <c r="X799" s="196">
        <f>IF((DATEDIF(G799,X$4,"m"))&gt;=120,120,(DATEDIF(G799,X$4,"m")))</f>
        <v>70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>(((N800)-1)/10)/12</f>
        <v>87.283333333333346</v>
      </c>
      <c r="S800" s="476">
        <f>X800*R800</f>
        <v>5847.9833333333345</v>
      </c>
      <c r="T800" s="476">
        <f>N800-S800</f>
        <v>4627.0166666666655</v>
      </c>
      <c r="W800" s="223"/>
      <c r="X800" s="236">
        <f>IF((DATEDIF(G800,X$4,"m"))&gt;=120,120,(DATEDIF(G800,X$4,"m")))</f>
        <v>67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>(((N801)-1)/10)/12</f>
        <v>97.976083333333335</v>
      </c>
      <c r="S801" s="476">
        <f>X801*R801</f>
        <v>6662.3736666666664</v>
      </c>
      <c r="T801" s="476">
        <f>N801-S801</f>
        <v>5095.7563333333328</v>
      </c>
      <c r="W801" s="223"/>
      <c r="X801" s="236">
        <f>IF((DATEDIF(G801,X$4,"m"))&gt;=120,120,(DATEDIF(G801,X$4,"m")))</f>
        <v>68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>CONCATENATE(H802,"/",I802,"/",J802,)</f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>(((N802)-1)/10)/12</f>
        <v>19.116666666666667</v>
      </c>
      <c r="S802" s="223">
        <f>X802*R802</f>
        <v>1223.4666666666667</v>
      </c>
      <c r="T802" s="223">
        <f>N802-S802</f>
        <v>1071.5333333333333</v>
      </c>
      <c r="W802" s="223"/>
      <c r="X802" s="196">
        <f>IF((DATEDIF(G802,X$4,"m"))&gt;=120,120,(DATEDIF(G802,X$4,"m")))</f>
        <v>64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>CONCATENATE(H803,"/",I803,"/",J803,)</f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>(((N803)-1)/10)/12</f>
        <v>19.116666666666667</v>
      </c>
      <c r="S803" s="223">
        <f>X803*R803</f>
        <v>1223.4666666666667</v>
      </c>
      <c r="T803" s="223">
        <f>N803-S803</f>
        <v>1071.5333333333333</v>
      </c>
      <c r="W803" s="223"/>
      <c r="X803" s="196">
        <f>IF((DATEDIF(G803,X$4,"m"))&gt;=120,120,(DATEDIF(G803,X$4,"m")))</f>
        <v>64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>CONCATENATE(H804,"/",I804,"/",J804,)</f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>(((N804)-1)/10)/12</f>
        <v>48.394583333333337</v>
      </c>
      <c r="S804" s="223">
        <f>X804*R804</f>
        <v>2806.8858333333337</v>
      </c>
      <c r="T804" s="223">
        <f>N804-S804</f>
        <v>3001.4641666666666</v>
      </c>
      <c r="W804" s="223"/>
      <c r="X804" s="196">
        <f>IF((DATEDIF(G804,X$4,"m"))&gt;=120,120,(DATEDIF(G804,X$4,"m")))</f>
        <v>58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>CONCATENATE(H805,"/",I805,"/",J805,)</f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>(((N805)-1)/10)/12</f>
        <v>48.394583333333337</v>
      </c>
      <c r="S805" s="223">
        <f>X805*R805</f>
        <v>2806.8858333333337</v>
      </c>
      <c r="T805" s="223">
        <f>N805-S805</f>
        <v>3001.4641666666666</v>
      </c>
      <c r="W805" s="223"/>
      <c r="X805" s="196">
        <f>IF((DATEDIF(G805,X$4,"m"))&gt;=120,120,(DATEDIF(G805,X$4,"m")))</f>
        <v>58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>CONCATENATE(H806,"/",I806,"/",J806,)</f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>(((N806)-1)/10)/12</f>
        <v>48.394583333333337</v>
      </c>
      <c r="S806" s="223">
        <f>X806*R806</f>
        <v>2806.8858333333337</v>
      </c>
      <c r="T806" s="223">
        <f>N806-S806</f>
        <v>3001.4641666666666</v>
      </c>
      <c r="W806" s="223"/>
      <c r="X806" s="196">
        <f>IF((DATEDIF(G806,X$4,"m"))&gt;=120,120,(DATEDIF(G806,X$4,"m")))</f>
        <v>58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>CONCATENATE(H807,"/",I807,"/",J807,)</f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>(((N807)-1)/10)/12</f>
        <v>48.394583333333337</v>
      </c>
      <c r="S807" s="223">
        <f>X807*R807</f>
        <v>2806.8858333333337</v>
      </c>
      <c r="T807" s="223">
        <f>N807-S807</f>
        <v>3001.4641666666666</v>
      </c>
      <c r="W807" s="223"/>
      <c r="X807" s="196">
        <f>IF((DATEDIF(G807,X$4,"m"))&gt;=120,120,(DATEDIF(G807,X$4,"m")))</f>
        <v>58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>CONCATENATE(H808,"/",I808,"/",J808,)</f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>(((N808)-1)/10)/12</f>
        <v>48.394583333333337</v>
      </c>
      <c r="S808" s="223">
        <f>X808*R808</f>
        <v>2806.8858333333337</v>
      </c>
      <c r="T808" s="223">
        <f>N808-S808</f>
        <v>3001.4641666666666</v>
      </c>
      <c r="W808" s="223"/>
      <c r="X808" s="196">
        <f>IF((DATEDIF(G808,X$4,"m"))&gt;=120,120,(DATEDIF(G808,X$4,"m")))</f>
        <v>58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>CONCATENATE(H809,"/",I809,"/",J809,)</f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>(((N809)-1)/10)/12</f>
        <v>48.394583333333337</v>
      </c>
      <c r="S809" s="223">
        <f>X809*R809</f>
        <v>2806.8858333333337</v>
      </c>
      <c r="T809" s="223">
        <f>N809-S809</f>
        <v>3001.4641666666666</v>
      </c>
      <c r="W809" s="223"/>
      <c r="X809" s="196">
        <f>IF((DATEDIF(G809,X$4,"m"))&gt;=120,120,(DATEDIF(G809,X$4,"m")))</f>
        <v>58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>CONCATENATE(H810,"/",I810,"/",J810,)</f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>(((N810)-1)/10)/12</f>
        <v>48.394583333333337</v>
      </c>
      <c r="S810" s="223">
        <f>X810*R810</f>
        <v>2806.8858333333337</v>
      </c>
      <c r="T810" s="223">
        <f>N810-S810</f>
        <v>3001.4641666666666</v>
      </c>
      <c r="W810" s="223"/>
      <c r="X810" s="196">
        <f>IF((DATEDIF(G810,X$4,"m"))&gt;=120,120,(DATEDIF(G810,X$4,"m")))</f>
        <v>58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>CONCATENATE(H811,"/",I811,"/",J811,)</f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>(((N811)-1)/10)/12</f>
        <v>48.394583333333337</v>
      </c>
      <c r="S811" s="223">
        <f>X811*R811</f>
        <v>2806.8858333333337</v>
      </c>
      <c r="T811" s="223">
        <f>N811-S811</f>
        <v>3001.4641666666666</v>
      </c>
      <c r="W811" s="223"/>
      <c r="X811" s="196">
        <f>IF((DATEDIF(G811,X$4,"m"))&gt;=120,120,(DATEDIF(G811,X$4,"m")))</f>
        <v>58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>CONCATENATE(H812,"/",I812,"/",J812,)</f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>(((N812)-1)/10)/12</f>
        <v>48.394583333333337</v>
      </c>
      <c r="S812" s="223">
        <f>X812*R812</f>
        <v>2806.8858333333337</v>
      </c>
      <c r="T812" s="223">
        <f>N812-S812</f>
        <v>3001.4641666666666</v>
      </c>
      <c r="W812" s="223"/>
      <c r="X812" s="196">
        <f>IF((DATEDIF(G812,X$4,"m"))&gt;=120,120,(DATEDIF(G812,X$4,"m")))</f>
        <v>58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>CONCATENATE(H813,"/",I813,"/",J813,)</f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>(((N813)-1)/10)/12</f>
        <v>48.394583333333337</v>
      </c>
      <c r="S813" s="223">
        <f>X813*R813</f>
        <v>2806.8858333333337</v>
      </c>
      <c r="T813" s="223">
        <f>N813-S813</f>
        <v>3001.4641666666666</v>
      </c>
      <c r="W813" s="223"/>
      <c r="X813" s="196">
        <f>IF((DATEDIF(G813,X$4,"m"))&gt;=120,120,(DATEDIF(G813,X$4,"m")))</f>
        <v>58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>CONCATENATE(H814,"/",I814,"/",J814,)</f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>(((N814)-1)/10)/12</f>
        <v>48.394583333333337</v>
      </c>
      <c r="S814" s="223">
        <f>X814*R814</f>
        <v>2806.8858333333337</v>
      </c>
      <c r="T814" s="223">
        <f>N814-S814</f>
        <v>3001.4641666666666</v>
      </c>
      <c r="W814" s="223"/>
      <c r="X814" s="196">
        <f>IF((DATEDIF(G814,X$4,"m"))&gt;=120,120,(DATEDIF(G814,X$4,"m")))</f>
        <v>58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>CONCATENATE(H815,"/",I815,"/",J815,)</f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>(((N815)-1)/10)/12</f>
        <v>48.394749999999995</v>
      </c>
      <c r="S815" s="223">
        <f>X815*R815</f>
        <v>2806.8954999999996</v>
      </c>
      <c r="T815" s="223">
        <f>N815-S815</f>
        <v>3001.4745000000003</v>
      </c>
      <c r="W815" s="223"/>
      <c r="X815" s="196">
        <f>IF((DATEDIF(G815,X$4,"m"))&gt;=120,120,(DATEDIF(G815,X$4,"m")))</f>
        <v>58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>CONCATENATE(H816,"/",I816,"/",J816,)</f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>(((N816)-1)/10)/12</f>
        <v>199.57500000000002</v>
      </c>
      <c r="S816" s="223">
        <f>X816*R816</f>
        <v>10178.325000000001</v>
      </c>
      <c r="T816" s="223">
        <f>N816-S816</f>
        <v>13771.674999999999</v>
      </c>
      <c r="W816" s="223"/>
      <c r="X816" s="196">
        <f>IF((DATEDIF(G816,X$4,"m"))&gt;=120,120,(DATEDIF(G816,X$4,"m")))</f>
        <v>51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>CONCATENATE(H817,"/",I817,"/",J817,)</f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>(((N817)-1)/10)/12</f>
        <v>199.57500000000002</v>
      </c>
      <c r="S817" s="223">
        <f>X817*R817</f>
        <v>10178.325000000001</v>
      </c>
      <c r="T817" s="223">
        <f>N817-S817</f>
        <v>13771.674999999999</v>
      </c>
      <c r="W817" s="223"/>
      <c r="X817" s="196">
        <f>IF((DATEDIF(G817,X$4,"m"))&gt;=120,120,(DATEDIF(G817,X$4,"m")))</f>
        <v>51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>CONCATENATE(H818,"/",I818,"/",J818,)</f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>(((N818)-1)/10)/12</f>
        <v>499.95</v>
      </c>
      <c r="S818" s="223">
        <f>X818*R818</f>
        <v>25497.45</v>
      </c>
      <c r="T818" s="223">
        <f>N818-S818</f>
        <v>34497.550000000003</v>
      </c>
      <c r="W818" s="223"/>
      <c r="X818" s="196">
        <f>IF((DATEDIF(G818,X$4,"m"))&gt;=120,120,(DATEDIF(G818,X$4,"m")))</f>
        <v>51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>CONCATENATE(H819,"/",I819,"/",J819,)</f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>(((N819)-1)/10)/12</f>
        <v>499.95</v>
      </c>
      <c r="S819" s="223">
        <f>X819*R819</f>
        <v>25497.45</v>
      </c>
      <c r="T819" s="223">
        <f>N819-S819</f>
        <v>34497.550000000003</v>
      </c>
      <c r="W819" s="223"/>
      <c r="X819" s="196">
        <f>IF((DATEDIF(G819,X$4,"m"))&gt;=120,120,(DATEDIF(G819,X$4,"m")))</f>
        <v>51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>CONCATENATE(H820,"/",I820,"/",J820,)</f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>(((N820)-1)/10)/12</f>
        <v>38.585166666666673</v>
      </c>
      <c r="S820" s="223">
        <f>X820*R820</f>
        <v>1929.2583333333337</v>
      </c>
      <c r="T820" s="223">
        <f>N820-S820</f>
        <v>2701.9616666666666</v>
      </c>
      <c r="W820" s="223"/>
      <c r="X820" s="196">
        <f>IF((DATEDIF(G820,X$4,"m"))&gt;=120,120,(DATEDIF(G820,X$4,"m")))</f>
        <v>50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>CONCATENATE(H821,"/",I821,"/",J821,)</f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>(((N821)-1)/10)/12</f>
        <v>21.773583333333335</v>
      </c>
      <c r="S821" s="223">
        <f>X821*R821</f>
        <v>1088.6791666666668</v>
      </c>
      <c r="T821" s="223">
        <f>N821-S821</f>
        <v>1525.1508333333331</v>
      </c>
      <c r="W821" s="223"/>
      <c r="X821" s="196">
        <f>IF((DATEDIF(G821,X$4,"m"))&gt;=120,120,(DATEDIF(G821,X$4,"m")))</f>
        <v>50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>CONCATENATE(H822,"/",I822,"/",J822,)</f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>(((N822)-1)/10)/12</f>
        <v>59.870833333333337</v>
      </c>
      <c r="S822" s="223">
        <f>X822*R822</f>
        <v>2993.541666666667</v>
      </c>
      <c r="T822" s="223">
        <f>N822-S822</f>
        <v>4191.958333333333</v>
      </c>
      <c r="W822" s="223"/>
      <c r="X822" s="196">
        <f>IF((DATEDIF(G822,X$4,"m"))&gt;=120,120,(DATEDIF(G822,X$4,"m")))</f>
        <v>50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>CONCATENATE(H823,"/",I823,"/",J823,)</f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>(((N823)-1)/10)/12</f>
        <v>31.865583333333333</v>
      </c>
      <c r="S823" s="223">
        <f>X823*R823</f>
        <v>1593.2791666666667</v>
      </c>
      <c r="T823" s="223">
        <f>N823-S823</f>
        <v>2231.5908333333332</v>
      </c>
      <c r="W823" s="223"/>
      <c r="X823" s="196">
        <f>IF((DATEDIF(G823,X$4,"m"))&gt;=120,120,(DATEDIF(G823,X$4,"m")))</f>
        <v>50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>CONCATENATE(H824,"/",I824,"/",J824,)</f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>(((N824)-1)/10)/12</f>
        <v>1235.0146666666667</v>
      </c>
      <c r="S824" s="223">
        <f>X824*R824</f>
        <v>61750.733333333337</v>
      </c>
      <c r="T824" s="223">
        <f>N824-S824</f>
        <v>86452.026666666672</v>
      </c>
      <c r="W824" s="223"/>
      <c r="X824" s="196">
        <f>IF((DATEDIF(G824,X$4,"m"))&gt;=120,120,(DATEDIF(G824,X$4,"m")))</f>
        <v>50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>CONCATENATE(H825,"/",I825,"/",J825,)</f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>(((N825)-1)/10)/12</f>
        <v>194.57666666666668</v>
      </c>
      <c r="S825" s="223">
        <f>X825*R825</f>
        <v>9728.8333333333339</v>
      </c>
      <c r="T825" s="223">
        <f>N825-S825</f>
        <v>13621.366666666667</v>
      </c>
      <c r="W825" s="223"/>
      <c r="X825" s="196">
        <f>IF((DATEDIF(G825,X$4,"m"))&gt;=120,120,(DATEDIF(G825,X$4,"m")))</f>
        <v>50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>CONCATENATE(H826,"/",I826,"/",J826,)</f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>(((N826)-1)/10)/12</f>
        <v>54.774416666666667</v>
      </c>
      <c r="S826" s="223">
        <f>X826*R826</f>
        <v>2957.8184999999999</v>
      </c>
      <c r="T826" s="223">
        <f>N826-S826</f>
        <v>3616.1115000000004</v>
      </c>
      <c r="W826" s="223"/>
      <c r="X826" s="196">
        <f>IF((DATEDIF(G826,X$4,"m"))&gt;=120,120,(DATEDIF(G826,X$4,"m")))</f>
        <v>54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>CONCATENATE(H827,"/",I827,"/",J827,)</f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>(((N827)-1)/10)/12</f>
        <v>54.774416666666667</v>
      </c>
      <c r="S827" s="223">
        <f>X827*R827</f>
        <v>2957.8184999999999</v>
      </c>
      <c r="T827" s="223">
        <f>N827-S827</f>
        <v>3616.1115000000004</v>
      </c>
      <c r="W827" s="223"/>
      <c r="X827" s="196">
        <f>IF((DATEDIF(G827,X$4,"m"))&gt;=120,120,(DATEDIF(G827,X$4,"m")))</f>
        <v>54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>CONCATENATE(H828,"/",I828,"/",J828,)</f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>(((N828)-1)/10)/12</f>
        <v>48.349166666666662</v>
      </c>
      <c r="S828" s="223">
        <f>X828*R828</f>
        <v>2610.8549999999996</v>
      </c>
      <c r="T828" s="223">
        <f>N828-S828</f>
        <v>3192.0450000000001</v>
      </c>
      <c r="W828" s="223"/>
      <c r="X828" s="196">
        <f>IF((DATEDIF(G828,X$4,"m"))&gt;=120,120,(DATEDIF(G828,X$4,"m")))</f>
        <v>54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>CONCATENATE(H829,"/",I829,"/",J829,)</f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>(((N829)-1)/10)/12</f>
        <v>32.706499999999998</v>
      </c>
      <c r="S829" s="223">
        <f>X829*R829</f>
        <v>1766.1509999999998</v>
      </c>
      <c r="T829" s="223">
        <f>N829-S829</f>
        <v>2159.6290000000004</v>
      </c>
      <c r="W829" s="223"/>
      <c r="X829" s="196">
        <f>IF((DATEDIF(G829,X$4,"m"))&gt;=120,120,(DATEDIF(G829,X$4,"m")))</f>
        <v>54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>CONCATENATE(H830,"/",I830,"/",J830,)</f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>(((N830)-1)/10)/12</f>
        <v>32.706583333333334</v>
      </c>
      <c r="S830" s="223">
        <f>X830*R830</f>
        <v>1766.1555000000001</v>
      </c>
      <c r="T830" s="223">
        <f>N830-S830</f>
        <v>2159.6345000000001</v>
      </c>
      <c r="W830" s="223"/>
      <c r="X830" s="196">
        <f>IF((DATEDIF(G830,X$4,"m"))&gt;=120,120,(DATEDIF(G830,X$4,"m")))</f>
        <v>54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>CONCATENATE(H831,"/",I831,"/",J831,)</f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>(((N831)-1)/10)/12</f>
        <v>32.706583333333334</v>
      </c>
      <c r="S831" s="223">
        <f>X831*R831</f>
        <v>1766.1555000000001</v>
      </c>
      <c r="T831" s="223">
        <f>N831-S831</f>
        <v>2159.6345000000001</v>
      </c>
      <c r="W831" s="223"/>
      <c r="X831" s="196">
        <f>IF((DATEDIF(G831,X$4,"m"))&gt;=120,120,(DATEDIF(G831,X$4,"m")))</f>
        <v>54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>CONCATENATE(H832,"/",I832,"/",J832,)</f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>(((N832)-1)/10)/12</f>
        <v>15.743583333333333</v>
      </c>
      <c r="S832" s="223">
        <f>X832*R832</f>
        <v>850.15350000000001</v>
      </c>
      <c r="T832" s="223">
        <f>N832-S832</f>
        <v>1040.0765000000001</v>
      </c>
      <c r="W832" s="223"/>
      <c r="X832" s="196">
        <f>IF((DATEDIF(G832,X$4,"m"))&gt;=120,120,(DATEDIF(G832,X$4,"m")))</f>
        <v>54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>CONCATENATE(H833,"/",I833,"/",J833,)</f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>(((N833)-1)/10)/12</f>
        <v>178.49241666666668</v>
      </c>
      <c r="S833" s="223">
        <f>X833*R833</f>
        <v>9995.5753333333341</v>
      </c>
      <c r="T833" s="223">
        <f>N833-S833</f>
        <v>11424.514666666666</v>
      </c>
      <c r="W833" s="223"/>
      <c r="X833" s="196">
        <f>IF((DATEDIF(G833,X$4,"m"))&gt;=120,120,(DATEDIF(G833,X$4,"m")))</f>
        <v>56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>CONCATENATE(H834,"/",I834,"/",J834,)</f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>(((N834)-1)/10)/12</f>
        <v>178.49241666666668</v>
      </c>
      <c r="S834" s="223">
        <f>X834*R834</f>
        <v>9995.5753333333341</v>
      </c>
      <c r="T834" s="223">
        <f>N834-S834</f>
        <v>11424.514666666666</v>
      </c>
      <c r="W834" s="223"/>
      <c r="X834" s="196">
        <f>IF((DATEDIF(G834,X$4,"m"))&gt;=120,120,(DATEDIF(G834,X$4,"m")))</f>
        <v>56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>CONCATENATE(H835,"/",I835,"/",J835,)</f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>(((N835)-1)/10)/12</f>
        <v>178.49241666666668</v>
      </c>
      <c r="S835" s="223">
        <f>X835*R835</f>
        <v>9995.5753333333341</v>
      </c>
      <c r="T835" s="223">
        <f>N835-S835</f>
        <v>11424.514666666666</v>
      </c>
      <c r="W835" s="223"/>
      <c r="X835" s="196">
        <f>IF((DATEDIF(G835,X$4,"m"))&gt;=120,120,(DATEDIF(G835,X$4,"m")))</f>
        <v>56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>CONCATENATE(H836,"/",I836,"/",J836,)</f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>(((N836)-1)/10)/12</f>
        <v>178.49241666666668</v>
      </c>
      <c r="S836" s="223">
        <f>X836*R836</f>
        <v>9995.5753333333341</v>
      </c>
      <c r="T836" s="223">
        <f>N836-S836</f>
        <v>11424.514666666666</v>
      </c>
      <c r="W836" s="223"/>
      <c r="X836" s="196">
        <f>IF((DATEDIF(G836,X$4,"m"))&gt;=120,120,(DATEDIF(G836,X$4,"m")))</f>
        <v>56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>CONCATENATE(H837,"/",I837,"/",J837,)</f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>(((N837)-1)/10)/12</f>
        <v>178.49241666666668</v>
      </c>
      <c r="S837" s="223">
        <f>X837*R837</f>
        <v>9995.5753333333341</v>
      </c>
      <c r="T837" s="223">
        <f>N837-S837</f>
        <v>11424.514666666666</v>
      </c>
      <c r="W837" s="223"/>
      <c r="X837" s="196">
        <f>IF((DATEDIF(G837,X$4,"m"))&gt;=120,120,(DATEDIF(G837,X$4,"m")))</f>
        <v>56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>CONCATENATE(H838,"/",I838,"/",J838,)</f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>(((N838)-1)/10)/12</f>
        <v>178.49241666666668</v>
      </c>
      <c r="S838" s="223">
        <f>X838*R838</f>
        <v>9995.5753333333341</v>
      </c>
      <c r="T838" s="223">
        <f>N838-S838</f>
        <v>11424.514666666666</v>
      </c>
      <c r="W838" s="223"/>
      <c r="X838" s="196">
        <f>IF((DATEDIF(G838,X$4,"m"))&gt;=120,120,(DATEDIF(G838,X$4,"m")))</f>
        <v>56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>(((N839)-1)/10)/12</f>
        <v>178.49241666666668</v>
      </c>
      <c r="S839" s="223">
        <f>X839*R839</f>
        <v>9995.5753333333341</v>
      </c>
      <c r="T839" s="223">
        <f>N839-S839</f>
        <v>11424.514666666666</v>
      </c>
      <c r="W839" s="223"/>
      <c r="X839" s="196">
        <f>IF((DATEDIF(G839,X$4,"m"))&gt;=120,120,(DATEDIF(G839,X$4,"m")))</f>
        <v>56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>CONCATENATE(H840,"/",I840,"/",J840,)</f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>(((N840)-1)/10)/12</f>
        <v>29.116666666666664</v>
      </c>
      <c r="S840" s="223">
        <f>X840*R840</f>
        <v>1572.2999999999997</v>
      </c>
      <c r="T840" s="223">
        <f>N840-S840</f>
        <v>1922.7000000000003</v>
      </c>
      <c r="W840" s="223"/>
      <c r="X840" s="196">
        <f>IF((DATEDIF(G840,X$4,"m"))&gt;=120,120,(DATEDIF(G840,X$4,"m")))</f>
        <v>54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>CONCATENATE(H841,"/",I841,"/",J841,)</f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>(((N841)-1)/10)/12</f>
        <v>18.283333333333335</v>
      </c>
      <c r="S841" s="223">
        <f>X841*R841</f>
        <v>950.73333333333346</v>
      </c>
      <c r="T841" s="223">
        <f>N841-S841</f>
        <v>1244.2666666666664</v>
      </c>
      <c r="W841" s="223"/>
      <c r="X841" s="196">
        <f>IF((DATEDIF(G841,X$4,"m"))&gt;=120,120,(DATEDIF(G841,X$4,"m")))</f>
        <v>52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>CONCATENATE(H842,"/",I842,"/",J842,)</f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>(((N842)-1)/10)/12</f>
        <v>140.70208333333332</v>
      </c>
      <c r="S842" s="223">
        <f>X842*R842</f>
        <v>6331.5937499999991</v>
      </c>
      <c r="T842" s="223">
        <f>N842-S842</f>
        <v>10553.65625</v>
      </c>
      <c r="W842" s="223"/>
      <c r="X842" s="196">
        <f>IF((DATEDIF(G842,X$4,"m"))&gt;=120,120,(DATEDIF(G842,X$4,"m")))</f>
        <v>45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>(((N843)-1)/10)/12</f>
        <v>100.65933333333334</v>
      </c>
      <c r="S843" s="223">
        <f>X843*R843</f>
        <v>4429.010666666667</v>
      </c>
      <c r="T843" s="223">
        <f>N843-S843</f>
        <v>7651.1093333333338</v>
      </c>
      <c r="U843" s="197">
        <v>15039</v>
      </c>
      <c r="W843" s="223"/>
      <c r="X843" s="196">
        <f>IF((DATEDIF(G843,X$4,"m"))&gt;=120,120,(DATEDIF(G843,X$4,"m")))</f>
        <v>44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>(((N844)-1)/10)/12</f>
        <v>850.32966666666664</v>
      </c>
      <c r="S844" s="223">
        <f>X844*R844</f>
        <v>37414.505333333334</v>
      </c>
      <c r="T844" s="223">
        <f>N844-S844</f>
        <v>64626.054666666663</v>
      </c>
      <c r="U844" s="197">
        <v>15039</v>
      </c>
      <c r="W844" s="223"/>
      <c r="X844" s="196">
        <f>IF((DATEDIF(G844,X$4,"m"))&gt;=120,120,(DATEDIF(G844,X$4,"m")))</f>
        <v>44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>(((N845)-1)/10)/12</f>
        <v>327.09716666666668</v>
      </c>
      <c r="S845" s="223">
        <f>X845*R845</f>
        <v>14392.275333333335</v>
      </c>
      <c r="T845" s="223">
        <f>N845-S845</f>
        <v>24860.384666666669</v>
      </c>
      <c r="U845" s="197">
        <v>15038</v>
      </c>
      <c r="W845" s="223"/>
      <c r="X845" s="196">
        <f>IF((DATEDIF(G845,X$4,"m"))&gt;=120,120,(DATEDIF(G845,X$4,"m")))</f>
        <v>44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>(((N846)-1)/10)/12</f>
        <v>201.66341666666668</v>
      </c>
      <c r="S846" s="223">
        <f>X846*R846</f>
        <v>8873.1903333333339</v>
      </c>
      <c r="T846" s="223">
        <f>N846-S846</f>
        <v>15327.419666666667</v>
      </c>
      <c r="U846" s="197">
        <v>15167</v>
      </c>
      <c r="W846" s="223"/>
      <c r="X846" s="196">
        <f>IF((DATEDIF(G846,X$4,"m"))&gt;=120,120,(DATEDIF(G846,X$4,"m")))</f>
        <v>44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>(((N847)-1)/10)/12</f>
        <v>188.79624999999999</v>
      </c>
      <c r="S847" s="223">
        <f>X847*R847</f>
        <v>8307.0349999999999</v>
      </c>
      <c r="T847" s="223">
        <f>N847-S847</f>
        <v>14349.514999999999</v>
      </c>
      <c r="U847" s="197">
        <v>15167</v>
      </c>
      <c r="W847" s="223"/>
      <c r="X847" s="196">
        <f>IF((DATEDIF(G847,X$4,"m"))&gt;=120,120,(DATEDIF(G847,X$4,"m")))</f>
        <v>44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>(((N848)-1)/10)/12</f>
        <v>196.28116666666668</v>
      </c>
      <c r="S848" s="223">
        <f>X848*R848</f>
        <v>8636.3713333333344</v>
      </c>
      <c r="T848" s="223">
        <f>N848-S848</f>
        <v>14918.368666666667</v>
      </c>
      <c r="U848" s="197">
        <v>15167</v>
      </c>
      <c r="W848" s="223"/>
      <c r="X848" s="196">
        <f>IF((DATEDIF(G848,X$4,"m"))&gt;=120,120,(DATEDIF(G848,X$4,"m")))</f>
        <v>44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>(((N849)-1)/10)/12</f>
        <v>138.94300000000001</v>
      </c>
      <c r="S849" s="223">
        <f>X849*R849</f>
        <v>6113.4920000000002</v>
      </c>
      <c r="T849" s="223">
        <f>N849-S849</f>
        <v>10560.668</v>
      </c>
      <c r="U849" s="197">
        <v>15167</v>
      </c>
      <c r="W849" s="223"/>
      <c r="X849" s="196">
        <f>IF((DATEDIF(G849,X$4,"m"))&gt;=120,120,(DATEDIF(G849,X$4,"m")))</f>
        <v>44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>(((N850)-1)/10)/12</f>
        <v>184.92758333333336</v>
      </c>
      <c r="S850" s="223">
        <f>X850*R850</f>
        <v>7951.8860833333347</v>
      </c>
      <c r="T850" s="223">
        <f>N850-S850</f>
        <v>14240.423916666667</v>
      </c>
      <c r="U850" s="197">
        <v>15167</v>
      </c>
      <c r="W850" s="223"/>
      <c r="X850" s="196">
        <f>IF((DATEDIF(G850,X$4,"m"))&gt;=120,120,(DATEDIF(G850,X$4,"m")))</f>
        <v>43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>(((N851)-1)/10)/12</f>
        <v>54.404333333333341</v>
      </c>
      <c r="S851" s="223">
        <f>X851*R851</f>
        <v>2339.3863333333338</v>
      </c>
      <c r="T851" s="223">
        <f>N851-S851</f>
        <v>4190.1336666666666</v>
      </c>
      <c r="U851" s="197">
        <v>15167</v>
      </c>
      <c r="W851" s="223"/>
      <c r="X851" s="196">
        <f>IF((DATEDIF(G851,X$4,"m"))&gt;=120,120,(DATEDIF(G851,X$4,"m")))</f>
        <v>43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>(((N852)-1)/10)/12</f>
        <v>74.798583333333326</v>
      </c>
      <c r="S852" s="223">
        <f>X852*R852</f>
        <v>3216.3390833333328</v>
      </c>
      <c r="T852" s="223">
        <f>N852-S852</f>
        <v>5760.4909166666675</v>
      </c>
      <c r="U852" s="197">
        <v>15167</v>
      </c>
      <c r="W852" s="223"/>
      <c r="X852" s="196">
        <f>IF((DATEDIF(G852,X$4,"m"))&gt;=120,120,(DATEDIF(G852,X$4,"m")))</f>
        <v>43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>(((N853)-1)/10)/12</f>
        <v>148.63849999999999</v>
      </c>
      <c r="S853" s="198">
        <f>X853*R853</f>
        <v>6391.4555</v>
      </c>
      <c r="T853" s="198">
        <f>N853-S853</f>
        <v>11446.164499999999</v>
      </c>
      <c r="U853" s="197">
        <v>15167</v>
      </c>
      <c r="W853" s="223"/>
      <c r="X853" s="196">
        <f>IF((DATEDIF(G853,X$4,"m"))&gt;=120,120,(DATEDIF(G853,X$4,"m")))</f>
        <v>43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>(((N854)-1)/10)/12</f>
        <v>43.283333333333331</v>
      </c>
      <c r="S854" s="198">
        <f>X854*R854</f>
        <v>1817.8999999999999</v>
      </c>
      <c r="T854" s="198">
        <f>N854-S854</f>
        <v>3377.1000000000004</v>
      </c>
      <c r="U854" s="197">
        <v>15291</v>
      </c>
      <c r="W854" s="223"/>
      <c r="X854" s="196">
        <f>IF((DATEDIF(G854,X$4,"m"))&gt;=120,120,(DATEDIF(G854,X$4,"m")))</f>
        <v>42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>(((N855)-1)/10)/12</f>
        <v>66.616499999999988</v>
      </c>
      <c r="S855" s="198">
        <f>X855*R855</f>
        <v>2797.8929999999996</v>
      </c>
      <c r="T855" s="198">
        <f>N855-S855</f>
        <v>5197.0869999999995</v>
      </c>
      <c r="U855" s="209">
        <v>15308</v>
      </c>
      <c r="W855" s="223"/>
      <c r="X855" s="196">
        <f>IF((DATEDIF(G855,X$4,"m"))&gt;=120,120,(DATEDIF(G855,X$4,"m")))</f>
        <v>42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>(((N856)-1)/10)/12</f>
        <v>74.95</v>
      </c>
      <c r="S856" s="198">
        <f>X856*R856</f>
        <v>3072.9500000000003</v>
      </c>
      <c r="T856" s="198">
        <f>N856-S856</f>
        <v>5922.0499999999993</v>
      </c>
      <c r="U856" s="209">
        <v>15408</v>
      </c>
      <c r="W856" s="223"/>
      <c r="X856" s="196">
        <f>IF((DATEDIF(G856,X$4,"m"))&gt;=120,120,(DATEDIF(G856,X$4,"m")))</f>
        <v>41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>(((N857)-1)/10)/12</f>
        <v>467.42083333333335</v>
      </c>
      <c r="S857" s="198">
        <f>X857*R857</f>
        <v>18696.833333333336</v>
      </c>
      <c r="T857" s="198">
        <f>N857-S857</f>
        <v>37394.666666666664</v>
      </c>
      <c r="U857" s="209">
        <v>15607</v>
      </c>
      <c r="W857" s="223"/>
      <c r="X857" s="196">
        <f>IF((DATEDIF(G857,X$4,"m"))&gt;=120,120,(DATEDIF(G857,X$4,"m")))</f>
        <v>40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>(((N858)-1)/10)/12</f>
        <v>366.14566666666673</v>
      </c>
      <c r="S858" s="198">
        <f>X858*R858</f>
        <v>13913.535333333335</v>
      </c>
      <c r="T858" s="198">
        <f>N858-S858</f>
        <v>30024.94466666667</v>
      </c>
      <c r="U858" s="209"/>
      <c r="W858" s="223"/>
      <c r="X858" s="196">
        <f>IF((DATEDIF(G858,X$4,"m"))&gt;=120,120,(DATEDIF(G858,X$4,"m")))</f>
        <v>38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>(((N859)-1)/10)/12</f>
        <v>33.283333333333331</v>
      </c>
      <c r="S859" s="198">
        <f>X859*R859</f>
        <v>1231.4833333333333</v>
      </c>
      <c r="T859" s="198">
        <f>N859-S859</f>
        <v>2763.5166666666664</v>
      </c>
      <c r="U859" s="197">
        <v>16105</v>
      </c>
      <c r="W859" s="223"/>
      <c r="X859" s="196">
        <f>IF((DATEDIF(G859,X$4,"m"))&gt;=120,120,(DATEDIF(G859,X$4,"m")))</f>
        <v>37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>CONCATENATE(H860,"/",I860,"/",J860,)</f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>(((N860)-1)/10)/12</f>
        <v>31.616666666666664</v>
      </c>
      <c r="S860" s="198">
        <f>X860*R860</f>
        <v>1169.8166666666666</v>
      </c>
      <c r="T860" s="198">
        <f>N860-S860</f>
        <v>2625.1833333333334</v>
      </c>
      <c r="U860" s="197">
        <v>16105</v>
      </c>
      <c r="W860" s="223"/>
      <c r="X860" s="196">
        <f>IF((DATEDIF(G860,X$4,"m"))&gt;=120,120,(DATEDIF(G860,X$4,"m")))</f>
        <v>37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>CONCATENATE(H861,"/",I861,"/",J861,)</f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>(((N861)-1)/10)/12</f>
        <v>13.283333333333333</v>
      </c>
      <c r="S861" s="198">
        <f>X861*R861</f>
        <v>478.2</v>
      </c>
      <c r="T861" s="198">
        <f>N861-S861</f>
        <v>1116.8</v>
      </c>
      <c r="U861" s="197">
        <v>16236</v>
      </c>
      <c r="W861" s="223"/>
      <c r="X861" s="196">
        <f>IF((DATEDIF(G861,X$4,"m"))&gt;=120,120,(DATEDIF(G861,X$4,"m")))</f>
        <v>36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>CONCATENATE(H862,"/",I862,"/",J862,)</f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>(((N862)-1)/10)/12</f>
        <v>13.283333333333333</v>
      </c>
      <c r="S862" s="198">
        <f>X862*R862</f>
        <v>478.2</v>
      </c>
      <c r="T862" s="198">
        <f>N862-S862</f>
        <v>1116.8</v>
      </c>
      <c r="U862" s="197">
        <v>16236</v>
      </c>
      <c r="W862" s="223"/>
      <c r="X862" s="196">
        <f>IF((DATEDIF(G862,X$4,"m"))&gt;=120,120,(DATEDIF(G862,X$4,"m")))</f>
        <v>36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>CONCATENATE(H863,"/",I863,"/",J863,)</f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>(((N863)-1)/10)/12</f>
        <v>154.65833333333333</v>
      </c>
      <c r="S863" s="198">
        <f>X863*R863</f>
        <v>5567.7</v>
      </c>
      <c r="T863" s="198">
        <f>N863-S863</f>
        <v>12992.3</v>
      </c>
      <c r="U863" s="197">
        <v>16048</v>
      </c>
      <c r="W863" s="223"/>
      <c r="X863" s="196">
        <f>IF((DATEDIF(G863,X$4,"m"))&gt;=120,120,(DATEDIF(G863,X$4,"m")))</f>
        <v>36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>CONCATENATE(H864,"/",I864,"/",J864,)</f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>(((N864)-1)/10)/12</f>
        <v>81.191666666666663</v>
      </c>
      <c r="S864" s="198">
        <f>X864*R864</f>
        <v>2922.8999999999996</v>
      </c>
      <c r="T864" s="198">
        <f>N864-S864</f>
        <v>6821.1</v>
      </c>
      <c r="U864" s="197">
        <v>16048</v>
      </c>
      <c r="W864" s="223"/>
      <c r="X864" s="196">
        <f>IF((DATEDIF(G864,X$4,"m"))&gt;=120,120,(DATEDIF(G864,X$4,"m")))</f>
        <v>36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>(((N865)-1)/10)/12</f>
        <v>798.45833333333337</v>
      </c>
      <c r="S865" s="198">
        <f>X865*R865</f>
        <v>27946.041666666668</v>
      </c>
      <c r="T865" s="198">
        <f>N865-S865</f>
        <v>67869.958333333328</v>
      </c>
      <c r="U865" s="197"/>
      <c r="W865" s="223"/>
      <c r="X865" s="196">
        <f>IF((DATEDIF(G865,X$4,"m"))&gt;=120,120,(DATEDIF(G865,X$4,"m")))</f>
        <v>35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>(((N866)-1)/10)/12</f>
        <v>44.817</v>
      </c>
      <c r="S866" s="198">
        <f>X866*R866</f>
        <v>1568.595</v>
      </c>
      <c r="T866" s="198">
        <f>N866-S866</f>
        <v>3810.4449999999997</v>
      </c>
      <c r="U866" s="197">
        <v>16181</v>
      </c>
      <c r="W866" s="223"/>
      <c r="X866" s="196">
        <f>IF((DATEDIF(G866,X$4,"m"))&gt;=120,120,(DATEDIF(G866,X$4,"m")))</f>
        <v>35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>(((N867)-1)/10)/12</f>
        <v>16.458416666666668</v>
      </c>
      <c r="S867" s="198">
        <f>X867*R867</f>
        <v>576.04458333333343</v>
      </c>
      <c r="T867" s="198">
        <f>N867-S867</f>
        <v>1399.9654166666664</v>
      </c>
      <c r="U867" s="197">
        <v>16181</v>
      </c>
      <c r="W867" s="223"/>
      <c r="X867" s="196">
        <f>IF((DATEDIF(G867,X$4,"m"))&gt;=120,120,(DATEDIF(G867,X$4,"m")))</f>
        <v>35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>(((N868)-1)/10)/12</f>
        <v>40.317583333333332</v>
      </c>
      <c r="S868" s="198">
        <f>X868*R868</f>
        <v>1411.1154166666665</v>
      </c>
      <c r="T868" s="198">
        <f>N868-S868</f>
        <v>3427.9945833333331</v>
      </c>
      <c r="U868" s="197">
        <v>16181</v>
      </c>
      <c r="W868" s="223"/>
      <c r="X868" s="196">
        <f>IF((DATEDIF(G868,X$4,"m"))&gt;=120,120,(DATEDIF(G868,X$4,"m")))</f>
        <v>35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>(((N869)-1)/10)/12</f>
        <v>83.283333333333331</v>
      </c>
      <c r="S869" s="198">
        <f>X869*R869</f>
        <v>2914.9166666666665</v>
      </c>
      <c r="T869" s="198">
        <f>N869-S869</f>
        <v>7080.0833333333339</v>
      </c>
      <c r="U869" s="197">
        <v>16312</v>
      </c>
      <c r="W869" s="223"/>
      <c r="X869" s="196">
        <f>IF((DATEDIF(G869,X$4,"m"))&gt;=120,120,(DATEDIF(G869,X$4,"m")))</f>
        <v>35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5756592.4170000069</v>
      </c>
      <c r="T871" s="189">
        <f>SUM(T7:T870)</f>
        <v>2290334.0230000028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1461.6693333333333</v>
      </c>
      <c r="T874" s="223">
        <f>N874-S874</f>
        <v>4019.5906666666669</v>
      </c>
      <c r="U874" s="221">
        <v>16617</v>
      </c>
      <c r="V874" s="233"/>
      <c r="W874" s="222"/>
      <c r="X874" s="196">
        <f>IF((DATEDIF(G874,X$4,"m"))&gt;=120,120,(DATEDIF(G874,X$4,"m")))</f>
        <v>32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>(N875/Q875)/12</f>
        <v>45.677166666666665</v>
      </c>
      <c r="S875" s="198">
        <f>X875*R875</f>
        <v>1461.6693333333333</v>
      </c>
      <c r="T875" s="223">
        <f>N875-S875</f>
        <v>4019.5906666666669</v>
      </c>
      <c r="U875" s="221">
        <v>16617</v>
      </c>
      <c r="V875" s="233"/>
      <c r="W875" s="222"/>
      <c r="X875" s="196">
        <f>IF((DATEDIF(G875,X$4,"m"))&gt;=120,120,(DATEDIF(G875,X$4,"m")))</f>
        <v>32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2923.3386666666665</v>
      </c>
      <c r="T876" s="421">
        <f>SUM(T874:T875)</f>
        <v>8039.1813333333339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>(N878/Q878)/12</f>
        <v>58.827916666666674</v>
      </c>
      <c r="S878" s="198">
        <f>X878*R878</f>
        <v>1529.5258333333336</v>
      </c>
      <c r="T878" s="223">
        <f>N878-S878</f>
        <v>5529.8241666666672</v>
      </c>
      <c r="U878" s="221">
        <v>17327</v>
      </c>
      <c r="V878" s="233"/>
      <c r="W878" s="222"/>
      <c r="X878" s="196">
        <f>IF((DATEDIF(G878,X$4,"m"))&gt;=120,120,(DATEDIF(G878,X$4,"m")))</f>
        <v>26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>(N879/Q879)/12</f>
        <v>58.827916666666674</v>
      </c>
      <c r="S879" s="198">
        <f>X879*R879</f>
        <v>1529.5258333333336</v>
      </c>
      <c r="T879" s="223">
        <f>N879-S879</f>
        <v>5529.8241666666672</v>
      </c>
      <c r="U879" s="221">
        <v>17327</v>
      </c>
      <c r="V879" s="233"/>
      <c r="W879" s="222"/>
      <c r="X879" s="196">
        <f>IF((DATEDIF(G879,X$4,"m"))&gt;=120,120,(DATEDIF(G879,X$4,"m")))</f>
        <v>26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>(N880/Q880)/12</f>
        <v>58.827916666666674</v>
      </c>
      <c r="S880" s="198">
        <f>X880*R880</f>
        <v>1529.5258333333336</v>
      </c>
      <c r="T880" s="223">
        <f>N880-S880</f>
        <v>5529.8241666666672</v>
      </c>
      <c r="U880" s="221">
        <v>17327</v>
      </c>
      <c r="V880" s="233"/>
      <c r="W880" s="222"/>
      <c r="X880" s="196">
        <f>IF((DATEDIF(G880,X$4,"m"))&gt;=120,120,(DATEDIF(G880,X$4,"m")))</f>
        <v>26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>(N881/Q881)/12</f>
        <v>58.827916666666674</v>
      </c>
      <c r="S881" s="198">
        <f>X881*R881</f>
        <v>1529.5258333333336</v>
      </c>
      <c r="T881" s="223">
        <f>N881-S881</f>
        <v>5529.8241666666672</v>
      </c>
      <c r="U881" s="221">
        <v>17327</v>
      </c>
      <c r="V881" s="233"/>
      <c r="W881" s="222"/>
      <c r="X881" s="196">
        <f>IF((DATEDIF(G881,X$4,"m"))&gt;=120,120,(DATEDIF(G881,X$4,"m")))</f>
        <v>26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>(N882/Q882)/12</f>
        <v>58.827916666666674</v>
      </c>
      <c r="S882" s="198">
        <f>X882*R882</f>
        <v>1529.5258333333336</v>
      </c>
      <c r="T882" s="223">
        <f>N882-S882</f>
        <v>5529.8241666666672</v>
      </c>
      <c r="U882" s="221">
        <v>17327</v>
      </c>
      <c r="V882" s="233"/>
      <c r="W882" s="222"/>
      <c r="X882" s="196">
        <f>IF((DATEDIF(G882,X$4,"m"))&gt;=120,120,(DATEDIF(G882,X$4,"m")))</f>
        <v>26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>(N883/Q883)/12</f>
        <v>65.598083333333335</v>
      </c>
      <c r="S883" s="198">
        <f>X883*R883</f>
        <v>1705.5501666666667</v>
      </c>
      <c r="T883" s="223">
        <f>N883-S883</f>
        <v>6166.2198333333336</v>
      </c>
      <c r="U883" s="221">
        <v>17327</v>
      </c>
      <c r="V883" s="233"/>
      <c r="W883" s="222"/>
      <c r="X883" s="196">
        <f>IF((DATEDIF(G883,X$4,"m"))&gt;=120,120,(DATEDIF(G883,X$4,"m")))</f>
        <v>26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>(N884/Q884)/12</f>
        <v>25.20483333333333</v>
      </c>
      <c r="S884" s="198">
        <f>X884*R884</f>
        <v>655.32566666666662</v>
      </c>
      <c r="T884" s="223">
        <f>N884-S884</f>
        <v>2369.2543333333333</v>
      </c>
      <c r="U884" s="221">
        <v>17327</v>
      </c>
      <c r="V884" s="233"/>
      <c r="W884" s="222"/>
      <c r="X884" s="196">
        <f>IF((DATEDIF(G884,X$4,"m"))&gt;=120,120,(DATEDIF(G884,X$4,"m")))</f>
        <v>26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>(N885/Q885)/12</f>
        <v>5.4664999999999999</v>
      </c>
      <c r="S885" s="198">
        <f>X885*R885</f>
        <v>142.12899999999999</v>
      </c>
      <c r="T885" s="223">
        <f>N885-S885</f>
        <v>513.851</v>
      </c>
      <c r="U885" s="221">
        <v>17327</v>
      </c>
      <c r="V885" s="233"/>
      <c r="W885" s="222"/>
      <c r="X885" s="196">
        <f>IF((DATEDIF(G885,X$4,"m"))&gt;=120,120,(DATEDIF(G885,X$4,"m")))</f>
        <v>26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>(N886/Q886)/12</f>
        <v>5.4664999999999999</v>
      </c>
      <c r="S886" s="198">
        <f>X886*R886</f>
        <v>142.12899999999999</v>
      </c>
      <c r="T886" s="223">
        <f>N886-S886</f>
        <v>513.851</v>
      </c>
      <c r="U886" s="221">
        <v>17327</v>
      </c>
      <c r="V886" s="233"/>
      <c r="W886" s="222"/>
      <c r="X886" s="196">
        <f>IF((DATEDIF(G886,X$4,"m"))&gt;=120,120,(DATEDIF(G886,X$4,"m")))</f>
        <v>26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>(N887/Q887)/12</f>
        <v>5.4664999999999999</v>
      </c>
      <c r="S887" s="198">
        <f>X887*R887</f>
        <v>142.12899999999999</v>
      </c>
      <c r="T887" s="223">
        <f>N887-S887</f>
        <v>513.851</v>
      </c>
      <c r="U887" s="221">
        <v>17327</v>
      </c>
      <c r="V887" s="233"/>
      <c r="W887" s="222"/>
      <c r="X887" s="196">
        <f>IF((DATEDIF(G887,X$4,"m"))&gt;=120,120,(DATEDIF(G887,X$4,"m")))</f>
        <v>26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>(N888/Q888)/12</f>
        <v>5.4664999999999999</v>
      </c>
      <c r="S888" s="198">
        <f>X888*R888</f>
        <v>142.12899999999999</v>
      </c>
      <c r="T888" s="223">
        <f>N888-S888</f>
        <v>513.851</v>
      </c>
      <c r="U888" s="221">
        <v>17327</v>
      </c>
      <c r="V888" s="233"/>
      <c r="W888" s="222"/>
      <c r="X888" s="196">
        <f>IF((DATEDIF(G888,X$4,"m"))&gt;=120,120,(DATEDIF(G888,X$4,"m")))</f>
        <v>26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>(N889/Q889)/12</f>
        <v>5.4664999999999999</v>
      </c>
      <c r="S889" s="198">
        <f>X889*R889</f>
        <v>142.12899999999999</v>
      </c>
      <c r="T889" s="223">
        <f>N889-S889</f>
        <v>513.851</v>
      </c>
      <c r="U889" s="221">
        <v>17327</v>
      </c>
      <c r="V889" s="233"/>
      <c r="W889" s="222"/>
      <c r="X889" s="196">
        <f>IF((DATEDIF(G889,X$4,"m"))&gt;=120,120,(DATEDIF(G889,X$4,"m")))</f>
        <v>26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>(N890/Q890)/12</f>
        <v>84.083166666666656</v>
      </c>
      <c r="S890" s="198">
        <f>X890*R890</f>
        <v>2102.0791666666664</v>
      </c>
      <c r="T890" s="223">
        <f>N890-S890</f>
        <v>7987.9008333333331</v>
      </c>
      <c r="U890" s="221">
        <v>17327</v>
      </c>
      <c r="V890" s="233"/>
      <c r="W890" s="222"/>
      <c r="X890" s="196">
        <f>IF((DATEDIF(G890,X$4,"m"))&gt;=120,120,(DATEDIF(G890,X$4,"m")))</f>
        <v>25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12821.229166666672</v>
      </c>
      <c r="T891" s="421">
        <f>SUM(T878:T890)</f>
        <v>46741.750833333346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>(N893/Q893)/12</f>
        <v>103.12499759999999</v>
      </c>
      <c r="S893" s="198">
        <f>X893*R893</f>
        <v>2578.1249399999997</v>
      </c>
      <c r="T893" s="223">
        <f>N893-S893</f>
        <v>9796.8747719999992</v>
      </c>
      <c r="U893" s="221">
        <v>17317</v>
      </c>
      <c r="X893" s="196">
        <f>IF((DATEDIF(G893,X$4,"m"))&gt;=120,120,(DATEDIF(G893,X$4,"m")))</f>
        <v>25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>(N894/Q894)/12</f>
        <v>103.12536299999999</v>
      </c>
      <c r="S894" s="198">
        <f>X894*R894</f>
        <v>2578.1340749999999</v>
      </c>
      <c r="T894" s="223">
        <f>N894-S894</f>
        <v>9796.9094849999983</v>
      </c>
      <c r="U894" s="221">
        <v>17317</v>
      </c>
      <c r="X894" s="196">
        <f>IF((DATEDIF(G894,X$4,"m"))&gt;=120,120,(DATEDIF(G894,X$4,"m")))</f>
        <v>25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>(N895/Q895)/12</f>
        <v>103.12536299999999</v>
      </c>
      <c r="S895" s="198">
        <f>X895*R895</f>
        <v>2578.1340749999999</v>
      </c>
      <c r="T895" s="223">
        <f>N895-S895</f>
        <v>9796.9094849999983</v>
      </c>
      <c r="U895" s="221">
        <v>17317</v>
      </c>
      <c r="X895" s="196">
        <f>IF((DATEDIF(G895,X$4,"m"))&gt;=120,120,(DATEDIF(G895,X$4,"m")))</f>
        <v>25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>(N896/Q896)/12</f>
        <v>103.12536299999999</v>
      </c>
      <c r="S896" s="198">
        <f>X896*R896</f>
        <v>2578.1340749999999</v>
      </c>
      <c r="T896" s="223">
        <f>N896-S896</f>
        <v>9796.9094849999983</v>
      </c>
      <c r="U896" s="221">
        <v>17317</v>
      </c>
      <c r="X896" s="196">
        <f>IF((DATEDIF(G896,X$4,"m"))&gt;=120,120,(DATEDIF(G896,X$4,"m")))</f>
        <v>25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>(N897/Q897)/12</f>
        <v>58.274992499999996</v>
      </c>
      <c r="S897" s="198">
        <f>X897*R897</f>
        <v>1456.8748125</v>
      </c>
      <c r="T897" s="223">
        <f>N897-S897</f>
        <v>5536.1242874999989</v>
      </c>
      <c r="U897" s="221">
        <v>17317</v>
      </c>
      <c r="X897" s="196">
        <f>IF((DATEDIF(G897,X$4,"m"))&gt;=120,120,(DATEDIF(G897,X$4,"m")))</f>
        <v>25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>(N898/Q898)/12</f>
        <v>58.274992499999996</v>
      </c>
      <c r="S898" s="198">
        <f>X898*R898</f>
        <v>1456.8748125</v>
      </c>
      <c r="T898" s="223">
        <f>N898-S898</f>
        <v>5536.1242874999989</v>
      </c>
      <c r="U898" s="221">
        <v>17317</v>
      </c>
      <c r="X898" s="196">
        <f>IF((DATEDIF(G898,X$4,"m"))&gt;=120,120,(DATEDIF(G898,X$4,"m")))</f>
        <v>25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>(N899/Q899)/12</f>
        <v>58.274992499999996</v>
      </c>
      <c r="S899" s="198">
        <f>X899*R899</f>
        <v>1456.8748125</v>
      </c>
      <c r="T899" s="223">
        <f>N899-S899</f>
        <v>5536.1242874999989</v>
      </c>
      <c r="U899" s="221">
        <v>17317</v>
      </c>
      <c r="X899" s="196">
        <f>IF((DATEDIF(G899,X$4,"m"))&gt;=120,120,(DATEDIF(G899,X$4,"m")))</f>
        <v>25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>(N900/Q900)/12</f>
        <v>58.274992499999996</v>
      </c>
      <c r="S900" s="198">
        <f>X900*R900</f>
        <v>1456.8748125</v>
      </c>
      <c r="T900" s="223">
        <f>N900-S900</f>
        <v>5536.1242874999989</v>
      </c>
      <c r="U900" s="221">
        <v>17317</v>
      </c>
      <c r="X900" s="196">
        <f>IF((DATEDIF(G900,X$4,"m"))&gt;=120,120,(DATEDIF(G900,X$4,"m")))</f>
        <v>25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>(N901/Q901)/12</f>
        <v>58.274992499999996</v>
      </c>
      <c r="S901" s="198">
        <f>X901*R901</f>
        <v>1456.8748125</v>
      </c>
      <c r="T901" s="223">
        <f>N901-S901</f>
        <v>5536.1242874999989</v>
      </c>
      <c r="U901" s="221">
        <v>17317</v>
      </c>
      <c r="X901" s="196">
        <f>IF((DATEDIF(G901,X$4,"m"))&gt;=120,120,(DATEDIF(G901,X$4,"m")))</f>
        <v>25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>(N902/Q902)/12</f>
        <v>58.274992499999996</v>
      </c>
      <c r="S902" s="198">
        <f>X902*R902</f>
        <v>1456.8748125</v>
      </c>
      <c r="T902" s="223">
        <f>N902-S902</f>
        <v>5536.1242874999989</v>
      </c>
      <c r="U902" s="221">
        <v>17317</v>
      </c>
      <c r="X902" s="196">
        <f>IF((DATEDIF(G902,X$4,"m"))&gt;=120,120,(DATEDIF(G902,X$4,"m")))</f>
        <v>25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>(N903/Q903)/12</f>
        <v>12.599992499999999</v>
      </c>
      <c r="S903" s="198">
        <f>X903*R903</f>
        <v>314.99981249999996</v>
      </c>
      <c r="T903" s="223">
        <f>N903-S903</f>
        <v>1196.9992875</v>
      </c>
      <c r="U903" s="221">
        <v>17317</v>
      </c>
      <c r="X903" s="196">
        <f>IF((DATEDIF(G903,X$4,"m"))&gt;=120,120,(DATEDIF(G903,X$4,"m")))</f>
        <v>25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>(N904/Q904)/12</f>
        <v>12.599992499999999</v>
      </c>
      <c r="S904" s="198">
        <f>X904*R904</f>
        <v>314.99981249999996</v>
      </c>
      <c r="T904" s="223">
        <f>N904-S904</f>
        <v>1196.9992875</v>
      </c>
      <c r="U904" s="221">
        <v>17317</v>
      </c>
      <c r="X904" s="196">
        <f>IF((DATEDIF(G904,X$4,"m"))&gt;=120,120,(DATEDIF(G904,X$4,"m")))</f>
        <v>25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>(N905/Q905)/12</f>
        <v>12.599992499999999</v>
      </c>
      <c r="S905" s="198">
        <f>X905*R905</f>
        <v>314.99981249999996</v>
      </c>
      <c r="T905" s="223">
        <f>N905-S905</f>
        <v>1196.9992875</v>
      </c>
      <c r="U905" s="221">
        <v>17317</v>
      </c>
      <c r="X905" s="196">
        <f>IF((DATEDIF(G905,X$4,"m"))&gt;=120,120,(DATEDIF(G905,X$4,"m")))</f>
        <v>25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>(N906/Q906)/12</f>
        <v>12.599992499999999</v>
      </c>
      <c r="S906" s="198">
        <f>X906*R906</f>
        <v>314.99981249999996</v>
      </c>
      <c r="T906" s="223">
        <f>N906-S906</f>
        <v>1196.9992875</v>
      </c>
      <c r="U906" s="221">
        <v>17317</v>
      </c>
      <c r="X906" s="196">
        <f>IF((DATEDIF(G906,X$4,"m"))&gt;=120,120,(DATEDIF(G906,X$4,"m")))</f>
        <v>25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>(N907/Q907)/12</f>
        <v>12.599992499999999</v>
      </c>
      <c r="S907" s="198">
        <f>X907*R907</f>
        <v>314.99981249999996</v>
      </c>
      <c r="T907" s="223">
        <f>N907-S907</f>
        <v>1196.9992875</v>
      </c>
      <c r="U907" s="221">
        <v>17317</v>
      </c>
      <c r="X907" s="196">
        <f>IF((DATEDIF(G907,X$4,"m"))&gt;=120,120,(DATEDIF(G907,X$4,"m")))</f>
        <v>25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>(N908/Q908)/12</f>
        <v>12.599992499999999</v>
      </c>
      <c r="S908" s="198">
        <f>X908*R908</f>
        <v>314.99981249999996</v>
      </c>
      <c r="T908" s="223">
        <f>N908-S908</f>
        <v>1196.9992875</v>
      </c>
      <c r="U908" s="221">
        <v>17317</v>
      </c>
      <c r="X908" s="196">
        <f>IF((DATEDIF(G908,X$4,"m"))&gt;=120,120,(DATEDIF(G908,X$4,"m")))</f>
        <v>25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>(N909/Q909)/12</f>
        <v>12.599992499999999</v>
      </c>
      <c r="S909" s="198">
        <f>X909*R909</f>
        <v>314.99981249999996</v>
      </c>
      <c r="T909" s="223">
        <f>N909-S909</f>
        <v>1196.9992875</v>
      </c>
      <c r="U909" s="221">
        <v>17317</v>
      </c>
      <c r="X909" s="196">
        <f>IF((DATEDIF(G909,X$4,"m"))&gt;=120,120,(DATEDIF(G909,X$4,"m")))</f>
        <v>25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>(N910/Q910)/12</f>
        <v>12.599992499999999</v>
      </c>
      <c r="S910" s="198">
        <f>X910*R910</f>
        <v>314.99981249999996</v>
      </c>
      <c r="T910" s="223">
        <f>N910-S910</f>
        <v>1196.9992875</v>
      </c>
      <c r="U910" s="221">
        <v>17317</v>
      </c>
      <c r="X910" s="196">
        <f>IF((DATEDIF(G910,X$4,"m"))&gt;=120,120,(DATEDIF(G910,X$4,"m")))</f>
        <v>25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>(N911/Q911)/12</f>
        <v>12.599992499999999</v>
      </c>
      <c r="S911" s="198">
        <f>X911*R911</f>
        <v>314.99981249999996</v>
      </c>
      <c r="T911" s="223">
        <f>N911-S911</f>
        <v>1196.9992875</v>
      </c>
      <c r="U911" s="221">
        <v>17317</v>
      </c>
      <c r="X911" s="196">
        <f>IF((DATEDIF(G911,X$4,"m"))&gt;=120,120,(DATEDIF(G911,X$4,"m")))</f>
        <v>25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>(N912/Q912)/12</f>
        <v>12.599992499999999</v>
      </c>
      <c r="S912" s="198">
        <f>X912*R912</f>
        <v>314.99981249999996</v>
      </c>
      <c r="T912" s="223">
        <f>N912-S912</f>
        <v>1196.9992875</v>
      </c>
      <c r="U912" s="221">
        <v>17317</v>
      </c>
      <c r="X912" s="196">
        <f>IF((DATEDIF(G912,X$4,"m"))&gt;=120,120,(DATEDIF(G912,X$4,"m")))</f>
        <v>25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>(N913/Q913)/12</f>
        <v>12.599992499999999</v>
      </c>
      <c r="S913" s="198">
        <f>X913*R913</f>
        <v>314.99981249999996</v>
      </c>
      <c r="T913" s="223">
        <f>N913-S913</f>
        <v>1196.9992875</v>
      </c>
      <c r="U913" s="221">
        <v>17317</v>
      </c>
      <c r="X913" s="196">
        <f>IF((DATEDIF(G913,X$4,"m"))&gt;=120,120,(DATEDIF(G913,X$4,"m")))</f>
        <v>25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>(N914/Q914)/12</f>
        <v>12.599992499999999</v>
      </c>
      <c r="S914" s="198">
        <f>X914*R914</f>
        <v>314.99981249999996</v>
      </c>
      <c r="T914" s="223">
        <f>N914-S914</f>
        <v>1196.9992875</v>
      </c>
      <c r="U914" s="221">
        <v>17317</v>
      </c>
      <c r="X914" s="196">
        <f>IF((DATEDIF(G914,X$4,"m"))&gt;=120,120,(DATEDIF(G914,X$4,"m")))</f>
        <v>25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>(N915/Q915)/12</f>
        <v>12.599992499999999</v>
      </c>
      <c r="S915" s="198">
        <f>X915*R915</f>
        <v>314.99981249999996</v>
      </c>
      <c r="T915" s="223">
        <f>N915-S915</f>
        <v>1196.9992875</v>
      </c>
      <c r="U915" s="221">
        <v>17317</v>
      </c>
      <c r="X915" s="196">
        <f>IF((DATEDIF(G915,X$4,"m"))&gt;=120,120,(DATEDIF(G915,X$4,"m")))</f>
        <v>25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>(N916/Q916)/12</f>
        <v>12.599992499999999</v>
      </c>
      <c r="S916" s="198">
        <f>X916*R916</f>
        <v>314.99981249999996</v>
      </c>
      <c r="T916" s="223">
        <f>N916-S916</f>
        <v>1196.9992875</v>
      </c>
      <c r="U916" s="221">
        <v>17317</v>
      </c>
      <c r="X916" s="196">
        <f>IF((DATEDIF(G916,X$4,"m"))&gt;=120,120,(DATEDIF(G916,X$4,"m")))</f>
        <v>25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>(N917/Q917)/12</f>
        <v>12.599992499999999</v>
      </c>
      <c r="S917" s="198">
        <f>X917*R917</f>
        <v>314.99981249999996</v>
      </c>
      <c r="T917" s="223">
        <f>N917-S917</f>
        <v>1196.9992875</v>
      </c>
      <c r="U917" s="221">
        <v>17317</v>
      </c>
      <c r="X917" s="196">
        <f>IF((DATEDIF(G917,X$4,"m"))&gt;=120,120,(DATEDIF(G917,X$4,"m")))</f>
        <v>25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>(N918/Q918)/12</f>
        <v>12.599992499999999</v>
      </c>
      <c r="S918" s="198">
        <f>X918*R918</f>
        <v>314.99981249999996</v>
      </c>
      <c r="T918" s="223">
        <f>N918-S918</f>
        <v>1196.9992875</v>
      </c>
      <c r="U918" s="221">
        <v>17317</v>
      </c>
      <c r="X918" s="196">
        <f>IF((DATEDIF(G918,X$4,"m"))&gt;=120,120,(DATEDIF(G918,X$4,"m")))</f>
        <v>25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>(N919/Q919)/12</f>
        <v>12.599992499999999</v>
      </c>
      <c r="S919" s="198">
        <f>X919*R919</f>
        <v>314.99981249999996</v>
      </c>
      <c r="T919" s="223">
        <f>N919-S919</f>
        <v>1196.9992875</v>
      </c>
      <c r="U919" s="221">
        <v>17317</v>
      </c>
      <c r="X919" s="196">
        <f>IF((DATEDIF(G919,X$4,"m"))&gt;=120,120,(DATEDIF(G919,X$4,"m")))</f>
        <v>25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>(N920/Q920)/12</f>
        <v>12.599992499999999</v>
      </c>
      <c r="S920" s="198">
        <f>X920*R920</f>
        <v>314.99981249999996</v>
      </c>
      <c r="T920" s="223">
        <f>N920-S920</f>
        <v>1196.9992875</v>
      </c>
      <c r="U920" s="221">
        <v>17317</v>
      </c>
      <c r="X920" s="196">
        <f>IF((DATEDIF(G920,X$4,"m"))&gt;=120,120,(DATEDIF(G920,X$4,"m")))</f>
        <v>25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>(N921/Q921)/12</f>
        <v>12.599992499999999</v>
      </c>
      <c r="S921" s="198">
        <f>X921*R921</f>
        <v>314.99981249999996</v>
      </c>
      <c r="T921" s="223">
        <f>N921-S921</f>
        <v>1196.9992875</v>
      </c>
      <c r="U921" s="221">
        <v>17317</v>
      </c>
      <c r="X921" s="196">
        <f>IF((DATEDIF(G921,X$4,"m"))&gt;=120,120,(DATEDIF(G921,X$4,"m")))</f>
        <v>25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>(N922/Q922)/12</f>
        <v>12.599992499999999</v>
      </c>
      <c r="S922" s="198">
        <f>X922*R922</f>
        <v>314.99981249999996</v>
      </c>
      <c r="T922" s="223">
        <f>N922-S922</f>
        <v>1196.9992875</v>
      </c>
      <c r="U922" s="221">
        <v>17317</v>
      </c>
      <c r="X922" s="196">
        <f>IF((DATEDIF(G922,X$4,"m"))&gt;=120,120,(DATEDIF(G922,X$4,"m")))</f>
        <v>25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>(N923/Q923)/12</f>
        <v>12.599992499999999</v>
      </c>
      <c r="S923" s="198">
        <f>X923*R923</f>
        <v>314.99981249999996</v>
      </c>
      <c r="T923" s="223">
        <f>N923-S923</f>
        <v>1196.9992875</v>
      </c>
      <c r="U923" s="221">
        <v>17317</v>
      </c>
      <c r="X923" s="196">
        <f>IF((DATEDIF(G923,X$4,"m"))&gt;=120,120,(DATEDIF(G923,X$4,"m")))</f>
        <v>25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>(N924/Q924)/12</f>
        <v>12.599992499999999</v>
      </c>
      <c r="S924" s="198">
        <f>X924*R924</f>
        <v>314.99981249999996</v>
      </c>
      <c r="T924" s="223">
        <f>N924-S924</f>
        <v>1196.9992875</v>
      </c>
      <c r="U924" s="221">
        <v>17317</v>
      </c>
      <c r="X924" s="196">
        <f>IF((DATEDIF(G924,X$4,"m"))&gt;=120,120,(DATEDIF(G924,X$4,"m")))</f>
        <v>25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>(N925/Q925)/12</f>
        <v>12.599992499999999</v>
      </c>
      <c r="S925" s="198">
        <f>X925*R925</f>
        <v>314.99981249999996</v>
      </c>
      <c r="T925" s="223">
        <f>N925-S925</f>
        <v>1196.9992875</v>
      </c>
      <c r="U925" s="221">
        <v>17317</v>
      </c>
      <c r="X925" s="196">
        <f>IF((DATEDIF(G925,X$4,"m"))&gt;=120,120,(DATEDIF(G925,X$4,"m")))</f>
        <v>25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>(N926/Q926)/12</f>
        <v>12.599992499999999</v>
      </c>
      <c r="S926" s="198">
        <f>X926*R926</f>
        <v>314.99981249999996</v>
      </c>
      <c r="T926" s="223">
        <f>N926-S926</f>
        <v>1196.9992875</v>
      </c>
      <c r="U926" s="221">
        <v>17317</v>
      </c>
      <c r="X926" s="196">
        <f>IF((DATEDIF(G926,X$4,"m"))&gt;=120,120,(DATEDIF(G926,X$4,"m")))</f>
        <v>25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>(N927/Q927)/12</f>
        <v>12.599992499999999</v>
      </c>
      <c r="S927" s="198">
        <f>X927*R927</f>
        <v>314.99981249999996</v>
      </c>
      <c r="T927" s="223">
        <f>N927-S927</f>
        <v>1196.9992875</v>
      </c>
      <c r="U927" s="221">
        <v>17317</v>
      </c>
      <c r="X927" s="196">
        <f>IF((DATEDIF(G927,X$4,"m"))&gt;=120,120,(DATEDIF(G927,X$4,"m")))</f>
        <v>25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>(N928/Q928)/12</f>
        <v>12.599992499999999</v>
      </c>
      <c r="S928" s="198">
        <f>X928*R928</f>
        <v>314.99981249999996</v>
      </c>
      <c r="T928" s="223">
        <f>N928-S928</f>
        <v>1196.9992875</v>
      </c>
      <c r="U928" s="221">
        <v>17317</v>
      </c>
      <c r="X928" s="196">
        <f>IF((DATEDIF(G928,X$4,"m"))&gt;=120,120,(DATEDIF(G928,X$4,"m")))</f>
        <v>25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>(N929/Q929)/12</f>
        <v>29.249991600000001</v>
      </c>
      <c r="S929" s="198">
        <f>X929*R929</f>
        <v>731.24979000000008</v>
      </c>
      <c r="T929" s="223">
        <f>N929-S929</f>
        <v>2778.749202</v>
      </c>
      <c r="U929" s="221">
        <v>17317</v>
      </c>
      <c r="X929" s="196">
        <f>IF((DATEDIF(G929,X$4,"m"))&gt;=120,120,(DATEDIF(G929,X$4,"m")))</f>
        <v>25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>(N930/Q930)/12</f>
        <v>29.249991600000001</v>
      </c>
      <c r="S930" s="198">
        <f>X930*R930</f>
        <v>731.24979000000008</v>
      </c>
      <c r="T930" s="223">
        <f>N930-S930</f>
        <v>2778.749202</v>
      </c>
      <c r="U930" s="221">
        <v>17317</v>
      </c>
      <c r="X930" s="196">
        <f>IF((DATEDIF(G930,X$4,"m"))&gt;=120,120,(DATEDIF(G930,X$4,"m")))</f>
        <v>25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>(N931/Q931)/12</f>
        <v>29.249991600000001</v>
      </c>
      <c r="S931" s="198">
        <f>X931*R931</f>
        <v>731.24979000000008</v>
      </c>
      <c r="T931" s="223">
        <f>N931-S931</f>
        <v>2778.749202</v>
      </c>
      <c r="U931" s="221">
        <v>17317</v>
      </c>
      <c r="X931" s="196">
        <f>IF((DATEDIF(G931,X$4,"m"))&gt;=120,120,(DATEDIF(G931,X$4,"m")))</f>
        <v>25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>(N932/Q932)/12</f>
        <v>29.249991600000001</v>
      </c>
      <c r="S932" s="198">
        <f>X932*R932</f>
        <v>731.24979000000008</v>
      </c>
      <c r="T932" s="223">
        <f>N932-S932</f>
        <v>2778.749202</v>
      </c>
      <c r="U932" s="221">
        <v>17317</v>
      </c>
      <c r="X932" s="196">
        <f>IF((DATEDIF(G932,X$4,"m"))&gt;=120,120,(DATEDIF(G932,X$4,"m")))</f>
        <v>25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>(N933/Q933)/12</f>
        <v>29.249991600000001</v>
      </c>
      <c r="S933" s="198">
        <f>X933*R933</f>
        <v>731.24979000000008</v>
      </c>
      <c r="T933" s="223">
        <f>N933-S933</f>
        <v>2778.749202</v>
      </c>
      <c r="U933" s="221">
        <v>17317</v>
      </c>
      <c r="X933" s="196">
        <f>IF((DATEDIF(G933,X$4,"m"))&gt;=120,120,(DATEDIF(G933,X$4,"m")))</f>
        <v>25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>(N934/Q934)/12</f>
        <v>29.249991600000001</v>
      </c>
      <c r="S934" s="198">
        <f>X934*R934</f>
        <v>731.24979000000008</v>
      </c>
      <c r="T934" s="223">
        <f>N934-S934</f>
        <v>2778.749202</v>
      </c>
      <c r="U934" s="221">
        <v>17317</v>
      </c>
      <c r="X934" s="196">
        <f>IF((DATEDIF(G934,X$4,"m"))&gt;=120,120,(DATEDIF(G934,X$4,"m")))</f>
        <v>25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>(N935/Q935)/12</f>
        <v>29.249991600000001</v>
      </c>
      <c r="S935" s="198">
        <f>X935*R935</f>
        <v>731.24979000000008</v>
      </c>
      <c r="T935" s="223">
        <f>N935-S935</f>
        <v>2778.749202</v>
      </c>
      <c r="U935" s="221">
        <v>17317</v>
      </c>
      <c r="X935" s="196">
        <f>IF((DATEDIF(G935,X$4,"m"))&gt;=120,120,(DATEDIF(G935,X$4,"m")))</f>
        <v>25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>(N936/Q936)/12</f>
        <v>29.249991600000001</v>
      </c>
      <c r="S936" s="198">
        <f>X936*R936</f>
        <v>731.24979000000008</v>
      </c>
      <c r="T936" s="223">
        <f>N936-S936</f>
        <v>2778.749202</v>
      </c>
      <c r="U936" s="221">
        <v>17317</v>
      </c>
      <c r="X936" s="196">
        <f>IF((DATEDIF(G936,X$4,"m"))&gt;=120,120,(DATEDIF(G936,X$4,"m")))</f>
        <v>25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>(N937/Q937)/12</f>
        <v>29.249991600000001</v>
      </c>
      <c r="S937" s="198">
        <f>X937*R937</f>
        <v>731.24979000000008</v>
      </c>
      <c r="T937" s="223">
        <f>N937-S937</f>
        <v>2778.749202</v>
      </c>
      <c r="U937" s="221">
        <v>17317</v>
      </c>
      <c r="X937" s="196">
        <f>IF((DATEDIF(G937,X$4,"m"))&gt;=120,120,(DATEDIF(G937,X$4,"m")))</f>
        <v>25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>(N938/Q938)/12</f>
        <v>29.249991600000001</v>
      </c>
      <c r="S938" s="198">
        <f>X938*R938</f>
        <v>731.24979000000008</v>
      </c>
      <c r="T938" s="223">
        <f>N938-S938</f>
        <v>2778.749202</v>
      </c>
      <c r="U938" s="221">
        <v>17317</v>
      </c>
      <c r="X938" s="196">
        <f>IF((DATEDIF(G938,X$4,"m"))&gt;=120,120,(DATEDIF(G938,X$4,"m")))</f>
        <v>25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>(N939/Q939)/12</f>
        <v>29.249991600000001</v>
      </c>
      <c r="S939" s="198">
        <f>X939*R939</f>
        <v>731.24979000000008</v>
      </c>
      <c r="T939" s="223">
        <f>N939-S939</f>
        <v>2778.749202</v>
      </c>
      <c r="U939" s="221">
        <v>17317</v>
      </c>
      <c r="X939" s="196">
        <f>IF((DATEDIF(G939,X$4,"m"))&gt;=120,120,(DATEDIF(G939,X$4,"m")))</f>
        <v>25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>(N940/Q940)/12</f>
        <v>29.249991600000001</v>
      </c>
      <c r="S940" s="198">
        <f>X940*R940</f>
        <v>731.24979000000008</v>
      </c>
      <c r="T940" s="223">
        <f>N940-S940</f>
        <v>2778.749202</v>
      </c>
      <c r="U940" s="221">
        <v>17317</v>
      </c>
      <c r="X940" s="196">
        <f>IF((DATEDIF(G940,X$4,"m"))&gt;=120,120,(DATEDIF(G940,X$4,"m")))</f>
        <v>25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>(N941/Q941)/12</f>
        <v>29.249991600000001</v>
      </c>
      <c r="S941" s="198">
        <f>X941*R941</f>
        <v>731.24979000000008</v>
      </c>
      <c r="T941" s="223">
        <f>N941-S941</f>
        <v>2778.749202</v>
      </c>
      <c r="U941" s="221">
        <v>17317</v>
      </c>
      <c r="X941" s="196">
        <f>IF((DATEDIF(G941,X$4,"m"))&gt;=120,120,(DATEDIF(G941,X$4,"m")))</f>
        <v>25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>(N942/Q942)/12</f>
        <v>29.249991600000001</v>
      </c>
      <c r="S942" s="198">
        <f>X942*R942</f>
        <v>731.24979000000008</v>
      </c>
      <c r="T942" s="223">
        <f>N942-S942</f>
        <v>2778.749202</v>
      </c>
      <c r="U942" s="221">
        <v>17317</v>
      </c>
      <c r="X942" s="196">
        <f>IF((DATEDIF(G942,X$4,"m"))&gt;=120,120,(DATEDIF(G942,X$4,"m")))</f>
        <v>25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>(N943/Q943)/12</f>
        <v>29.249991600000001</v>
      </c>
      <c r="S943" s="198">
        <f>X943*R943</f>
        <v>731.24979000000008</v>
      </c>
      <c r="T943" s="223">
        <f>N943-S943</f>
        <v>2778.749202</v>
      </c>
      <c r="U943" s="221">
        <v>17317</v>
      </c>
      <c r="X943" s="196">
        <f>IF((DATEDIF(G943,X$4,"m"))&gt;=120,120,(DATEDIF(G943,X$4,"m")))</f>
        <v>25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>(N944/Q944)/12</f>
        <v>29.249241599999994</v>
      </c>
      <c r="S944" s="198">
        <f>X944*R944</f>
        <v>731.23103999999989</v>
      </c>
      <c r="T944" s="223">
        <f>N944-S944</f>
        <v>2778.677952</v>
      </c>
      <c r="U944" s="221">
        <v>17317</v>
      </c>
      <c r="X944" s="196">
        <f>IF((DATEDIF(G944,X$4,"m"))&gt;=120,120,(DATEDIF(G944,X$4,"m")))</f>
        <v>25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>(N945/Q945)/12</f>
        <v>41.411999999999999</v>
      </c>
      <c r="S945" s="198">
        <f>X945*R945</f>
        <v>1035.3</v>
      </c>
      <c r="T945" s="223">
        <f>N945-S945</f>
        <v>3934.1399999999994</v>
      </c>
      <c r="U945" s="221">
        <v>17315</v>
      </c>
      <c r="X945" s="196">
        <f>IF((DATEDIF(G945,X$4,"m"))&gt;=120,120,(DATEDIF(G945,X$4,"m")))</f>
        <v>25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>4284*1.16</f>
        <v>4969.4399999999996</v>
      </c>
      <c r="Q946" s="221">
        <v>10</v>
      </c>
      <c r="R946" s="223">
        <f>(N946/Q946)/12</f>
        <v>41.411999999999999</v>
      </c>
      <c r="S946" s="198">
        <f>X946*R946</f>
        <v>1035.3</v>
      </c>
      <c r="T946" s="223">
        <f>N946-S946</f>
        <v>3934.1399999999994</v>
      </c>
      <c r="U946" s="221">
        <v>17315</v>
      </c>
      <c r="X946" s="196">
        <f>IF((DATEDIF(G946,X$4,"m"))&gt;=120,120,(DATEDIF(G946,X$4,"m")))</f>
        <v>25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>4284*1.16</f>
        <v>4969.4399999999996</v>
      </c>
      <c r="Q947" s="221">
        <v>10</v>
      </c>
      <c r="R947" s="223">
        <f>(N947/Q947)/12</f>
        <v>41.411999999999999</v>
      </c>
      <c r="S947" s="198">
        <f>X947*R947</f>
        <v>1035.3</v>
      </c>
      <c r="T947" s="223">
        <f>N947-S947</f>
        <v>3934.1399999999994</v>
      </c>
      <c r="U947" s="221">
        <v>17315</v>
      </c>
      <c r="X947" s="196">
        <f>IF((DATEDIF(G947,X$4,"m"))&gt;=120,120,(DATEDIF(G947,X$4,"m")))</f>
        <v>25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>4284*1.16</f>
        <v>4969.4399999999996</v>
      </c>
      <c r="Q948" s="221">
        <v>10</v>
      </c>
      <c r="R948" s="223">
        <f>(N948/Q948)/12</f>
        <v>41.411999999999999</v>
      </c>
      <c r="S948" s="198">
        <f>X948*R948</f>
        <v>1035.3</v>
      </c>
      <c r="T948" s="223">
        <f>N948-S948</f>
        <v>3934.1399999999994</v>
      </c>
      <c r="U948" s="221">
        <v>17315</v>
      </c>
      <c r="X948" s="196">
        <f>IF((DATEDIF(G948,X$4,"m"))&gt;=120,120,(DATEDIF(G948,X$4,"m")))</f>
        <v>25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>(N949/Q949)/12</f>
        <v>49.958333333333336</v>
      </c>
      <c r="S949" s="198">
        <f>X949*R949</f>
        <v>1248.9583333333335</v>
      </c>
      <c r="T949" s="223">
        <f>N949-S949</f>
        <v>4746.0416666666661</v>
      </c>
      <c r="U949" s="221">
        <v>17375</v>
      </c>
      <c r="X949" s="196">
        <f>IF((DATEDIF(G949,X$4,"m"))&gt;=120,120,(DATEDIF(G949,X$4,"m")))</f>
        <v>25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>(N950/Q950)/12</f>
        <v>13.958333333333334</v>
      </c>
      <c r="S950" s="198">
        <f>X950*R950</f>
        <v>348.95833333333337</v>
      </c>
      <c r="T950" s="223">
        <f>N950-S950</f>
        <v>1326.0416666666665</v>
      </c>
      <c r="U950" s="221">
        <v>17375</v>
      </c>
      <c r="X950" s="196">
        <f>IF((DATEDIF(G950,X$4,"m"))&gt;=120,120,(DATEDIF(G950,X$4,"m")))</f>
        <v>25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>(N951/Q951)/12</f>
        <v>13.958333333333334</v>
      </c>
      <c r="S951" s="198">
        <f>X951*R951</f>
        <v>348.95833333333337</v>
      </c>
      <c r="T951" s="223">
        <f>N951-S951</f>
        <v>1326.0416666666665</v>
      </c>
      <c r="U951" s="221">
        <v>17375</v>
      </c>
      <c r="X951" s="196">
        <f>IF((DATEDIF(G951,X$4,"m"))&gt;=120,120,(DATEDIF(G951,X$4,"m")))</f>
        <v>25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>(N952/Q952)/12</f>
        <v>13.958333333333334</v>
      </c>
      <c r="S952" s="198">
        <f>X952*R952</f>
        <v>348.95833333333337</v>
      </c>
      <c r="T952" s="223">
        <f>N952-S952</f>
        <v>1326.0416666666665</v>
      </c>
      <c r="U952" s="221">
        <v>17375</v>
      </c>
      <c r="X952" s="196">
        <f>IF((DATEDIF(G952,X$4,"m"))&gt;=120,120,(DATEDIF(G952,X$4,"m")))</f>
        <v>25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>(N953/Q953)/12</f>
        <v>246.45833333333334</v>
      </c>
      <c r="S953" s="198">
        <f>X953*R953</f>
        <v>6161.4583333333339</v>
      </c>
      <c r="T953" s="223">
        <f>N953-S953</f>
        <v>23413.541666666664</v>
      </c>
      <c r="U953" s="221">
        <v>17375</v>
      </c>
      <c r="X953" s="196">
        <f>IF((DATEDIF(G953,X$4,"m"))&gt;=120,120,(DATEDIF(G953,X$4,"m")))</f>
        <v>25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>(N954/Q954)/12</f>
        <v>13.958333333333334</v>
      </c>
      <c r="S954" s="198">
        <f>X954*R954</f>
        <v>348.95833333333337</v>
      </c>
      <c r="T954" s="223">
        <f>N954-S954</f>
        <v>1326.0416666666665</v>
      </c>
      <c r="U954" s="221">
        <v>17375</v>
      </c>
      <c r="X954" s="196">
        <f>IF((DATEDIF(G954,X$4,"m"))&gt;=120,120,(DATEDIF(G954,X$4,"m")))</f>
        <v>25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>(N955/Q955)/12</f>
        <v>13.958333333333334</v>
      </c>
      <c r="S955" s="198">
        <f>X955*R955</f>
        <v>348.95833333333337</v>
      </c>
      <c r="T955" s="223">
        <f>N955-S955</f>
        <v>1326.0416666666665</v>
      </c>
      <c r="U955" s="221">
        <v>17375</v>
      </c>
      <c r="X955" s="196">
        <f>IF((DATEDIF(G955,X$4,"m"))&gt;=120,120,(DATEDIF(G955,X$4,"m")))</f>
        <v>25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>(N956/Q956)/12</f>
        <v>13.958333333333334</v>
      </c>
      <c r="S956" s="198">
        <f>X956*R956</f>
        <v>348.95833333333337</v>
      </c>
      <c r="T956" s="223">
        <f>N956-S956</f>
        <v>1326.0416666666665</v>
      </c>
      <c r="U956" s="221">
        <v>17375</v>
      </c>
      <c r="X956" s="196">
        <f>IF((DATEDIF(G956,X$4,"m"))&gt;=120,120,(DATEDIF(G956,X$4,"m")))</f>
        <v>25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>(N957/Q957)/12</f>
        <v>13.958333333333334</v>
      </c>
      <c r="S957" s="198">
        <f>X957*R957</f>
        <v>348.95833333333337</v>
      </c>
      <c r="T957" s="223">
        <f>N957-S957</f>
        <v>1326.0416666666665</v>
      </c>
      <c r="U957" s="221">
        <v>17375</v>
      </c>
      <c r="X957" s="196">
        <f>IF((DATEDIF(G957,X$4,"m"))&gt;=120,120,(DATEDIF(G957,X$4,"m")))</f>
        <v>25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>(N958/Q958)/12</f>
        <v>13.958333333333334</v>
      </c>
      <c r="S958" s="198">
        <f>X958*R958</f>
        <v>348.95833333333337</v>
      </c>
      <c r="T958" s="223">
        <f>N958-S958</f>
        <v>1326.0416666666665</v>
      </c>
      <c r="U958" s="221">
        <v>17375</v>
      </c>
      <c r="X958" s="196">
        <f>IF((DATEDIF(G958,X$4,"m"))&gt;=120,120,(DATEDIF(G958,X$4,"m")))</f>
        <v>25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>(N959/Q959)/12</f>
        <v>13.958333333333334</v>
      </c>
      <c r="S959" s="198">
        <f>X959*R959</f>
        <v>348.95833333333337</v>
      </c>
      <c r="T959" s="223">
        <f>N959-S959</f>
        <v>1326.0416666666665</v>
      </c>
      <c r="U959" s="221">
        <v>17375</v>
      </c>
      <c r="X959" s="196">
        <f>IF((DATEDIF(G959,X$4,"m"))&gt;=120,120,(DATEDIF(G959,X$4,"m")))</f>
        <v>25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>(N960/Q960)/12</f>
        <v>6.041666666666667</v>
      </c>
      <c r="S960" s="434">
        <f>X960*R960</f>
        <v>151.04166666666669</v>
      </c>
      <c r="T960" s="433">
        <f>N960-S960</f>
        <v>573.95833333333326</v>
      </c>
      <c r="U960" s="432">
        <v>17384</v>
      </c>
      <c r="X960" s="435">
        <f>IF((DATEDIF(G960,X$4,"m"))&gt;=120,120,(DATEDIF(G960,X$4,"m")))</f>
        <v>25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>(N961/Q961)/12</f>
        <v>6.041666666666667</v>
      </c>
      <c r="S961" s="434">
        <f>X961*R961</f>
        <v>151.04166666666669</v>
      </c>
      <c r="T961" s="433">
        <f>N961-S961</f>
        <v>573.95833333333326</v>
      </c>
      <c r="U961" s="432">
        <v>17384</v>
      </c>
      <c r="X961" s="435">
        <f>IF((DATEDIF(G961,X$4,"m"))&gt;=120,120,(DATEDIF(G961,X$4,"m")))</f>
        <v>25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>(N962/Q962)/12</f>
        <v>6.041666666666667</v>
      </c>
      <c r="S962" s="434">
        <f>X962*R962</f>
        <v>151.04166666666669</v>
      </c>
      <c r="T962" s="433">
        <f>N962-S962</f>
        <v>573.95833333333326</v>
      </c>
      <c r="U962" s="432">
        <v>17384</v>
      </c>
      <c r="X962" s="435">
        <f>IF((DATEDIF(G962,X$4,"m"))&gt;=120,120,(DATEDIF(G962,X$4,"m")))</f>
        <v>25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>(N963/Q963)/12</f>
        <v>6.041666666666667</v>
      </c>
      <c r="S963" s="434">
        <f>X963*R963</f>
        <v>151.04166666666669</v>
      </c>
      <c r="T963" s="433">
        <f>N963-S963</f>
        <v>573.95833333333326</v>
      </c>
      <c r="U963" s="432">
        <v>17384</v>
      </c>
      <c r="X963" s="435">
        <f>IF((DATEDIF(G963,X$4,"m"))&gt;=120,120,(DATEDIF(G963,X$4,"m")))</f>
        <v>25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>(N964/Q964)/12</f>
        <v>6.041666666666667</v>
      </c>
      <c r="S964" s="434">
        <f>X964*R964</f>
        <v>151.04166666666669</v>
      </c>
      <c r="T964" s="433">
        <f>N964-S964</f>
        <v>573.95833333333326</v>
      </c>
      <c r="U964" s="432">
        <v>17384</v>
      </c>
      <c r="X964" s="435">
        <f>IF((DATEDIF(G964,X$4,"m"))&gt;=120,120,(DATEDIF(G964,X$4,"m")))</f>
        <v>25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>(N965/Q965)/12</f>
        <v>6.041666666666667</v>
      </c>
      <c r="S965" s="434">
        <f>X965*R965</f>
        <v>151.04166666666669</v>
      </c>
      <c r="T965" s="433">
        <f>N965-S965</f>
        <v>573.95833333333326</v>
      </c>
      <c r="U965" s="432">
        <v>17384</v>
      </c>
      <c r="X965" s="435">
        <f>IF((DATEDIF(G965,X$4,"m"))&gt;=120,120,(DATEDIF(G965,X$4,"m")))</f>
        <v>25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>(N966/Q966)/12</f>
        <v>6.041666666666667</v>
      </c>
      <c r="S966" s="434">
        <f>X966*R966</f>
        <v>151.04166666666669</v>
      </c>
      <c r="T966" s="433">
        <f>N966-S966</f>
        <v>573.95833333333326</v>
      </c>
      <c r="U966" s="432">
        <v>17384</v>
      </c>
      <c r="X966" s="435">
        <f>IF((DATEDIF(G966,X$4,"m"))&gt;=120,120,(DATEDIF(G966,X$4,"m")))</f>
        <v>25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>(N967/Q967)/12</f>
        <v>6.041666666666667</v>
      </c>
      <c r="S967" s="434">
        <f>X967*R967</f>
        <v>151.04166666666669</v>
      </c>
      <c r="T967" s="433">
        <f>N967-S967</f>
        <v>573.95833333333326</v>
      </c>
      <c r="U967" s="432">
        <v>17384</v>
      </c>
      <c r="X967" s="435">
        <f>IF((DATEDIF(G967,X$4,"m"))&gt;=120,120,(DATEDIF(G967,X$4,"m")))</f>
        <v>25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>(N968/Q968)/12</f>
        <v>6.041666666666667</v>
      </c>
      <c r="S968" s="434">
        <f>X968*R968</f>
        <v>151.04166666666669</v>
      </c>
      <c r="T968" s="433">
        <f>N968-S968</f>
        <v>573.95833333333326</v>
      </c>
      <c r="U968" s="432">
        <v>17384</v>
      </c>
      <c r="X968" s="435">
        <f>IF((DATEDIF(G968,X$4,"m"))&gt;=120,120,(DATEDIF(G968,X$4,"m")))</f>
        <v>25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>(N969/Q969)/12</f>
        <v>6.041666666666667</v>
      </c>
      <c r="S969" s="434">
        <f>X969*R969</f>
        <v>151.04166666666669</v>
      </c>
      <c r="T969" s="433">
        <f>N969-S969</f>
        <v>573.95833333333326</v>
      </c>
      <c r="U969" s="432">
        <v>17384</v>
      </c>
      <c r="X969" s="435">
        <f>IF((DATEDIF(G969,X$4,"m"))&gt;=120,120,(DATEDIF(G969,X$4,"m")))</f>
        <v>25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>(N970/Q970)/12</f>
        <v>6.041666666666667</v>
      </c>
      <c r="S970" s="434">
        <f>X970*R970</f>
        <v>151.04166666666669</v>
      </c>
      <c r="T970" s="433">
        <f>N970-S970</f>
        <v>573.95833333333326</v>
      </c>
      <c r="U970" s="432">
        <v>17384</v>
      </c>
      <c r="X970" s="435">
        <f>IF((DATEDIF(G970,X$4,"m"))&gt;=120,120,(DATEDIF(G970,X$4,"m")))</f>
        <v>25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>(N971/Q971)/12</f>
        <v>6.041666666666667</v>
      </c>
      <c r="S971" s="434">
        <f>X971*R971</f>
        <v>151.04166666666669</v>
      </c>
      <c r="T971" s="433">
        <f>N971-S971</f>
        <v>573.95833333333326</v>
      </c>
      <c r="U971" s="432">
        <v>17384</v>
      </c>
      <c r="X971" s="435">
        <f>IF((DATEDIF(G971,X$4,"m"))&gt;=120,120,(DATEDIF(G971,X$4,"m")))</f>
        <v>25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>(N972/Q972)/12</f>
        <v>6.041666666666667</v>
      </c>
      <c r="S972" s="434">
        <f>X972*R972</f>
        <v>151.04166666666669</v>
      </c>
      <c r="T972" s="433">
        <f>N972-S972</f>
        <v>573.95833333333326</v>
      </c>
      <c r="U972" s="432">
        <v>17384</v>
      </c>
      <c r="X972" s="435">
        <f>IF((DATEDIF(G972,X$4,"m"))&gt;=120,120,(DATEDIF(G972,X$4,"m")))</f>
        <v>25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>(N973/Q973)/12</f>
        <v>6.041666666666667</v>
      </c>
      <c r="S973" s="434">
        <f>X973*R973</f>
        <v>151.04166666666669</v>
      </c>
      <c r="T973" s="433">
        <f>N973-S973</f>
        <v>573.95833333333326</v>
      </c>
      <c r="U973" s="432">
        <v>17384</v>
      </c>
      <c r="X973" s="435">
        <f>IF((DATEDIF(G973,X$4,"m"))&gt;=120,120,(DATEDIF(G973,X$4,"m")))</f>
        <v>25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>(N974/Q974)/12</f>
        <v>6.041666666666667</v>
      </c>
      <c r="S974" s="434">
        <f>X974*R974</f>
        <v>151.04166666666669</v>
      </c>
      <c r="T974" s="433">
        <f>N974-S974</f>
        <v>573.95833333333326</v>
      </c>
      <c r="U974" s="432">
        <v>17384</v>
      </c>
      <c r="X974" s="435">
        <f>IF((DATEDIF(G974,X$4,"m"))&gt;=120,120,(DATEDIF(G974,X$4,"m")))</f>
        <v>25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>(N975/Q975)/12</f>
        <v>6.041666666666667</v>
      </c>
      <c r="S975" s="434">
        <f>X975*R975</f>
        <v>151.04166666666669</v>
      </c>
      <c r="T975" s="433">
        <f>N975-S975</f>
        <v>573.95833333333326</v>
      </c>
      <c r="U975" s="432">
        <v>17384</v>
      </c>
      <c r="X975" s="435">
        <f>IF((DATEDIF(G975,X$4,"m"))&gt;=120,120,(DATEDIF(G975,X$4,"m")))</f>
        <v>25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>(N976/Q976)/12</f>
        <v>6.041666666666667</v>
      </c>
      <c r="S976" s="434">
        <f>X976*R976</f>
        <v>151.04166666666669</v>
      </c>
      <c r="T976" s="433">
        <f>N976-S976</f>
        <v>573.95833333333326</v>
      </c>
      <c r="U976" s="432">
        <v>17384</v>
      </c>
      <c r="X976" s="435">
        <f>IF((DATEDIF(G976,X$4,"m"))&gt;=120,120,(DATEDIF(G976,X$4,"m")))</f>
        <v>25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>(N977/Q977)/12</f>
        <v>6.041666666666667</v>
      </c>
      <c r="S977" s="434">
        <f>X977*R977</f>
        <v>151.04166666666669</v>
      </c>
      <c r="T977" s="433">
        <f>N977-S977</f>
        <v>573.95833333333326</v>
      </c>
      <c r="U977" s="432">
        <v>17384</v>
      </c>
      <c r="X977" s="435">
        <f>IF((DATEDIF(G977,X$4,"m"))&gt;=120,120,(DATEDIF(G977,X$4,"m")))</f>
        <v>25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>(N978/Q978)/12</f>
        <v>6.041666666666667</v>
      </c>
      <c r="S978" s="434">
        <f>X978*R978</f>
        <v>151.04166666666669</v>
      </c>
      <c r="T978" s="433">
        <f>N978-S978</f>
        <v>573.95833333333326</v>
      </c>
      <c r="U978" s="432">
        <v>17384</v>
      </c>
      <c r="X978" s="435">
        <f>IF((DATEDIF(G978,X$4,"m"))&gt;=120,120,(DATEDIF(G978,X$4,"m")))</f>
        <v>25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>(N979/Q979)/12</f>
        <v>6.041666666666667</v>
      </c>
      <c r="S979" s="434">
        <f>X979*R979</f>
        <v>151.04166666666669</v>
      </c>
      <c r="T979" s="433">
        <f>N979-S979</f>
        <v>573.95833333333326</v>
      </c>
      <c r="U979" s="432">
        <v>17384</v>
      </c>
      <c r="X979" s="435">
        <f>IF((DATEDIF(G979,X$4,"m"))&gt;=120,120,(DATEDIF(G979,X$4,"m")))</f>
        <v>25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>(N980/Q980)/12</f>
        <v>6.041666666666667</v>
      </c>
      <c r="S980" s="434">
        <f>X980*R980</f>
        <v>151.04166666666669</v>
      </c>
      <c r="T980" s="433">
        <f>N980-S980</f>
        <v>573.95833333333326</v>
      </c>
      <c r="U980" s="432">
        <v>17384</v>
      </c>
      <c r="X980" s="435">
        <f>IF((DATEDIF(G980,X$4,"m"))&gt;=120,120,(DATEDIF(G980,X$4,"m")))</f>
        <v>25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>(N981/Q981)/12</f>
        <v>6.041666666666667</v>
      </c>
      <c r="S981" s="434">
        <f>X981*R981</f>
        <v>151.04166666666669</v>
      </c>
      <c r="T981" s="433">
        <f>N981-S981</f>
        <v>573.95833333333326</v>
      </c>
      <c r="U981" s="432">
        <v>17384</v>
      </c>
      <c r="X981" s="435">
        <f>IF((DATEDIF(G981,X$4,"m"))&gt;=120,120,(DATEDIF(G981,X$4,"m")))</f>
        <v>25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>(N982/Q982)/12</f>
        <v>6.041666666666667</v>
      </c>
      <c r="S982" s="434">
        <f>X982*R982</f>
        <v>151.04166666666669</v>
      </c>
      <c r="T982" s="433">
        <f>N982-S982</f>
        <v>573.95833333333326</v>
      </c>
      <c r="U982" s="432">
        <v>17384</v>
      </c>
      <c r="X982" s="435">
        <f>IF((DATEDIF(G982,X$4,"m"))&gt;=120,120,(DATEDIF(G982,X$4,"m")))</f>
        <v>25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>(N983/Q983)/12</f>
        <v>6.041666666666667</v>
      </c>
      <c r="S983" s="434">
        <f>X983*R983</f>
        <v>151.04166666666669</v>
      </c>
      <c r="T983" s="433">
        <f>N983-S983</f>
        <v>573.95833333333326</v>
      </c>
      <c r="U983" s="432">
        <v>17384</v>
      </c>
      <c r="X983" s="435">
        <f>IF((DATEDIF(G983,X$4,"m"))&gt;=120,120,(DATEDIF(G983,X$4,"m")))</f>
        <v>25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>(N984/Q984)/12</f>
        <v>6.041666666666667</v>
      </c>
      <c r="S984" s="434">
        <f>X984*R984</f>
        <v>151.04166666666669</v>
      </c>
      <c r="T984" s="433">
        <f>N984-S984</f>
        <v>573.95833333333326</v>
      </c>
      <c r="U984" s="432">
        <v>17384</v>
      </c>
      <c r="X984" s="435">
        <f>IF((DATEDIF(G984,X$4,"m"))&gt;=120,120,(DATEDIF(G984,X$4,"m")))</f>
        <v>25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>(N985/Q985)/12</f>
        <v>6.041666666666667</v>
      </c>
      <c r="S985" s="434">
        <f>X985*R985</f>
        <v>151.04166666666669</v>
      </c>
      <c r="T985" s="433">
        <f>N985-S985</f>
        <v>573.95833333333326</v>
      </c>
      <c r="U985" s="432">
        <v>17384</v>
      </c>
      <c r="X985" s="435">
        <f>IF((DATEDIF(G985,X$4,"m"))&gt;=120,120,(DATEDIF(G985,X$4,"m")))</f>
        <v>25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>SUM(O893:O944)</f>
        <v>0</v>
      </c>
      <c r="P986" s="299">
        <f>SUM(P893:P944)</f>
        <v>0</v>
      </c>
      <c r="Q986" s="436"/>
      <c r="R986" s="421">
        <f>SUM(R893:R985)</f>
        <v>2302.5229621999961</v>
      </c>
      <c r="S986" s="421">
        <f>SUM(S893:S985)</f>
        <v>57563.074054999954</v>
      </c>
      <c r="T986" s="421">
        <f>SUM(T893:T985)</f>
        <v>218739.68140900033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>(N988/Q988)/12</f>
        <v>150.59700000000001</v>
      </c>
      <c r="S988" s="434">
        <f>X988*R988</f>
        <v>3614.3280000000004</v>
      </c>
      <c r="T988" s="433">
        <f>N988-S988</f>
        <v>14457.311999999998</v>
      </c>
      <c r="U988" s="432">
        <v>17419</v>
      </c>
      <c r="X988" s="435">
        <f>IF((DATEDIF(G988,X$4,"m"))&gt;=120,120,(DATEDIF(G988,X$4,"m")))</f>
        <v>24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>(N990/Q990)/12</f>
        <v>75.605916666666658</v>
      </c>
      <c r="S990" s="198">
        <f>X990*R990</f>
        <v>1738.936083333333</v>
      </c>
      <c r="T990" s="223">
        <f>N990-S990</f>
        <v>7333.7739166666661</v>
      </c>
      <c r="U990" s="221">
        <v>17577</v>
      </c>
      <c r="V990" s="233"/>
      <c r="W990" s="222"/>
      <c r="X990" s="196">
        <f>IF((DATEDIF(G990,X$4,"m"))&gt;=120,120,(DATEDIF(G990,X$4,"m")))</f>
        <v>23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5835253.3229716737</v>
      </c>
      <c r="T992" s="300">
        <f>+T871+T876+T891+T986+T988+T990</f>
        <v>2585645.7224923368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>(N994/Q994)/12</f>
        <v>65.416666666666671</v>
      </c>
      <c r="S994" s="198">
        <f>X994*R994</f>
        <v>1308.3333333333335</v>
      </c>
      <c r="T994" s="223">
        <f>N994-S994</f>
        <v>6541.6666666666661</v>
      </c>
      <c r="U994" s="221">
        <v>17876</v>
      </c>
      <c r="V994" s="233"/>
      <c r="W994" s="222"/>
      <c r="X994" s="196">
        <f>IF((DATEDIF(G994,X$4,"m"))&gt;=120,120,(DATEDIF(G994,X$4,"m")))</f>
        <v>20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>(N995/Q995)/12</f>
        <v>65.416666666666671</v>
      </c>
      <c r="S995" s="198">
        <f>X995*R995</f>
        <v>1308.3333333333335</v>
      </c>
      <c r="T995" s="223">
        <f>N995-S995</f>
        <v>6541.6666666666661</v>
      </c>
      <c r="U995" s="221">
        <v>17876</v>
      </c>
      <c r="V995" s="233"/>
      <c r="W995" s="222"/>
      <c r="X995" s="196">
        <f>IF((DATEDIF(G995,X$4,"m"))&gt;=120,120,(DATEDIF(G995,X$4,"m")))</f>
        <v>20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2616.666666666667</v>
      </c>
      <c r="T996" s="421">
        <f>SUM(T993:T995)</f>
        <v>13083.333333333332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>(N998/Q998)/12</f>
        <v>195.14250000000001</v>
      </c>
      <c r="S998" s="198">
        <f>X998*R998</f>
        <v>3707.7075000000004</v>
      </c>
      <c r="T998" s="223">
        <f>N998-S998</f>
        <v>19709.392499999998</v>
      </c>
      <c r="U998" s="221">
        <v>17890</v>
      </c>
      <c r="V998" s="233"/>
      <c r="W998" s="222"/>
      <c r="X998" s="196">
        <f>IF((DATEDIF(G998,X$4,"m"))&gt;=120,120,(DATEDIF(G998,X$4,"m")))</f>
        <v>19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>(((N999)-1)/10)/12</f>
        <v>320.74166666666667</v>
      </c>
      <c r="S999" s="198">
        <f>X999*R999</f>
        <v>6094.0916666666672</v>
      </c>
      <c r="T999" s="223">
        <f>N999-S999</f>
        <v>32395.908333333333</v>
      </c>
      <c r="U999" s="221">
        <v>18036</v>
      </c>
      <c r="W999" s="223"/>
      <c r="X999" s="196">
        <f>IF((DATEDIF(G999,X$4,"m"))&gt;=120,120,(DATEDIF(G999,X$4,"m")))</f>
        <v>19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9801.7991666666676</v>
      </c>
      <c r="T1000" s="421">
        <f>SUM(T998:T999)</f>
        <v>52105.300833333327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>(((N1002)-1)/10)/12</f>
        <v>8272.9073333333345</v>
      </c>
      <c r="S1002" s="198">
        <f>X1002*R1002</f>
        <v>140639.42466666669</v>
      </c>
      <c r="T1002" s="223">
        <f>N1002-S1002</f>
        <v>852110.45533333335</v>
      </c>
      <c r="U1002" s="221">
        <v>18050</v>
      </c>
      <c r="V1002" s="221"/>
      <c r="W1002" s="223"/>
      <c r="X1002" s="196">
        <f>IF((DATEDIF(G1002,X$4,"m"))&gt;=120,120,(DATEDIF(G1002,X$4,"m")))</f>
        <v>17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140639.42466666669</v>
      </c>
      <c r="T1003" s="421">
        <f>SUM(T1001:T1002)</f>
        <v>852110.45533333335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>(((N1005)-1)/10)/12</f>
        <v>223.70000000000002</v>
      </c>
      <c r="S1005" s="198">
        <f>X1005*R1005</f>
        <v>3355.5000000000005</v>
      </c>
      <c r="T1005" s="223">
        <f>N1005-S1005</f>
        <v>23489.5</v>
      </c>
      <c r="U1005" s="221">
        <v>18257</v>
      </c>
      <c r="V1005" s="221"/>
      <c r="W1005" s="223"/>
      <c r="X1005" s="196">
        <f>IF((DATEDIF(G1005,X$4,"m"))&gt;=120,120,(DATEDIF(G1005,X$4,"m")))</f>
        <v>15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>(((N1006)-1)/10)/12</f>
        <v>1634.5866666666668</v>
      </c>
      <c r="S1006" s="198">
        <f>X1006*R1006</f>
        <v>24518.800000000003</v>
      </c>
      <c r="T1006" s="223">
        <f>N1006-S1006</f>
        <v>171632.59999999998</v>
      </c>
      <c r="U1006" s="221">
        <v>18058</v>
      </c>
      <c r="V1006" s="221"/>
      <c r="W1006" s="223"/>
      <c r="X1006" s="196">
        <f>IF((DATEDIF(G1006,X$4,"m"))&gt;=120,120,(DATEDIF(G1006,X$4,"m")))</f>
        <v>15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27874.300000000003</v>
      </c>
      <c r="T1007" s="421">
        <f>SUM(T1005:T1006)</f>
        <v>195122.09999999998</v>
      </c>
      <c r="X1007" s="196">
        <f>IF((DATEDIF(G1007,X$4,"m"))&gt;=120,120,(DATEDIF(G1007,X$4,"m")))</f>
        <v>120</v>
      </c>
    </row>
    <row r="1008" spans="1:25">
      <c r="N1008" s="464"/>
      <c r="Q1008" s="420"/>
      <c r="R1008" s="465"/>
      <c r="S1008" s="465"/>
      <c r="T1008" s="465"/>
      <c r="X1008" s="196">
        <f>IF((DATEDIF(G1008,X$4,"m"))&gt;=120,120,(DATEDIF(G1008,X$4,"m")))</f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>(((N1009)-1)/3)/12</f>
        <v>208.30547222222222</v>
      </c>
      <c r="S1009" s="111">
        <f>R1009*X1009</f>
        <v>2916.2766111111109</v>
      </c>
      <c r="T1009" s="111">
        <f>N1009-S1009</f>
        <v>4583.7203888888889</v>
      </c>
      <c r="U1009" s="221">
        <v>18253</v>
      </c>
      <c r="V1009" s="221"/>
      <c r="W1009" s="122"/>
      <c r="X1009" s="196">
        <f>IF((DATEDIF(G1009,X$4,"m"))&gt;=120,120,(DATEDIF(G1009,X$4,"m")))</f>
        <v>14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>(((N1010)-1)/3)/12</f>
        <v>208.30547222222222</v>
      </c>
      <c r="S1010" s="111">
        <f>R1010*X1010</f>
        <v>0</v>
      </c>
      <c r="T1010" s="111">
        <f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>(((N1011)-1)/3)/12</f>
        <v>208.30547222222222</v>
      </c>
      <c r="S1011" s="111">
        <f>R1011*X1011</f>
        <v>0</v>
      </c>
      <c r="T1011" s="111">
        <f>N1011-S1011</f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>(((N1012)-1)/3)/12</f>
        <v>208.30547222222222</v>
      </c>
      <c r="S1012" s="111">
        <f>R1012*X1012</f>
        <v>0</v>
      </c>
      <c r="T1012" s="111">
        <f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>(((N1013)-1)/10)/12</f>
        <v>288.88516666666669</v>
      </c>
      <c r="S1013" s="111">
        <f>X1013*R1013</f>
        <v>4044.3923333333337</v>
      </c>
      <c r="T1013" s="223">
        <f>N1013-S1013</f>
        <v>30622.827666666668</v>
      </c>
      <c r="U1013" s="221">
        <v>18384</v>
      </c>
      <c r="V1013" s="221"/>
      <c r="W1013" s="223"/>
      <c r="X1013" s="196">
        <f>IF((DATEDIF(G1013,X$4,"m"))&gt;=120,120,(DATEDIF(G1013,X$4,"m")))</f>
        <v>14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>(((N1014)-1)/10)/12</f>
        <v>288.88516666666669</v>
      </c>
      <c r="S1014" s="111">
        <f>X1014*R1014</f>
        <v>4044.3923333333337</v>
      </c>
      <c r="T1014" s="223">
        <f>N1014-S1014</f>
        <v>30622.827666666668</v>
      </c>
      <c r="U1014" s="221">
        <v>18384</v>
      </c>
      <c r="V1014" s="221"/>
      <c r="W1014" s="223"/>
      <c r="X1014" s="196">
        <f>IF((DATEDIF(G1014,X$4,"m"))&gt;=120,120,(DATEDIF(G1014,X$4,"m")))</f>
        <v>14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>(((N1015)-1)/10)/12</f>
        <v>796.49166666666667</v>
      </c>
      <c r="S1015" s="111">
        <f>X1015*R1015</f>
        <v>10354.391666666666</v>
      </c>
      <c r="T1015" s="223">
        <f>N1015-S1015</f>
        <v>85225.608333333337</v>
      </c>
      <c r="U1015" s="221">
        <v>18325</v>
      </c>
      <c r="V1015" s="221"/>
      <c r="W1015" s="223"/>
      <c r="X1015" s="196">
        <f>IF((DATEDIF(G1015,X$4,"m"))&gt;=120,120,(DATEDIF(G1015,X$4,"m")))</f>
        <v>13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21359.452944444445</v>
      </c>
      <c r="T1016" s="419">
        <f>SUM(T1009:T1015)</f>
        <v>173554.97505555558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>(((N1018)-1)/10)/12</f>
        <v>257.54208333333332</v>
      </c>
      <c r="S1018" s="111">
        <f>X1018*R1018</f>
        <v>3090.5050000000001</v>
      </c>
      <c r="T1018" s="223">
        <f>N1018-S1018</f>
        <v>27815.544999999998</v>
      </c>
      <c r="U1018" s="221">
        <v>18517</v>
      </c>
      <c r="V1018" s="221"/>
      <c r="W1018" s="223"/>
      <c r="X1018" s="196">
        <f>IF((DATEDIF(G1018,X$4,"m"))&gt;=120,120,(DATEDIF(G1018,X$4,"m")))</f>
        <v>12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>(((N1019)-1)/10)/12</f>
        <v>143.91683333333333</v>
      </c>
      <c r="S1019" s="111">
        <f>X1019*R1019</f>
        <v>1727.002</v>
      </c>
      <c r="T1019" s="223">
        <f>N1019-S1019</f>
        <v>15544.018</v>
      </c>
      <c r="U1019" s="221">
        <v>18517</v>
      </c>
      <c r="V1019" s="221"/>
      <c r="W1019" s="223"/>
      <c r="X1019" s="196">
        <f>IF((DATEDIF(G1019,X$4,"m"))&gt;=120,120,(DATEDIF(G1019,X$4,"m")))</f>
        <v>12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>(((N1020)-1)/10)/12</f>
        <v>143.91683333333333</v>
      </c>
      <c r="S1020" s="111">
        <f>X1020*R1020</f>
        <v>1727.002</v>
      </c>
      <c r="T1020" s="223">
        <f>N1020-S1020</f>
        <v>15544.018</v>
      </c>
      <c r="U1020" s="221">
        <v>18517</v>
      </c>
      <c r="V1020" s="221"/>
      <c r="W1020" s="223"/>
      <c r="X1020" s="196">
        <f>IF((DATEDIF(G1020,X$4,"m"))&gt;=120,120,(DATEDIF(G1020,X$4,"m")))</f>
        <v>12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6544.509</v>
      </c>
      <c r="T1021" s="421">
        <f>SUM(T1018:T1020)</f>
        <v>58903.580999999991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>(((N1023)-1)/10)/12</f>
        <v>83.575000000000003</v>
      </c>
      <c r="S1023" s="111">
        <f>X1023*R1023</f>
        <v>919.32500000000005</v>
      </c>
      <c r="T1023" s="223">
        <f>N1023-S1023</f>
        <v>9110.6749999999993</v>
      </c>
      <c r="U1023" s="221">
        <v>18561</v>
      </c>
      <c r="V1023" s="221"/>
      <c r="W1023" s="223"/>
      <c r="X1023" s="196">
        <f>IF((DATEDIF(G1023,X$4,"m"))&gt;=120,120,(DATEDIF(G1023,X$4,"m")))</f>
        <v>11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>(((N1024)-1)/10)/12</f>
        <v>63.908333333333331</v>
      </c>
      <c r="S1024" s="111">
        <f>X1024*R1024</f>
        <v>702.99166666666667</v>
      </c>
      <c r="T1024" s="223">
        <f>N1024-S1024</f>
        <v>6967.0083333333332</v>
      </c>
      <c r="U1024" s="221">
        <v>18561</v>
      </c>
      <c r="V1024" s="221"/>
      <c r="W1024" s="223"/>
      <c r="X1024" s="196">
        <f>IF((DATEDIF(G1024,X$4,"m"))&gt;=120,120,(DATEDIF(G1024,X$4,"m")))</f>
        <v>11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1622.3166666666666</v>
      </c>
      <c r="T1025" s="421">
        <f>SUM(T1022:T1024)</f>
        <v>16077.683333333332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210458.46911111113</v>
      </c>
      <c r="T1027" s="68">
        <f>+T996+T1000+T1003+T1007+T1016+T1021+T1025</f>
        <v>1360957.4288888888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2801</v>
      </c>
      <c r="C1030" s="226"/>
      <c r="D1030" s="226"/>
      <c r="E1030" s="226"/>
      <c r="F1030" s="226" t="s">
        <v>2803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2802</v>
      </c>
      <c r="M1030" s="226" t="s">
        <v>869</v>
      </c>
      <c r="N1030" s="230">
        <v>5338.32</v>
      </c>
      <c r="O1030" s="230"/>
      <c r="Q1030" s="221">
        <v>10</v>
      </c>
      <c r="R1030" s="112">
        <f>(((N1030)-1)/10)/12</f>
        <v>44.477666666666664</v>
      </c>
      <c r="S1030" s="223">
        <f>X1030*R1030</f>
        <v>355.82133333333331</v>
      </c>
      <c r="T1030" s="223">
        <f>N1030-S1030</f>
        <v>4982.4986666666664</v>
      </c>
      <c r="U1030" s="510" t="s">
        <v>2804</v>
      </c>
      <c r="V1030" s="233"/>
      <c r="W1030" s="223"/>
      <c r="X1030" s="196">
        <f>IF((DATEDIF(G1030,X$4,"m"))&gt;=120,120,(DATEDIF(G1030,X$4,"m")))</f>
        <v>8</v>
      </c>
    </row>
    <row r="1031" spans="1:24" s="221" customFormat="1" ht="14.25" customHeight="1">
      <c r="A1031" s="226"/>
      <c r="B1031" s="185" t="s">
        <v>2801</v>
      </c>
      <c r="C1031" s="226"/>
      <c r="D1031" s="226"/>
      <c r="E1031" s="226"/>
      <c r="F1031" s="226" t="s">
        <v>2803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2802</v>
      </c>
      <c r="M1031" s="226" t="s">
        <v>869</v>
      </c>
      <c r="N1031" s="230">
        <v>5338.32</v>
      </c>
      <c r="O1031" s="230"/>
      <c r="Q1031" s="221">
        <v>10</v>
      </c>
      <c r="R1031" s="112">
        <f>(((N1031)-1)/10)/12</f>
        <v>44.477666666666664</v>
      </c>
      <c r="S1031" s="223">
        <f>X1031*R1031</f>
        <v>355.82133333333331</v>
      </c>
      <c r="T1031" s="223">
        <f>N1031-S1031</f>
        <v>4982.4986666666664</v>
      </c>
      <c r="U1031" s="510" t="s">
        <v>2804</v>
      </c>
      <c r="V1031" s="233"/>
      <c r="W1031" s="223"/>
      <c r="X1031" s="196">
        <f>IF((DATEDIF(G1031,X$4,"m"))&gt;=120,120,(DATEDIF(G1031,X$4,"m")))</f>
        <v>8</v>
      </c>
    </row>
    <row r="1032" spans="1:24">
      <c r="B1032" s="67" t="s">
        <v>2836</v>
      </c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711.64266666666663</v>
      </c>
      <c r="T1032" s="421">
        <f>SUM(T1029:T1031)</f>
        <v>9964.9973333333328</v>
      </c>
      <c r="X1032" s="196"/>
    </row>
    <row r="1033" spans="1:24">
      <c r="N1033" s="464"/>
      <c r="Q1033" s="420"/>
      <c r="R1033" s="465"/>
      <c r="S1033" s="465"/>
      <c r="T1033" s="465"/>
      <c r="X1033" s="196"/>
    </row>
    <row r="1034" spans="1:24">
      <c r="N1034" s="464"/>
      <c r="Q1034" s="420"/>
      <c r="R1034" s="465"/>
      <c r="S1034" s="465"/>
      <c r="T1034" s="465"/>
      <c r="X1034" s="196"/>
    </row>
    <row r="1035" spans="1:24" s="221" customFormat="1" ht="14.25" customHeight="1">
      <c r="A1035" s="226"/>
      <c r="B1035" s="185" t="s">
        <v>2805</v>
      </c>
      <c r="C1035" s="226"/>
      <c r="D1035" s="226"/>
      <c r="E1035" s="226"/>
      <c r="F1035" s="226" t="s">
        <v>2803</v>
      </c>
      <c r="G1035" s="220">
        <v>41690</v>
      </c>
      <c r="H1035" s="242">
        <v>20</v>
      </c>
      <c r="I1035" s="242">
        <v>2</v>
      </c>
      <c r="J1035" s="225">
        <v>2014</v>
      </c>
      <c r="K1035" s="226" t="s">
        <v>30</v>
      </c>
      <c r="L1035" s="226" t="s">
        <v>2806</v>
      </c>
      <c r="M1035" s="226" t="s">
        <v>869</v>
      </c>
      <c r="N1035" s="230">
        <v>20392.382399999999</v>
      </c>
      <c r="O1035" s="230"/>
      <c r="Q1035" s="221">
        <v>10</v>
      </c>
      <c r="R1035" s="112">
        <f>(((N1035)-1)/10)/12</f>
        <v>169.92818666666665</v>
      </c>
      <c r="S1035" s="223">
        <f>X1035*R1035</f>
        <v>1189.4973066666666</v>
      </c>
      <c r="T1035" s="223">
        <f>N1035-S1035</f>
        <v>19202.885093333331</v>
      </c>
      <c r="U1035" s="510" t="s">
        <v>2807</v>
      </c>
      <c r="V1035" s="233"/>
      <c r="W1035" s="223"/>
      <c r="X1035" s="196">
        <f>IF((DATEDIF(G1035,X$4,"m"))&gt;=120,120,(DATEDIF(G1035,X$4,"m")))</f>
        <v>7</v>
      </c>
    </row>
    <row r="1036" spans="1:24" s="221" customFormat="1" ht="14.25" customHeight="1">
      <c r="A1036" s="226"/>
      <c r="B1036" s="185" t="s">
        <v>2805</v>
      </c>
      <c r="C1036" s="226"/>
      <c r="D1036" s="226"/>
      <c r="E1036" s="226"/>
      <c r="F1036" s="226" t="s">
        <v>2803</v>
      </c>
      <c r="G1036" s="220">
        <v>41690</v>
      </c>
      <c r="H1036" s="242">
        <v>20</v>
      </c>
      <c r="I1036" s="242">
        <v>2</v>
      </c>
      <c r="J1036" s="225">
        <v>2014</v>
      </c>
      <c r="K1036" s="226" t="s">
        <v>30</v>
      </c>
      <c r="L1036" s="226" t="s">
        <v>2806</v>
      </c>
      <c r="M1036" s="226" t="s">
        <v>869</v>
      </c>
      <c r="N1036" s="230">
        <v>20392.382399999999</v>
      </c>
      <c r="O1036" s="230"/>
      <c r="Q1036" s="221">
        <v>10</v>
      </c>
      <c r="R1036" s="112">
        <f>(((N1036)-1)/10)/12</f>
        <v>169.92818666666665</v>
      </c>
      <c r="S1036" s="223">
        <f>X1036*R1036</f>
        <v>1189.4973066666666</v>
      </c>
      <c r="T1036" s="223">
        <f>N1036-S1036</f>
        <v>19202.885093333331</v>
      </c>
      <c r="U1036" s="510" t="s">
        <v>2807</v>
      </c>
      <c r="V1036" s="233"/>
      <c r="W1036" s="223"/>
      <c r="X1036" s="196">
        <f>IF((DATEDIF(G1036,X$4,"m"))&gt;=120,120,(DATEDIF(G1036,X$4,"m")))</f>
        <v>7</v>
      </c>
    </row>
    <row r="1037" spans="1:24" s="221" customFormat="1" ht="14.25" customHeight="1">
      <c r="A1037" s="226"/>
      <c r="B1037" s="185" t="s">
        <v>2805</v>
      </c>
      <c r="C1037" s="226"/>
      <c r="D1037" s="226"/>
      <c r="E1037" s="226"/>
      <c r="F1037" s="226" t="s">
        <v>2803</v>
      </c>
      <c r="G1037" s="220">
        <v>41690</v>
      </c>
      <c r="H1037" s="242">
        <v>20</v>
      </c>
      <c r="I1037" s="242">
        <v>2</v>
      </c>
      <c r="J1037" s="225">
        <v>2014</v>
      </c>
      <c r="K1037" s="226" t="s">
        <v>30</v>
      </c>
      <c r="L1037" s="226" t="s">
        <v>2806</v>
      </c>
      <c r="M1037" s="226" t="s">
        <v>869</v>
      </c>
      <c r="N1037" s="230">
        <v>20392.382399999999</v>
      </c>
      <c r="O1037" s="230"/>
      <c r="Q1037" s="221">
        <v>10</v>
      </c>
      <c r="R1037" s="112">
        <f>(((N1037)-1)/10)/12</f>
        <v>169.92818666666665</v>
      </c>
      <c r="S1037" s="223">
        <f>X1037*R1037</f>
        <v>1189.4973066666666</v>
      </c>
      <c r="T1037" s="223">
        <f>N1037-S1037</f>
        <v>19202.885093333331</v>
      </c>
      <c r="U1037" s="510" t="s">
        <v>2807</v>
      </c>
      <c r="V1037" s="233"/>
      <c r="W1037" s="223"/>
      <c r="X1037" s="196">
        <f>IF((DATEDIF(G1037,X$4,"m"))&gt;=120,120,(DATEDIF(G1037,X$4,"m")))</f>
        <v>7</v>
      </c>
    </row>
    <row r="1038" spans="1:24" s="221" customFormat="1" ht="14.25" customHeight="1">
      <c r="A1038" s="226"/>
      <c r="B1038" s="185" t="s">
        <v>2808</v>
      </c>
      <c r="C1038" s="226"/>
      <c r="D1038" s="226"/>
      <c r="E1038" s="226"/>
      <c r="F1038" s="226" t="s">
        <v>2803</v>
      </c>
      <c r="G1038" s="220">
        <v>41690</v>
      </c>
      <c r="H1038" s="242">
        <v>20</v>
      </c>
      <c r="I1038" s="242">
        <v>2</v>
      </c>
      <c r="J1038" s="225">
        <v>2014</v>
      </c>
      <c r="K1038" s="226" t="s">
        <v>30</v>
      </c>
      <c r="L1038" s="226" t="s">
        <v>2806</v>
      </c>
      <c r="M1038" s="226" t="s">
        <v>869</v>
      </c>
      <c r="N1038" s="230">
        <v>4511.9070000000002</v>
      </c>
      <c r="O1038" s="230"/>
      <c r="Q1038" s="221">
        <v>10</v>
      </c>
      <c r="R1038" s="112">
        <f>(((N1038)-1)/10)/12</f>
        <v>37.590891666666671</v>
      </c>
      <c r="S1038" s="223">
        <f>X1038*R1038</f>
        <v>263.13624166666671</v>
      </c>
      <c r="T1038" s="223">
        <f>N1038-S1038</f>
        <v>4248.7707583333331</v>
      </c>
      <c r="U1038" s="510" t="s">
        <v>2807</v>
      </c>
      <c r="V1038" s="233"/>
      <c r="W1038" s="223"/>
      <c r="X1038" s="196">
        <f>IF((DATEDIF(G1038,X$4,"m"))&gt;=120,120,(DATEDIF(G1038,X$4,"m")))</f>
        <v>7</v>
      </c>
    </row>
    <row r="1039" spans="1:24" s="221" customFormat="1" ht="14.25" customHeight="1">
      <c r="A1039" s="226"/>
      <c r="B1039" s="185" t="s">
        <v>2801</v>
      </c>
      <c r="C1039" s="226"/>
      <c r="D1039" s="226"/>
      <c r="E1039" s="226"/>
      <c r="F1039" s="226" t="s">
        <v>2803</v>
      </c>
      <c r="G1039" s="220">
        <v>41690</v>
      </c>
      <c r="H1039" s="242">
        <v>20</v>
      </c>
      <c r="I1039" s="242">
        <v>2</v>
      </c>
      <c r="J1039" s="225">
        <v>2014</v>
      </c>
      <c r="K1039" s="226" t="s">
        <v>30</v>
      </c>
      <c r="L1039" s="226" t="s">
        <v>2806</v>
      </c>
      <c r="M1039" s="226" t="s">
        <v>869</v>
      </c>
      <c r="N1039" s="230">
        <v>5338.32</v>
      </c>
      <c r="O1039" s="230"/>
      <c r="Q1039" s="221">
        <v>10</v>
      </c>
      <c r="R1039" s="112">
        <f>(((N1039)-1)/10)/12</f>
        <v>44.477666666666664</v>
      </c>
      <c r="S1039" s="223">
        <f>X1039*R1039</f>
        <v>311.34366666666665</v>
      </c>
      <c r="T1039" s="223">
        <f>N1039-S1039</f>
        <v>5026.9763333333331</v>
      </c>
      <c r="U1039" s="510" t="s">
        <v>2807</v>
      </c>
      <c r="V1039" s="233"/>
      <c r="W1039" s="223"/>
      <c r="X1039" s="196">
        <f>IF((DATEDIF(G1039,X$4,"m"))&gt;=120,120,(DATEDIF(G1039,X$4,"m")))</f>
        <v>7</v>
      </c>
    </row>
    <row r="1040" spans="1:24" s="221" customFormat="1" ht="14.25" customHeight="1">
      <c r="A1040" s="226"/>
      <c r="B1040" s="185" t="s">
        <v>2801</v>
      </c>
      <c r="C1040" s="226"/>
      <c r="D1040" s="226"/>
      <c r="E1040" s="226"/>
      <c r="F1040" s="226" t="s">
        <v>2803</v>
      </c>
      <c r="G1040" s="220">
        <v>41690</v>
      </c>
      <c r="H1040" s="242">
        <v>20</v>
      </c>
      <c r="I1040" s="242">
        <v>2</v>
      </c>
      <c r="J1040" s="225">
        <v>2014</v>
      </c>
      <c r="K1040" s="226" t="s">
        <v>30</v>
      </c>
      <c r="L1040" s="226" t="s">
        <v>2806</v>
      </c>
      <c r="M1040" s="226" t="s">
        <v>869</v>
      </c>
      <c r="N1040" s="230">
        <v>5338.32</v>
      </c>
      <c r="O1040" s="230"/>
      <c r="Q1040" s="221">
        <v>10</v>
      </c>
      <c r="R1040" s="112">
        <f>(((N1040)-1)/10)/12</f>
        <v>44.477666666666664</v>
      </c>
      <c r="S1040" s="223">
        <f>X1040*R1040</f>
        <v>311.34366666666665</v>
      </c>
      <c r="T1040" s="223">
        <f>N1040-S1040</f>
        <v>5026.9763333333331</v>
      </c>
      <c r="U1040" s="510" t="s">
        <v>2807</v>
      </c>
      <c r="V1040" s="233"/>
      <c r="W1040" s="223"/>
      <c r="X1040" s="196">
        <f>IF((DATEDIF(G1040,X$4,"m"))&gt;=120,120,(DATEDIF(G1040,X$4,"m")))</f>
        <v>7</v>
      </c>
    </row>
    <row r="1041" spans="1:24" s="221" customFormat="1" ht="14.25" customHeight="1">
      <c r="A1041" s="226"/>
      <c r="B1041" s="185" t="s">
        <v>2801</v>
      </c>
      <c r="C1041" s="226"/>
      <c r="D1041" s="226"/>
      <c r="E1041" s="226"/>
      <c r="F1041" s="226" t="s">
        <v>2803</v>
      </c>
      <c r="G1041" s="220">
        <v>41690</v>
      </c>
      <c r="H1041" s="242">
        <v>20</v>
      </c>
      <c r="I1041" s="242">
        <v>2</v>
      </c>
      <c r="J1041" s="225">
        <v>2014</v>
      </c>
      <c r="K1041" s="226" t="s">
        <v>30</v>
      </c>
      <c r="L1041" s="226" t="s">
        <v>2806</v>
      </c>
      <c r="M1041" s="226" t="s">
        <v>869</v>
      </c>
      <c r="N1041" s="230">
        <v>5338.32</v>
      </c>
      <c r="O1041" s="230"/>
      <c r="Q1041" s="221">
        <v>10</v>
      </c>
      <c r="R1041" s="112">
        <f>(((N1041)-1)/10)/12</f>
        <v>44.477666666666664</v>
      </c>
      <c r="S1041" s="223">
        <f>X1041*R1041</f>
        <v>311.34366666666665</v>
      </c>
      <c r="T1041" s="223">
        <f>N1041-S1041</f>
        <v>5026.9763333333331</v>
      </c>
      <c r="U1041" s="510" t="s">
        <v>2807</v>
      </c>
      <c r="V1041" s="233"/>
      <c r="W1041" s="223"/>
      <c r="X1041" s="196">
        <f>IF((DATEDIF(G1041,X$4,"m"))&gt;=120,120,(DATEDIF(G1041,X$4,"m")))</f>
        <v>7</v>
      </c>
    </row>
    <row r="1042" spans="1:24">
      <c r="B1042" s="67" t="s">
        <v>2837</v>
      </c>
      <c r="N1042" s="419">
        <f>SUM(N1035:N1041)</f>
        <v>81704.014200000005</v>
      </c>
      <c r="Q1042" s="420"/>
      <c r="R1042" s="421">
        <f>SUM(R1034:R1041)</f>
        <v>680.80845166666666</v>
      </c>
      <c r="S1042" s="421">
        <f>SUM(S1034:S1041)</f>
        <v>4765.6591616666665</v>
      </c>
      <c r="T1042" s="421">
        <f>SUM(T1034:T1041)</f>
        <v>76938.355038333335</v>
      </c>
      <c r="X1042" s="196"/>
    </row>
    <row r="1043" spans="1:24">
      <c r="B1043" s="67"/>
      <c r="N1043" s="464"/>
      <c r="Q1043" s="420"/>
      <c r="R1043" s="465"/>
      <c r="S1043" s="465"/>
      <c r="T1043" s="465"/>
      <c r="X1043" s="196"/>
    </row>
    <row r="1044" spans="1:24">
      <c r="N1044" s="464"/>
      <c r="Q1044" s="420"/>
      <c r="R1044" s="465"/>
      <c r="S1044" s="465"/>
      <c r="T1044" s="465"/>
      <c r="X1044" s="196"/>
    </row>
    <row r="1045" spans="1:24" s="221" customFormat="1" ht="14.25" customHeight="1">
      <c r="A1045" s="226"/>
      <c r="B1045" s="185" t="s">
        <v>2828</v>
      </c>
      <c r="C1045" s="226"/>
      <c r="D1045" s="226"/>
      <c r="E1045" s="226"/>
      <c r="F1045" s="226" t="s">
        <v>2803</v>
      </c>
      <c r="G1045" s="220">
        <v>41834</v>
      </c>
      <c r="H1045" s="242">
        <v>14</v>
      </c>
      <c r="I1045" s="242">
        <v>7</v>
      </c>
      <c r="J1045" s="225">
        <v>2014</v>
      </c>
      <c r="K1045" s="226" t="s">
        <v>30</v>
      </c>
      <c r="L1045" s="226" t="s">
        <v>2829</v>
      </c>
      <c r="M1045" s="226" t="s">
        <v>869</v>
      </c>
      <c r="N1045" s="230">
        <v>8202.5300000000007</v>
      </c>
      <c r="O1045" s="230"/>
      <c r="Q1045" s="221">
        <v>10</v>
      </c>
      <c r="R1045" s="112">
        <f>(((N1045)-1)/10)/12</f>
        <v>68.34608333333334</v>
      </c>
      <c r="S1045" s="223">
        <f>X1045*R1045</f>
        <v>136.69216666666668</v>
      </c>
      <c r="T1045" s="223">
        <f>N1045-S1045</f>
        <v>8065.8378333333339</v>
      </c>
      <c r="U1045" s="510" t="s">
        <v>2830</v>
      </c>
      <c r="V1045" s="233"/>
      <c r="W1045" s="223"/>
      <c r="X1045" s="196">
        <f>IF((DATEDIF(G1045,X$4,"m"))&gt;=120,120,(DATEDIF(G1045,X$4,"m")))</f>
        <v>2</v>
      </c>
    </row>
    <row r="1046" spans="1:24">
      <c r="B1046" s="67" t="s">
        <v>2838</v>
      </c>
      <c r="N1046" s="419">
        <f>SUM(N1045)</f>
        <v>8202.5300000000007</v>
      </c>
      <c r="Q1046" s="420"/>
      <c r="R1046" s="421">
        <f>SUM(R1045)</f>
        <v>68.34608333333334</v>
      </c>
      <c r="S1046" s="421">
        <f>SUM(S1045)</f>
        <v>136.69216666666668</v>
      </c>
      <c r="T1046" s="421">
        <f>SUM(T1045)</f>
        <v>8065.8378333333339</v>
      </c>
      <c r="X1046" s="196"/>
    </row>
    <row r="1047" spans="1:24">
      <c r="N1047" s="464"/>
      <c r="Q1047" s="420"/>
      <c r="R1047" s="465"/>
      <c r="S1047" s="465"/>
      <c r="T1047" s="465"/>
      <c r="X1047" s="196"/>
    </row>
    <row r="1048" spans="1:24" s="221" customFormat="1" ht="14.25" customHeight="1">
      <c r="A1048" s="226"/>
      <c r="B1048" s="185" t="s">
        <v>2833</v>
      </c>
      <c r="C1048" s="226"/>
      <c r="D1048" s="226"/>
      <c r="E1048" s="226"/>
      <c r="F1048" s="226" t="s">
        <v>2832</v>
      </c>
      <c r="G1048" s="220">
        <v>41877</v>
      </c>
      <c r="H1048" s="242">
        <v>26</v>
      </c>
      <c r="I1048" s="242">
        <v>8</v>
      </c>
      <c r="J1048" s="225">
        <v>2014</v>
      </c>
      <c r="K1048" s="226" t="s">
        <v>30</v>
      </c>
      <c r="L1048" s="226" t="s">
        <v>2831</v>
      </c>
      <c r="M1048" s="226" t="s">
        <v>869</v>
      </c>
      <c r="N1048" s="230">
        <v>18836.895</v>
      </c>
      <c r="O1048" s="230"/>
      <c r="Q1048" s="221">
        <v>10</v>
      </c>
      <c r="R1048" s="112">
        <f>(((N1048)-1)/10)/12</f>
        <v>156.96579166666666</v>
      </c>
      <c r="S1048" s="223">
        <f>X1048*R1048</f>
        <v>156.96579166666666</v>
      </c>
      <c r="T1048" s="223">
        <f>N1048-S1048</f>
        <v>18679.929208333335</v>
      </c>
      <c r="U1048" s="510" t="s">
        <v>2834</v>
      </c>
      <c r="V1048" s="233"/>
      <c r="W1048" s="223"/>
      <c r="X1048" s="196">
        <f>IF((DATEDIF(G1048,X$4,"m"))&gt;=120,120,(DATEDIF(G1048,X$4,"m")))</f>
        <v>1</v>
      </c>
    </row>
    <row r="1049" spans="1:24" s="221" customFormat="1" ht="14.25" customHeight="1">
      <c r="A1049" s="226"/>
      <c r="B1049" s="185" t="s">
        <v>2833</v>
      </c>
      <c r="C1049" s="226"/>
      <c r="D1049" s="226"/>
      <c r="E1049" s="226"/>
      <c r="F1049" s="226" t="s">
        <v>2832</v>
      </c>
      <c r="G1049" s="220">
        <v>41877</v>
      </c>
      <c r="H1049" s="242">
        <v>26</v>
      </c>
      <c r="I1049" s="242">
        <v>8</v>
      </c>
      <c r="J1049" s="225">
        <v>2014</v>
      </c>
      <c r="K1049" s="226" t="s">
        <v>30</v>
      </c>
      <c r="L1049" s="226" t="s">
        <v>2831</v>
      </c>
      <c r="M1049" s="226" t="s">
        <v>869</v>
      </c>
      <c r="N1049" s="230">
        <v>18836.895</v>
      </c>
      <c r="O1049" s="230"/>
      <c r="Q1049" s="221">
        <v>10</v>
      </c>
      <c r="R1049" s="112">
        <f>(((N1049)-1)/10)/12</f>
        <v>156.96579166666666</v>
      </c>
      <c r="S1049" s="223">
        <f>X1049*R1049</f>
        <v>156.96579166666666</v>
      </c>
      <c r="T1049" s="223">
        <f>N1049-S1049</f>
        <v>18679.929208333335</v>
      </c>
      <c r="U1049" s="510" t="s">
        <v>2834</v>
      </c>
      <c r="V1049" s="233"/>
      <c r="W1049" s="223"/>
      <c r="X1049" s="196">
        <f>IF((DATEDIF(G1049,X$4,"m"))&gt;=120,120,(DATEDIF(G1049,X$4,"m")))</f>
        <v>1</v>
      </c>
    </row>
    <row r="1050" spans="1:24">
      <c r="B1050" s="67" t="s">
        <v>2839</v>
      </c>
      <c r="N1050" s="419">
        <f>SUM(N1048:N1049)</f>
        <v>37673.79</v>
      </c>
      <c r="Q1050" s="420"/>
      <c r="R1050" s="421">
        <f>SUM(R1048:R1049)</f>
        <v>313.93158333333332</v>
      </c>
      <c r="S1050" s="421">
        <f>SUM(S1048:S1049)</f>
        <v>313.93158333333332</v>
      </c>
      <c r="T1050" s="421">
        <f>SUM(T1048:T1049)</f>
        <v>37359.85841666667</v>
      </c>
      <c r="X1050" s="196"/>
    </row>
    <row r="1051" spans="1:24">
      <c r="B1051" s="67"/>
      <c r="N1051" s="464"/>
      <c r="Q1051" s="420"/>
      <c r="R1051" s="465"/>
      <c r="S1051" s="465"/>
      <c r="T1051" s="465"/>
      <c r="X1051" s="196"/>
    </row>
    <row r="1052" spans="1:24" s="288" customFormat="1" ht="16.5" thickBot="1">
      <c r="A1052" s="461"/>
      <c r="B1052" s="461"/>
      <c r="C1052" s="461"/>
      <c r="D1052" s="461"/>
      <c r="E1052" s="461"/>
      <c r="F1052" s="461"/>
      <c r="G1052" s="461"/>
      <c r="H1052" s="462"/>
      <c r="I1052" s="462"/>
      <c r="J1052" s="463"/>
      <c r="K1052" s="461"/>
      <c r="L1052" s="461"/>
      <c r="M1052" s="461"/>
      <c r="N1052" s="300">
        <f>N992+N996+N1000+N1003+N1007+N1016+N1021+N1025+N1032+N1042+N1046</f>
        <v>10092898.127664009</v>
      </c>
      <c r="O1052" s="300">
        <f>O992+O996+O1000+O1003</f>
        <v>0</v>
      </c>
      <c r="P1052" s="300">
        <f>P992+P996+P1000+P1003</f>
        <v>0</v>
      </c>
      <c r="Q1052" s="300"/>
      <c r="R1052" s="300">
        <f>R992+R996+R1000+R1003+R1007+R1016+R1021+R1032+R1046</f>
        <v>92870.916267755674</v>
      </c>
      <c r="S1052" s="300">
        <f>S992+S996+S1000+S1003+S1007+S1016+S1021+S1025+S1032+S1042+S1046+S1050</f>
        <v>6051639.7176611172</v>
      </c>
      <c r="T1052" s="300">
        <f>T992+T996+T1000+T1003+T1007+T1016+T1021+T1025+T1032+T1042+T1046+T1050</f>
        <v>4078932.2000028919</v>
      </c>
      <c r="X1052" s="196"/>
    </row>
    <row r="1053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5" t="s">
        <v>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5"/>
      <c r="X2" s="110"/>
    </row>
    <row r="3" spans="1:24">
      <c r="A3" s="546" t="s">
        <v>58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X3" s="110"/>
    </row>
    <row r="4" spans="1:24">
      <c r="A4" s="546" t="str">
        <f>'Equipos de Producción'!A3:S3</f>
        <v>(Al 30 de Septiembre del 2014)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41912</v>
      </c>
    </row>
    <row r="6" spans="1:24">
      <c r="A6" s="26"/>
      <c r="B6" s="26"/>
      <c r="C6" s="26"/>
      <c r="D6" s="26"/>
      <c r="E6" s="26"/>
      <c r="F6" s="26"/>
      <c r="G6" s="26"/>
      <c r="H6" s="515" t="s">
        <v>57</v>
      </c>
      <c r="I6" s="516"/>
      <c r="J6" s="517"/>
      <c r="K6" s="26"/>
      <c r="L6" s="26"/>
      <c r="M6" s="26"/>
      <c r="N6" s="39"/>
      <c r="O6" s="27"/>
      <c r="P6" s="27"/>
      <c r="Q6" s="518" t="s">
        <v>3</v>
      </c>
      <c r="R6" s="547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28499</v>
      </c>
      <c r="S8" s="373">
        <f>N8-R8</f>
        <v>1</v>
      </c>
      <c r="V8" s="29">
        <f>((2011-J8)*12)+(12-I8)+1</f>
        <v>31</v>
      </c>
      <c r="W8" s="4"/>
      <c r="X8" s="121">
        <f>IF((DATEDIF(G8,X$5,"m"))&gt;=60,60,(DATEDIF(G8,X$5,"m")))</f>
        <v>60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N6" sqref="N6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3" t="s">
        <v>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R1" s="181"/>
    </row>
    <row r="2" spans="1:18" s="88" customFormat="1" ht="20.25">
      <c r="A2" s="514" t="s">
        <v>68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R2" s="181"/>
    </row>
    <row r="3" spans="1:18">
      <c r="A3" s="533" t="str">
        <f>'Equipos de Producción'!A3:S3</f>
        <v>(Al 30 de Septiembre del 2014)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41912</v>
      </c>
    </row>
    <row r="5" spans="1:18" s="54" customFormat="1" ht="15.75">
      <c r="A5" s="56"/>
      <c r="D5" s="515" t="s">
        <v>2</v>
      </c>
      <c r="E5" s="516"/>
      <c r="F5" s="517"/>
      <c r="H5" s="38"/>
      <c r="I5" s="38"/>
      <c r="J5" s="38"/>
      <c r="K5" s="38"/>
      <c r="M5" s="55"/>
      <c r="N5" s="518" t="s">
        <v>3</v>
      </c>
      <c r="O5" s="547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9581580.0192000009</v>
      </c>
      <c r="P7" s="376">
        <f>L7-O7</f>
        <v>35332077.320800006</v>
      </c>
      <c r="R7" s="121">
        <f>IF((DATEDIF(C7,R$4,"m"))&gt;=600,600,(DATEDIF(C7,R$4,"m")))</f>
        <v>128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1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9" t="s">
        <v>0</v>
      </c>
      <c r="B1" s="549"/>
      <c r="C1" s="549"/>
      <c r="D1" s="549"/>
      <c r="E1" s="549"/>
      <c r="F1" s="549"/>
      <c r="G1" s="549"/>
      <c r="H1" s="549"/>
      <c r="I1" s="549"/>
      <c r="J1" s="549"/>
    </row>
    <row r="2" spans="1:10" ht="12.75" customHeight="1">
      <c r="A2" s="549"/>
      <c r="B2" s="549"/>
      <c r="C2" s="549"/>
      <c r="D2" s="549"/>
      <c r="E2" s="549"/>
      <c r="F2" s="549"/>
      <c r="G2" s="549"/>
      <c r="H2" s="549"/>
      <c r="I2" s="549"/>
      <c r="J2" s="549"/>
    </row>
    <row r="3" spans="1:10" s="288" customFormat="1">
      <c r="A3" s="549" t="s">
        <v>348</v>
      </c>
      <c r="B3" s="549"/>
      <c r="C3" s="549"/>
      <c r="D3" s="549"/>
      <c r="E3" s="549"/>
      <c r="F3" s="549"/>
      <c r="G3" s="549"/>
      <c r="H3" s="549"/>
      <c r="I3" s="549"/>
      <c r="J3" s="549"/>
    </row>
    <row r="4" spans="1:10" s="288" customFormat="1">
      <c r="A4" s="549" t="str">
        <f>'Equipos de Producción'!A3:S3</f>
        <v>(Al 30 de Septiembre del 2014)</v>
      </c>
      <c r="B4" s="549"/>
      <c r="C4" s="549"/>
      <c r="D4" s="549"/>
      <c r="E4" s="549"/>
      <c r="F4" s="549"/>
      <c r="G4" s="549"/>
      <c r="H4" s="549"/>
      <c r="I4" s="549"/>
      <c r="J4" s="549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8" t="s">
        <v>2</v>
      </c>
      <c r="E6" s="548"/>
      <c r="F6" s="548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Determinacion de Costos (3)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2014-07-11T14:20:48Z</cp:lastPrinted>
  <dcterms:created xsi:type="dcterms:W3CDTF">2012-02-15T16:55:59Z</dcterms:created>
  <dcterms:modified xsi:type="dcterms:W3CDTF">2015-01-15T13:44:14Z</dcterms:modified>
</cp:coreProperties>
</file>