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6"/>
  <workbookPr/>
  <mc:AlternateContent xmlns:mc="http://schemas.openxmlformats.org/markup-compatibility/2006">
    <mc:Choice Requires="x15">
      <x15ac:absPath xmlns:x15ac="http://schemas.microsoft.com/office/spreadsheetml/2010/11/ac" url="https://cnssgobdo-my.sharepoint.com/personal/escania_navarro_cnss_gob_do/Documents/Documentos/"/>
    </mc:Choice>
  </mc:AlternateContent>
  <xr:revisionPtr revIDLastSave="19" documentId="8_{084FDF23-8544-45C5-B265-45C39DC45952}" xr6:coauthVersionLast="47" xr6:coauthVersionMax="47" xr10:uidLastSave="{52AEC2DE-6281-43EE-AB68-F9DE27242F4F}"/>
  <bookViews>
    <workbookView xWindow="28680" yWindow="-120" windowWidth="29040" windowHeight="15840" firstSheet="3" activeTab="3" xr2:uid="{00000000-000D-0000-FFFF-FFFF00000000}"/>
  </bookViews>
  <sheets>
    <sheet name="Primer trimestre" sheetId="2" state="hidden" r:id="rId1"/>
    <sheet name="segundo trimestre" sheetId="1" state="hidden" r:id="rId2"/>
    <sheet name=" Semestral" sheetId="6" state="hidden" r:id="rId3"/>
    <sheet name="4to. trimestre" sheetId="8" r:id="rId4"/>
    <sheet name="Resumen de 3 trimestre" sheetId="9" state="hidden" r:id="rId5"/>
    <sheet name="Hoja3" sheetId="3" state="hidden" r:id="rId6"/>
    <sheet name="primer " sheetId="7" state="hidden" r:id="rId7"/>
    <sheet name="2 do" sheetId="4" state="hidden" r:id="rId8"/>
    <sheet name="Hoja1" sheetId="5" r:id="rId9"/>
  </sheets>
  <externalReferences>
    <externalReference r:id="rId10"/>
    <externalReference r:id="rId11"/>
  </externalReferences>
  <definedNames>
    <definedName name="_xlnm.Print_Area" localSheetId="2">' Semestral'!$A$1:$J$61</definedName>
    <definedName name="_xlnm.Print_Area" localSheetId="3">'4to. trimestre'!$A$1:$J$53</definedName>
    <definedName name="_xlnm.Print_Area" localSheetId="0">'Primer trimestre'!$A$1:$J$54</definedName>
    <definedName name="_xlnm.Print_Area" localSheetId="1">'segundo trimestre'!$A$1:$J$61</definedName>
  </definedNames>
  <calcPr calcId="191028"/>
  <pivotCaches>
    <pivotCache cacheId="3398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8" l="1"/>
  <c r="I29" i="8" l="1"/>
  <c r="I25" i="8" l="1"/>
  <c r="F25" i="1" l="1"/>
  <c r="G20" i="9" l="1"/>
  <c r="G19" i="9"/>
  <c r="F19" i="9"/>
  <c r="H19" i="9" s="1"/>
  <c r="G18" i="9"/>
  <c r="F18" i="9"/>
  <c r="H18" i="9" s="1"/>
  <c r="G17" i="9"/>
  <c r="F17" i="9"/>
  <c r="G16" i="9"/>
  <c r="I16" i="9" s="1"/>
  <c r="F16" i="9"/>
  <c r="G15" i="9"/>
  <c r="F15" i="9"/>
  <c r="G14" i="9"/>
  <c r="F14" i="9"/>
  <c r="H14" i="9" s="1"/>
  <c r="G8" i="9"/>
  <c r="G7" i="9"/>
  <c r="F7" i="9"/>
  <c r="H7" i="9" s="1"/>
  <c r="G6" i="9"/>
  <c r="F6" i="9"/>
  <c r="G5" i="9"/>
  <c r="F5" i="9"/>
  <c r="H5" i="9" s="1"/>
  <c r="G4" i="9"/>
  <c r="F4" i="9"/>
  <c r="I17" i="9" l="1"/>
  <c r="I18" i="9"/>
  <c r="I4" i="9"/>
  <c r="I19" i="9"/>
  <c r="I15" i="9"/>
  <c r="I6" i="9"/>
  <c r="I5" i="9"/>
  <c r="H17" i="9"/>
  <c r="F8" i="9"/>
  <c r="I8" i="9" s="1"/>
  <c r="I7" i="9"/>
  <c r="I14" i="9"/>
  <c r="F20" i="9"/>
  <c r="H20" i="9" s="1"/>
  <c r="H6" i="9"/>
  <c r="H16" i="9"/>
  <c r="M30" i="8"/>
  <c r="M29" i="8"/>
  <c r="H15" i="9"/>
  <c r="H4" i="9"/>
  <c r="H8" i="9" s="1"/>
  <c r="I20" i="9" l="1"/>
  <c r="L30" i="8"/>
  <c r="K30" i="8"/>
  <c r="L29" i="8"/>
  <c r="K29" i="8"/>
  <c r="J34" i="4" l="1"/>
  <c r="R25" i="4"/>
  <c r="R26" i="4" s="1"/>
  <c r="R27" i="4" s="1"/>
  <c r="H32" i="4"/>
  <c r="N32" i="4" s="1"/>
  <c r="F30" i="4"/>
  <c r="F33" i="4" s="1"/>
  <c r="H33" i="4" s="1"/>
  <c r="I33" i="4" s="1"/>
  <c r="P26" i="4"/>
  <c r="P28" i="4" s="1"/>
  <c r="G30" i="6"/>
  <c r="I30" i="6" s="1"/>
  <c r="G29" i="1"/>
  <c r="G29" i="6" s="1"/>
  <c r="I29" i="6" s="1"/>
  <c r="H30" i="6"/>
  <c r="J30" i="6" s="1"/>
  <c r="H29" i="6"/>
  <c r="J29" i="6" s="1"/>
  <c r="B51" i="6"/>
  <c r="I25" i="6"/>
  <c r="C15" i="6"/>
  <c r="M33" i="4" l="1"/>
  <c r="M34" i="4" s="1"/>
  <c r="N33" i="4"/>
  <c r="I32" i="4"/>
  <c r="J33" i="4"/>
  <c r="F34" i="4"/>
  <c r="F35" i="4" s="1"/>
  <c r="G20" i="5"/>
  <c r="F36" i="4" l="1"/>
  <c r="E16" i="5"/>
  <c r="E22" i="5" s="1"/>
  <c r="E24" i="5" l="1"/>
  <c r="E26" i="5"/>
  <c r="G22" i="5"/>
  <c r="G26" i="5" l="1"/>
  <c r="G24" i="5"/>
  <c r="B51" i="1"/>
  <c r="E30" i="1"/>
  <c r="E30" i="6" s="1"/>
  <c r="H30" i="1"/>
  <c r="H29" i="1"/>
  <c r="F29" i="2"/>
  <c r="F30" i="2"/>
  <c r="E30" i="2"/>
  <c r="E29" i="2"/>
  <c r="E29" i="6" s="1"/>
  <c r="E11" i="3"/>
  <c r="F12" i="3" l="1"/>
  <c r="E12" i="3"/>
  <c r="D12" i="3"/>
  <c r="C12" i="3"/>
  <c r="G11" i="3"/>
  <c r="G10" i="3"/>
  <c r="D6" i="3"/>
  <c r="E6" i="3"/>
  <c r="F6" i="3"/>
  <c r="C6" i="3"/>
  <c r="G5" i="3"/>
  <c r="G4" i="3"/>
  <c r="C30" i="2" s="1"/>
  <c r="I30" i="2" s="1"/>
  <c r="J30" i="2"/>
  <c r="J29" i="2"/>
  <c r="I29" i="2"/>
  <c r="I25" i="2"/>
  <c r="C15" i="2"/>
  <c r="G6" i="3" l="1"/>
  <c r="G12" i="3"/>
  <c r="J29" i="1" l="1"/>
  <c r="I29" i="1"/>
  <c r="F29" i="1"/>
  <c r="F29" i="6" s="1"/>
  <c r="F30" i="1"/>
  <c r="F30" i="6" s="1"/>
  <c r="I25" i="1"/>
  <c r="I30" i="1"/>
  <c r="J30" i="1"/>
  <c r="C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Escania Navarro</author>
  </authors>
  <commentList>
    <comment ref="B3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Escania Navarro:</t>
        </r>
        <r>
          <rPr>
            <sz val="9"/>
            <color indexed="81"/>
            <rFont val="Tahoma"/>
            <family val="2"/>
          </rPr>
          <t xml:space="preserve">
Retroalimentación pendiente de Juan.
Valorado con Melissa, justificar con la gestión operativo de la las comisiones permanentes. 
Citar otras 2 resoluciones de alto impacto que ameritaron varias reuniones de discusión para justificar la desviación de la meta física. </t>
        </r>
      </text>
    </comment>
  </commentList>
</comments>
</file>

<file path=xl/sharedStrings.xml><?xml version="1.0" encoding="utf-8"?>
<sst xmlns="http://schemas.openxmlformats.org/spreadsheetml/2006/main" count="481" uniqueCount="192">
  <si>
    <t>Informe de Evaluación Trimestral de las Metas Físicas-Financieras</t>
  </si>
  <si>
    <t>Código</t>
  </si>
  <si>
    <t>Documento Relacionado</t>
  </si>
  <si>
    <t>Fecha Versión</t>
  </si>
  <si>
    <t>Versión</t>
  </si>
  <si>
    <t>I -Información Institucional</t>
  </si>
  <si>
    <t>I.I - Completar los datos requeridos sobre la institución</t>
  </si>
  <si>
    <t>Capítulo</t>
  </si>
  <si>
    <t>5207 - CONSEJO NACIONAL DE SEGURIDAD SOCIAL</t>
  </si>
  <si>
    <t>Subcapítulo</t>
  </si>
  <si>
    <t>01 - CONSEJO NACIONAL DE LA SEGURIDAD SOCIAL -CNSS-</t>
  </si>
  <si>
    <t>Unidad Ejecutora</t>
  </si>
  <si>
    <t>0001 - CONSEJO NACIONAL DE LA SEGURIDAD SOCIAL -CNSS-</t>
  </si>
  <si>
    <t>Misión</t>
  </si>
  <si>
    <t>Garantizar protección social, solidaria, suficiente y oportuna contra los riesgos de vejez, discapacidad, sobrevivencia, enfermedad, maternidad, infancia y riesgos laborales, procurando el mayor impacto social, económico y de calidad de vida de la población beneficiaria, cumpliendo con las normas establecidas.</t>
  </si>
  <si>
    <t>Visión</t>
  </si>
  <si>
    <t>Ser un Sistema de Seguridad Social universal, dinámico y sostenible que garantice la prestación de los beneficios y servicios con calidad, eficiencia, transparencia y equidad.</t>
  </si>
  <si>
    <t>II. Contribución a la Estrategia Nacional de Desarrollo</t>
  </si>
  <si>
    <t>Eje estratégico:</t>
  </si>
  <si>
    <t xml:space="preserve">Desarrollo Social </t>
  </si>
  <si>
    <t>Objetivo general:</t>
  </si>
  <si>
    <t>Objetivo(s) específico(s):</t>
  </si>
  <si>
    <t xml:space="preserve">2.2.3 </t>
  </si>
  <si>
    <t>Garantizar un sistema universal, único y sostenible de Seguridad Social frente a los riesgos de vejez, discapacidad y sobrevivencia, integrando y transparentando los regímenes segmentados existentes, en conformidad con la ley 87-01</t>
  </si>
  <si>
    <t>III. Información del Programa</t>
  </si>
  <si>
    <t>Nombre:</t>
  </si>
  <si>
    <t>13 - Dirección y coordinación del Sistema Dominicano de Seguridad Social</t>
  </si>
  <si>
    <t>Descripción:</t>
  </si>
  <si>
    <t>Consiste en garantizar el derecho a salud de calidad para todos los dominicanos y dominicanas, priorizando el primer nivel de atención, basado en un modelo preventivo más que curativo; así como mejorar la calidad de los servicios de salud, reducir las tasas de mortalidad materna e infantil, mejorar los indicadores asociados a las enfermedades infecto-contagiosas.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</si>
  <si>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</si>
  <si>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Población de escasas recursos.</t>
  </si>
  <si>
    <t>Resultado Asociado:</t>
  </si>
  <si>
    <t>Mantener la cobertura universal de aseguramiento en salud de la población en un 97% para el año 2022 en relación con el 95% del año 2021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</si>
  <si>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</si>
  <si>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</si>
  <si>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</si>
  <si>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</si>
  <si>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</si>
  <si>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</si>
  <si>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</si>
  <si>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</si>
  <si>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</si>
  <si>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</si>
  <si>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</si>
  <si>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</si>
  <si>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</si>
  <si>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</si>
  <si>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</si>
  <si>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</si>
  <si>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</si>
  <si>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</si>
  <si>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</si>
  <si>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</si>
  <si>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</si>
  <si>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6658 - Resoluciones de políticas, normativas y convenios</t>
  </si>
  <si>
    <t>Porcentaje de resoluciones ejecutadas durante el período</t>
  </si>
  <si>
    <t>6710 - Notificaciones de dictámenes sobre el grado de discapacidad</t>
  </si>
  <si>
    <t>Porcentaje de dictámenes notificados durante el período</t>
  </si>
  <si>
    <t xml:space="preserve">Nota: Las informaciones presentadas en el “cuadro de desempeño financiero” por programa son de autoría y responsabilidad de la institución. 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</si>
  <si>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</si>
  <si>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</si>
  <si>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</si>
  <si>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</si>
  <si>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Las regulaciones e instrucciones del CNSS para el funcionamiento del Seguro Familiar de Salud (SFS), el Seguro de Vejez, Discapacidad y Sobrevivencia (SVDS), el Seguro de Riesgos Laborales (SRL), son ejecutadas por las entidades que conforman el SDSS, son formalizadas en resoluciones, las cuales son ejecutadas por una o varias entidades del SDSS. Dichas ejecuciones incluyen pero no se limitan a: estudios técnicos, legales, auditorias de gestión, prestación de servicios, entre otros.</t>
  </si>
  <si>
    <t>Logros alcanzados:</t>
  </si>
  <si>
    <t>El CNSS logro resolutar a importantes temas de gran impacto entre los que fueron: Extension de la cobertura del Fonamat, Gastos Funebres, Pruebas PCR COVID-19, Aumento de la cobertura de servicios y aumento percapita pagado a los medicos por Anestecia y procedimientos varios.</t>
  </si>
  <si>
    <t>Causas y justificación del desvío:</t>
  </si>
  <si>
    <t>El CNSS presento una baja productividad en el Primer Trimestre del año donde la meta proyectada del producto fisico fue un 20% y solo se logro cumplir un 5.88% debido a una baja en las reuniones de la plenaria.</t>
  </si>
  <si>
    <t>Evaluación médica realizada en cumplimiento al manual de evaluación del grado de discapacidad aprobado por el Consejo Nacional de Seguridad Social vía las comisiones médicas nacional y regionales</t>
  </si>
  <si>
    <t>Este año se alcanzaron las 1300 notificaciones, el cual la baja cantidad se debe a una sobreestimacion realizada en la meta planificada. Este año se redujeron en un 25% las devoluciones por calidad medica los dictamenes recibidos.</t>
  </si>
  <si>
    <t xml:space="preserve">Varios factores amentado el desempeño físico y financiero del producto: incremento por nuevos afiliados  y alta incidencia de visitada a los centros de atencion.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</si>
  <si>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</si>
  <si>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</si>
  <si>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Para el segundo trimestre estaremos enfocados en el proceso de organización y eficientizacion de los procesos para la realizacion de plenarias, asi como la estructuracion de mesas de trabajos con el fin de dar respuesta oportuna a las metas realizadas en nuestro plan operativo y/o presupuesto.
							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</si>
  <si>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</si>
  <si>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r>
      <rPr>
        <b/>
        <sz val="11"/>
        <rFont val="Calibri"/>
        <family val="2"/>
      </rPr>
      <t>Periodo</t>
    </r>
    <r>
      <rPr>
        <sz val="11"/>
        <rFont val="Calibri"/>
        <family val="2"/>
      </rPr>
      <t>: Primer Trimestre Enero-marzo 2022</t>
    </r>
  </si>
  <si>
    <t>________________________________________</t>
  </si>
  <si>
    <t>Escania Navarro</t>
  </si>
  <si>
    <t xml:space="preserve">Director  de Planificación y Desarrollo </t>
  </si>
  <si>
    <t>En el 2021 en el CNSS logro aumentar las cantidades de reuniones al lograr el 106 % de la planificación previa.</t>
  </si>
  <si>
    <t>El CNSS presento una mejora productividad con respecto al Primer Trimestre del año, donde la meta proyectada del producto físico fue un 20% y solo se logro cumplir un 5.% debido a una baja en las reuniones de la plenaria.</t>
  </si>
  <si>
    <t>Este año se alcanzaron las 1300 notificaciones, el cual la baja cantidad se debe a una sobreestimación realizada en la meta planificada. Este año se redujeron en un 25% las devoluciones por calidad medica los dictámenes recibidos.</t>
  </si>
  <si>
    <t xml:space="preserve">Varios factores amentado el desempeño físico y financiero del producto: incremento por nuevos afiliados  y alta incidencia de visitada a los centros de atención. </t>
  </si>
  <si>
    <t xml:space="preserve">Para el tercer trimestre estaremos enfocados en lograr realizar procesos de seguimiento  de temas y plenarias a fin de dar respuesta a temas pendientes, derivados de reunionés previas, cabe destacar que después de la designación del Doctor Edward Guzman se ha priorizado la realización de reuniones que den respuestas a temas derivados de reuniones previas del consejo, así como eficientizar los procesos del área de comisiones medicas. a fin de impactar ambos productos programáticos.
							</t>
  </si>
  <si>
    <r>
      <rPr>
        <b/>
        <sz val="11"/>
        <rFont val="Calibri"/>
        <family val="2"/>
      </rPr>
      <t>Periodo</t>
    </r>
    <r>
      <rPr>
        <sz val="11"/>
        <rFont val="Calibri"/>
        <family val="2"/>
      </rPr>
      <t>: Segundo  Trimestre abril-junio 2022</t>
    </r>
  </si>
  <si>
    <t>Programación Semestral</t>
  </si>
  <si>
    <t xml:space="preserve">Nota:  Las informaciones presentadas en el “cuadro de desempeño financiero” por programa son de autoría y responsabilidad de la institución. </t>
  </si>
  <si>
    <t>El CNSS logro aumentar las cantidades de reuniones al lograr el 106 % de la planificación previa.</t>
  </si>
  <si>
    <r>
      <rPr>
        <b/>
        <sz val="11"/>
        <rFont val="Calibri"/>
        <family val="2"/>
      </rPr>
      <t>Periodo</t>
    </r>
    <r>
      <rPr>
        <sz val="11"/>
        <rFont val="Calibri"/>
        <family val="2"/>
      </rPr>
      <t>: Primer Semestre Enero-Junio 2022</t>
    </r>
  </si>
  <si>
    <t>Informe de Evaluación Semestral de las Metas Físicas-Financieras</t>
  </si>
  <si>
    <t>Informe Operativo Físico Financiero</t>
  </si>
  <si>
    <t>v1</t>
  </si>
  <si>
    <t>Salud y Seguridad Social Integral</t>
  </si>
  <si>
    <t>IV.II - Formulación y Ejecución Semestral de las Metas por Producto</t>
  </si>
  <si>
    <t>Ejecución Semestral</t>
  </si>
  <si>
    <t>5,400,000.00</t>
  </si>
  <si>
    <t>3,908,425.95</t>
  </si>
  <si>
    <t>72.38%</t>
  </si>
  <si>
    <t>11,708,737.87</t>
  </si>
  <si>
    <t>11,475,500.00</t>
  </si>
  <si>
    <t>98.01%</t>
  </si>
  <si>
    <t xml:space="preserve">En el segundo trimestre del 2024 el Consejo Nacional de Seguridad Social (CNSS) logró realizar las convocatorias de sus sesiones programadas, como parte de la política priorizada y la gestión operativa de las mesas de trabajo correspondiente a: sesiones ordinarias y extraordinarias del pleno del Consejo de Seguridad Social fueron ejecutadas un total de 06 de  sesiones ordinarias  y 01  extraordinaria que permitieron la emisión 26 resoluciones de impacto ciudadano derivada de los insumos de las sesiones de trabajo de las comisiones permanentes:  Comisión Permanente Salud (CPS),  Comisión de Presupuesto Finanzas e Inversión (CPFeI), Comisión Permanente Reglamento (CPR), Comisión Permanente de Riesgo Laboral (CPRL), Comisión Permanente Pensiones (CPP), Comisión Especial de Reglamento (CE-RA) y Comisiones Especiales (CE) </t>
  </si>
  <si>
    <t xml:space="preserve"> La desviacion fisica- financiera reflejada, disponbiblidad de agenda de consejeros y a un atraso en la generación de expedientes de pago que acorde a la reglamentacion y procedimientos internos requieren la rubrica  y firma de asistencia de los consejores miembro oficial, (firma no  delegable acordes acorde a politicas) que apesar de realizar las sesiones de manera virtual no pudieron hacer rubrica dado que agotaban agenda de trabajo fuera del país.</t>
  </si>
  <si>
    <t xml:space="preserve">La Dirección de Evaluación Médica de Discapacidad, en el segundo trimestre del 2024 recibió un total de 695 solicitudes de evaluación del grado de discapacidad, Se ha calificado y dictaminado 1,515 expedientes, se han notificados 781 a las entidades receptoras en el período.  . </t>
  </si>
  <si>
    <t xml:space="preserve">La desviación física corresponde a una solicitud recibida en el periodo anterior enero-marzo 2023 que se mantuvo pendiente con observación de calidad por documentaciones faltantes para el trámite de la solicitud y emisión de dictamen, esto se logra como resultado el nuevo proceso y el fortalecimiento del Departamento de Calidad Médica como resultado del proyecto de transformación digital que ha venido implementado el CNSS para mejorar los tiempos de respuesta a los afiliados del servicio de Evaluación Médica de Discapacidad . 
Entre otras mejoras a la plataforma, por ejemplo, cada expediente debe ser firmado 10 veces por al menos 4 personas, este proceso pasó de ser manual a firma digital, generando una agilización en la evaluación, calificación y dictamen, generando a su vez un cuello de botella en el área de Calidad Médica (19 médicos comisionados vs 3 médicos auditores de calidad). En la actualidad tenemos alrededor de 500 casos en el área de Calidad Médica siendo revisados y se proyecta que serán reflejados en el trimestre 3 y trimestre 4 a razón de ajustes de metas. 
</t>
  </si>
  <si>
    <t>1- A nivel de proyección del desempeño para los próximos trimestre, se pauta un ajuste en las metas financieras de 2,000,000 que agilizará el flujo y por ende modificará la meta física prevista, impactando mejoras tanto los procesos de Calidad Médica, como la plataforma, están siendo ajustados para dar respuesta y se ha dispuesto de una ampliación del equipo a partir del mes de agosto, a fin de mitigar situaciones como esta y garantizar el cumplimiento de los plazos de entrega de los servicios a los afiliados.  
1- Concluir la 3ra fase de requerimientos aplicados de SIGEBEN.
2- Evitar el aumento de las apelaciones y la devueltas por calidad medica.</t>
  </si>
  <si>
    <r>
      <rPr>
        <b/>
        <sz val="11"/>
        <color rgb="FF000000"/>
        <rFont val="Calibri"/>
      </rPr>
      <t>Periodo</t>
    </r>
    <r>
      <rPr>
        <sz val="11"/>
        <color rgb="FF000000"/>
        <rFont val="Calibri"/>
      </rPr>
      <t>:  1er. Semestre (Acumulado) 2024</t>
    </r>
  </si>
  <si>
    <t xml:space="preserve">Directora  de Planificación y Desarrollo </t>
  </si>
  <si>
    <t>Cod.Producto</t>
  </si>
  <si>
    <t>Suma de Pres. Vigente Aprobado</t>
  </si>
  <si>
    <t>Suma de Total Librado</t>
  </si>
  <si>
    <t>Presupuestado</t>
  </si>
  <si>
    <t xml:space="preserve">Ejecucion </t>
  </si>
  <si>
    <t>Disponibilidad</t>
  </si>
  <si>
    <t>%</t>
  </si>
  <si>
    <t>00</t>
  </si>
  <si>
    <t>Acciones que no generan producción</t>
  </si>
  <si>
    <t>01</t>
  </si>
  <si>
    <t>Acciones comunes</t>
  </si>
  <si>
    <t>02</t>
  </si>
  <si>
    <t>Personas físicas y jurídicas reciben resoluciones de políticas, normativas y convenios aprobados</t>
  </si>
  <si>
    <t>03</t>
  </si>
  <si>
    <t>Empresas administradoras de riesgos reciben servicios de evaluación, calificación y notificación del grado de discapacidad</t>
  </si>
  <si>
    <t>Total general</t>
  </si>
  <si>
    <t>Cod.Ref CCP Concepto</t>
  </si>
  <si>
    <t>Ref CCP Concepto</t>
  </si>
  <si>
    <t>Enero-Septiembre 2022</t>
  </si>
  <si>
    <t>2.1</t>
  </si>
  <si>
    <t>REMUNERACIONES Y CONTRIBUCIONES</t>
  </si>
  <si>
    <t>2.2</t>
  </si>
  <si>
    <t>CONTRATACIÓN DE SERVICIOS</t>
  </si>
  <si>
    <t>2.3</t>
  </si>
  <si>
    <t>MATERIALES Y SUMINISTROS</t>
  </si>
  <si>
    <t>2.4</t>
  </si>
  <si>
    <t>TRANSFERENCIAS CORRIENTES</t>
  </si>
  <si>
    <t>2.6</t>
  </si>
  <si>
    <t>BIENES MUEBLES, INMUEBLES E INTANGIBLES</t>
  </si>
  <si>
    <t>2.7</t>
  </si>
  <si>
    <t>OBRAS</t>
  </si>
  <si>
    <t>6710: Notificaciones de dictámenes sobre el grado de discapacidad.</t>
  </si>
  <si>
    <t>Mes</t>
  </si>
  <si>
    <t>T1</t>
  </si>
  <si>
    <t>T2</t>
  </si>
  <si>
    <t>T3</t>
  </si>
  <si>
    <t>T4</t>
  </si>
  <si>
    <t>Total</t>
  </si>
  <si>
    <t>Fisico</t>
  </si>
  <si>
    <t>financiero</t>
  </si>
  <si>
    <t>TOTAL</t>
  </si>
  <si>
    <t>6658: Resoluciones de políticas, normativas y convenios</t>
  </si>
  <si>
    <r>
      <t xml:space="preserve">
SOLICITUDES POR ESTADO Y ENTIDAD
</t>
    </r>
    <r>
      <rPr>
        <b/>
        <sz val="10"/>
        <color indexed="8"/>
        <rFont val="Arial"/>
        <family val="2"/>
      </rPr>
      <t xml:space="preserve">Desde: 01/01/2022 - Hasta: 31/03/2022
</t>
    </r>
    <r>
      <rPr>
        <b/>
        <sz val="7"/>
        <color indexed="8"/>
        <rFont val="Arial"/>
        <family val="2"/>
      </rPr>
      <t>Visualizado en fecha: 01/04/2022 2:57:27 PM</t>
    </r>
  </si>
  <si>
    <t>ESTADO/ENTIDAD</t>
  </si>
  <si>
    <t>AFP ATLÁNTICO</t>
  </si>
  <si>
    <t>AFP CRECER</t>
  </si>
  <si>
    <t>AFP POPULAR</t>
  </si>
  <si>
    <t>AFP RESERVAS</t>
  </si>
  <si>
    <t>AFP ROMANA</t>
  </si>
  <si>
    <t>AFP SIEMBRA</t>
  </si>
  <si>
    <t>ARL SALUD SEGURA</t>
  </si>
  <si>
    <t>DGJP MH</t>
  </si>
  <si>
    <t>PP BANCO CENTRAL</t>
  </si>
  <si>
    <t>PP BANCO RESERVAS</t>
  </si>
  <si>
    <t>PPS INABIMA</t>
  </si>
  <si>
    <t>PRPN</t>
  </si>
  <si>
    <t>Pendiente Creación Final</t>
  </si>
  <si>
    <t>Pendiente Revisión Solicitud Evaluación</t>
  </si>
  <si>
    <t>Mantenimiento Solicitud Evaluación</t>
  </si>
  <si>
    <t>Coordinar Cita Afiliado</t>
  </si>
  <si>
    <t>Atender Cita Afiliado</t>
  </si>
  <si>
    <t>Evaluación Médica</t>
  </si>
  <si>
    <t>Devueltas a Evaluación Médica por Calidad</t>
  </si>
  <si>
    <t>Calificación Médica</t>
  </si>
  <si>
    <t>Devueltas a Calificación Médica por Calidad</t>
  </si>
  <si>
    <t>Dictamen Discapacidad</t>
  </si>
  <si>
    <t>Pendiente Revisión Solicitud por Calidad</t>
  </si>
  <si>
    <t>Solicitudes Revisadas por Calidad</t>
  </si>
  <si>
    <t>Gestionar Entrega de Dictamen</t>
  </si>
  <si>
    <t>Solicitudes Suspendidas</t>
  </si>
  <si>
    <t>Solicitudes Inactivas</t>
  </si>
  <si>
    <t>Otros</t>
  </si>
  <si>
    <r>
      <t xml:space="preserve">
SOLICITUDES POR ESTADO Y ENTIDAD
</t>
    </r>
    <r>
      <rPr>
        <b/>
        <sz val="10"/>
        <color indexed="8"/>
        <rFont val="Arial"/>
        <family val="2"/>
      </rPr>
      <t xml:space="preserve">Desde: 01/04/2022 - Hasta: 30/06/2022
</t>
    </r>
    <r>
      <rPr>
        <sz val="7"/>
        <color indexed="8"/>
        <rFont val="Arial"/>
        <family val="2"/>
      </rPr>
      <t>Visualizado en fecha: 18/07/2022 1:01:40 PM</t>
    </r>
  </si>
  <si>
    <t>Devueltas a Dictamen Discapacidad por Calidad</t>
  </si>
  <si>
    <t>Apelación en proceso CMN</t>
  </si>
  <si>
    <t>Solicitudes con Dictamenes Apelados</t>
  </si>
  <si>
    <t>Pendiente Revisión por CTD SIPEN</t>
  </si>
  <si>
    <t xml:space="preserve">Rubros de ejecucion </t>
  </si>
  <si>
    <t>Ejecutado Enero-junio 2022</t>
  </si>
  <si>
    <t>Personas físicas y jurídicas reciben resoluciones de políticas, normativas</t>
  </si>
  <si>
    <t>Empresas administradoras de riesgos reciben servicios de evaluación, calif</t>
  </si>
  <si>
    <t xml:space="preserve">Detalle de ejecucion </t>
  </si>
  <si>
    <t>Presupuesto aprobado</t>
  </si>
  <si>
    <t xml:space="preserve">% ejecucion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</si>
</sst>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  <numFmt numFmtId="168" formatCode="[$-10409]#,##0;\(#,##0\)"/>
    <numFmt numFmtId="169" formatCode="_(* #,##0_);_(* \(#,##0\);_(* &quot;-&quot;??_);_(@_)"/>
    <numFmt numFmtId="170" formatCode="0.0%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name val="Calibri"/>
      <family val="2"/>
    </font>
    <font>
      <b/>
      <sz val="11"/>
      <color theme="1"/>
      <name val="Century Gothic"/>
      <family val="2"/>
    </font>
    <font>
      <b/>
      <sz val="11.5"/>
      <color rgb="FF221E1F"/>
      <name val="Century Gothic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7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7"/>
      <color indexed="8"/>
      <name val="Arial"/>
      <family val="2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name val="Calibri"/>
      <family val="2"/>
      <scheme val="minor"/>
    </font>
    <font>
      <sz val="9"/>
      <color rgb="FF000000"/>
      <name val="Arial"/>
      <family val="2"/>
    </font>
    <font>
      <b/>
      <sz val="11"/>
      <color rgb="FF000000"/>
      <name val="Calibri"/>
    </font>
    <font>
      <sz val="11"/>
      <color rgb="FF000000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theme="8"/>
        <bgColor theme="8"/>
      </patternFill>
    </fill>
    <fill>
      <patternFill patternType="solid">
        <fgColor theme="4" tint="0.79998168889431442"/>
        <bgColor theme="4" tint="0.79998168889431442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8"/>
      </left>
      <right style="thin">
        <color indexed="9"/>
      </right>
      <top/>
      <bottom style="thin">
        <color indexed="9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FFFFFF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0" fontId="33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242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8" xfId="0" applyFont="1" applyBorder="1" applyAlignment="1" applyProtection="1">
      <alignment vertical="top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10" borderId="17" xfId="0" applyFont="1" applyFill="1" applyBorder="1" applyAlignment="1" applyProtection="1">
      <alignment vertical="center" wrapText="1"/>
      <protection locked="0"/>
    </xf>
    <xf numFmtId="0" fontId="16" fillId="0" borderId="24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18" xfId="0" applyFont="1" applyBorder="1" applyAlignment="1" applyProtection="1">
      <alignment vertical="center" wrapText="1"/>
      <protection locked="0"/>
    </xf>
    <xf numFmtId="0" fontId="9" fillId="0" borderId="37" xfId="0" applyFont="1" applyBorder="1" applyAlignment="1">
      <alignment vertical="center"/>
    </xf>
    <xf numFmtId="0" fontId="2" fillId="0" borderId="33" xfId="0" applyFont="1" applyBorder="1"/>
    <xf numFmtId="43" fontId="0" fillId="0" borderId="0" xfId="1" applyFont="1"/>
    <xf numFmtId="43" fontId="0" fillId="0" borderId="0" xfId="0" applyNumberFormat="1"/>
    <xf numFmtId="0" fontId="24" fillId="0" borderId="0" xfId="0" applyFont="1"/>
    <xf numFmtId="0" fontId="25" fillId="0" borderId="0" xfId="0" applyFont="1"/>
    <xf numFmtId="0" fontId="26" fillId="0" borderId="0" xfId="3"/>
    <xf numFmtId="168" fontId="27" fillId="11" borderId="38" xfId="3" applyNumberFormat="1" applyFont="1" applyFill="1" applyBorder="1" applyAlignment="1" applyProtection="1">
      <alignment vertical="top" wrapText="1" readingOrder="1"/>
      <protection locked="0"/>
    </xf>
    <xf numFmtId="0" fontId="27" fillId="11" borderId="42" xfId="3" applyFont="1" applyFill="1" applyBorder="1" applyAlignment="1" applyProtection="1">
      <alignment horizontal="center" vertical="top" wrapText="1" readingOrder="1"/>
      <protection locked="0"/>
    </xf>
    <xf numFmtId="10" fontId="0" fillId="0" borderId="0" xfId="2" applyNumberFormat="1" applyFont="1"/>
    <xf numFmtId="9" fontId="0" fillId="0" borderId="0" xfId="0" applyNumberFormat="1"/>
    <xf numFmtId="0" fontId="28" fillId="0" borderId="39" xfId="3" applyFont="1" applyBorder="1" applyAlignment="1" applyProtection="1">
      <alignment vertical="top" wrapText="1" readingOrder="1"/>
      <protection locked="0"/>
    </xf>
    <xf numFmtId="168" fontId="28" fillId="12" borderId="39" xfId="3" applyNumberFormat="1" applyFont="1" applyFill="1" applyBorder="1" applyAlignment="1" applyProtection="1">
      <alignment vertical="top" wrapText="1" readingOrder="1"/>
      <protection locked="0"/>
    </xf>
    <xf numFmtId="168" fontId="28" fillId="0" borderId="39" xfId="3" applyNumberFormat="1" applyFont="1" applyBorder="1" applyAlignment="1" applyProtection="1">
      <alignment vertical="top" wrapText="1" readingOrder="1"/>
      <protection locked="0"/>
    </xf>
    <xf numFmtId="0" fontId="30" fillId="12" borderId="43" xfId="3" applyFont="1" applyFill="1" applyBorder="1" applyAlignment="1" applyProtection="1">
      <alignment horizontal="center" vertical="top" wrapText="1" readingOrder="1"/>
      <protection locked="0"/>
    </xf>
    <xf numFmtId="0" fontId="33" fillId="0" borderId="0" xfId="4"/>
    <xf numFmtId="4" fontId="34" fillId="0" borderId="0" xfId="4" applyNumberFormat="1" applyFont="1" applyAlignment="1">
      <alignment wrapText="1"/>
    </xf>
    <xf numFmtId="0" fontId="34" fillId="0" borderId="0" xfId="4" applyFont="1"/>
    <xf numFmtId="4" fontId="33" fillId="0" borderId="0" xfId="4" applyNumberFormat="1" applyAlignment="1">
      <alignment wrapText="1"/>
    </xf>
    <xf numFmtId="0" fontId="33" fillId="0" borderId="0" xfId="4" applyAlignment="1">
      <alignment wrapText="1"/>
    </xf>
    <xf numFmtId="169" fontId="33" fillId="0" borderId="0" xfId="1" applyNumberFormat="1" applyFont="1"/>
    <xf numFmtId="169" fontId="34" fillId="0" borderId="0" xfId="1" applyNumberFormat="1" applyFont="1"/>
    <xf numFmtId="10" fontId="2" fillId="0" borderId="0" xfId="2" applyNumberFormat="1" applyFont="1"/>
    <xf numFmtId="10" fontId="33" fillId="0" borderId="0" xfId="2" applyNumberFormat="1" applyFont="1"/>
    <xf numFmtId="43" fontId="33" fillId="0" borderId="0" xfId="1" applyFont="1"/>
    <xf numFmtId="170" fontId="0" fillId="0" borderId="0" xfId="2" applyNumberFormat="1" applyFont="1"/>
    <xf numFmtId="168" fontId="26" fillId="0" borderId="0" xfId="3" applyNumberFormat="1"/>
    <xf numFmtId="43" fontId="26" fillId="0" borderId="0" xfId="1" applyFont="1"/>
    <xf numFmtId="10" fontId="26" fillId="0" borderId="0" xfId="2" applyNumberFormat="1" applyFont="1"/>
    <xf numFmtId="10" fontId="33" fillId="0" borderId="0" xfId="4" applyNumberFormat="1"/>
    <xf numFmtId="0" fontId="27" fillId="11" borderId="49" xfId="3" applyFont="1" applyFill="1" applyBorder="1" applyAlignment="1" applyProtection="1">
      <alignment horizontal="center" vertical="top" wrapText="1" readingOrder="1"/>
      <protection locked="0"/>
    </xf>
    <xf numFmtId="0" fontId="30" fillId="12" borderId="50" xfId="3" applyFont="1" applyFill="1" applyBorder="1" applyAlignment="1" applyProtection="1">
      <alignment horizontal="center" vertical="top" wrapText="1" readingOrder="1"/>
      <protection locked="0"/>
    </xf>
    <xf numFmtId="0" fontId="33" fillId="0" borderId="0" xfId="4" applyAlignment="1">
      <alignment horizontal="center"/>
    </xf>
    <xf numFmtId="0" fontId="37" fillId="13" borderId="53" xfId="4" applyFont="1" applyFill="1" applyBorder="1"/>
    <xf numFmtId="0" fontId="37" fillId="13" borderId="53" xfId="4" applyFont="1" applyFill="1" applyBorder="1" applyAlignment="1">
      <alignment horizontal="center"/>
    </xf>
    <xf numFmtId="4" fontId="33" fillId="0" borderId="0" xfId="4" applyNumberFormat="1"/>
    <xf numFmtId="10" fontId="0" fillId="0" borderId="0" xfId="5" applyNumberFormat="1" applyFont="1" applyAlignment="1">
      <alignment horizontal="center"/>
    </xf>
    <xf numFmtId="43" fontId="2" fillId="0" borderId="54" xfId="6" applyFont="1" applyBorder="1" applyAlignment="1">
      <alignment wrapText="1"/>
    </xf>
    <xf numFmtId="10" fontId="2" fillId="0" borderId="54" xfId="5" applyNumberFormat="1" applyFont="1" applyBorder="1" applyAlignment="1">
      <alignment horizontal="center" wrapText="1"/>
    </xf>
    <xf numFmtId="0" fontId="2" fillId="14" borderId="55" xfId="4" applyFont="1" applyFill="1" applyBorder="1" applyAlignment="1">
      <alignment wrapText="1"/>
    </xf>
    <xf numFmtId="9" fontId="2" fillId="14" borderId="55" xfId="5" applyFont="1" applyFill="1" applyBorder="1" applyAlignment="1">
      <alignment wrapText="1"/>
    </xf>
    <xf numFmtId="9" fontId="0" fillId="0" borderId="0" xfId="5" applyFont="1"/>
    <xf numFmtId="4" fontId="2" fillId="14" borderId="56" xfId="4" applyNumberFormat="1" applyFont="1" applyFill="1" applyBorder="1"/>
    <xf numFmtId="9" fontId="2" fillId="14" borderId="56" xfId="5" applyFont="1" applyFill="1" applyBorder="1"/>
    <xf numFmtId="0" fontId="9" fillId="0" borderId="17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15" fillId="8" borderId="31" xfId="0" applyFont="1" applyFill="1" applyBorder="1" applyAlignment="1">
      <alignment horizontal="center" vertical="center" wrapText="1"/>
    </xf>
    <xf numFmtId="0" fontId="16" fillId="0" borderId="28" xfId="0" applyFont="1" applyBorder="1" applyAlignment="1" applyProtection="1">
      <alignment vertical="center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0" borderId="28" xfId="2" applyNumberFormat="1" applyFont="1" applyFill="1" applyBorder="1" applyAlignment="1" applyProtection="1">
      <alignment horizontal="center" vertical="center" wrapText="1"/>
      <protection locked="0"/>
    </xf>
    <xf numFmtId="10" fontId="0" fillId="0" borderId="0" xfId="2" applyNumberFormat="1" applyFont="1" applyAlignment="1">
      <alignment vertical="center"/>
    </xf>
    <xf numFmtId="0" fontId="0" fillId="9" borderId="0" xfId="0" applyFill="1" applyAlignment="1">
      <alignment vertical="center"/>
    </xf>
    <xf numFmtId="43" fontId="0" fillId="9" borderId="0" xfId="1" applyFont="1" applyFill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9" fillId="10" borderId="37" xfId="0" applyFont="1" applyFill="1" applyBorder="1" applyAlignment="1" applyProtection="1">
      <alignment vertical="center" wrapText="1"/>
      <protection locked="0"/>
    </xf>
    <xf numFmtId="0" fontId="3" fillId="9" borderId="37" xfId="0" applyFont="1" applyFill="1" applyBorder="1" applyAlignment="1">
      <alignment vertical="center" wrapText="1"/>
    </xf>
    <xf numFmtId="0" fontId="3" fillId="9" borderId="17" xfId="0" applyFont="1" applyFill="1" applyBorder="1" applyAlignment="1">
      <alignment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3" fillId="9" borderId="63" xfId="0" applyFont="1" applyFill="1" applyBorder="1" applyAlignment="1">
      <alignment vertical="center" wrapText="1"/>
    </xf>
    <xf numFmtId="0" fontId="6" fillId="0" borderId="64" xfId="0" applyFont="1" applyBorder="1" applyAlignment="1">
      <alignment horizontal="center" vertical="center" wrapText="1"/>
    </xf>
    <xf numFmtId="0" fontId="15" fillId="8" borderId="65" xfId="0" applyFont="1" applyFill="1" applyBorder="1" applyAlignment="1">
      <alignment horizontal="center" vertical="center" wrapText="1"/>
    </xf>
    <xf numFmtId="0" fontId="15" fillId="8" borderId="66" xfId="0" applyFont="1" applyFill="1" applyBorder="1" applyAlignment="1">
      <alignment horizontal="center" vertical="center" wrapText="1"/>
    </xf>
    <xf numFmtId="0" fontId="16" fillId="0" borderId="27" xfId="0" applyFont="1" applyBorder="1" applyAlignment="1" applyProtection="1">
      <alignment horizontal="left" vertical="center" wrapText="1"/>
      <protection locked="0"/>
    </xf>
    <xf numFmtId="167" fontId="16" fillId="0" borderId="29" xfId="0" applyNumberFormat="1" applyFont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vertical="center"/>
      <protection locked="0"/>
    </xf>
    <xf numFmtId="0" fontId="11" fillId="0" borderId="33" xfId="0" applyFont="1" applyBorder="1" applyAlignment="1" applyProtection="1">
      <alignment vertical="center"/>
      <protection locked="0"/>
    </xf>
    <xf numFmtId="0" fontId="11" fillId="0" borderId="34" xfId="0" applyFont="1" applyBorder="1" applyAlignment="1" applyProtection="1">
      <alignment vertical="center"/>
      <protection locked="0"/>
    </xf>
    <xf numFmtId="0" fontId="11" fillId="0" borderId="35" xfId="0" applyFont="1" applyBorder="1" applyAlignment="1" applyProtection="1">
      <alignment vertical="center"/>
      <protection locked="0"/>
    </xf>
    <xf numFmtId="4" fontId="41" fillId="0" borderId="11" xfId="0" applyNumberFormat="1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3" fillId="0" borderId="17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10" borderId="0" xfId="0" applyFont="1" applyFill="1" applyAlignment="1" applyProtection="1">
      <alignment horizontal="left" vertical="center" wrapText="1"/>
      <protection locked="0"/>
    </xf>
    <xf numFmtId="0" fontId="21" fillId="10" borderId="18" xfId="0" applyFont="1" applyFill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2" fontId="21" fillId="0" borderId="33" xfId="0" applyNumberFormat="1" applyFont="1" applyBorder="1" applyAlignment="1" applyProtection="1">
      <alignment horizontal="left" vertical="center" wrapText="1"/>
      <protection locked="0"/>
    </xf>
    <xf numFmtId="2" fontId="21" fillId="0" borderId="34" xfId="0" applyNumberFormat="1" applyFont="1" applyBorder="1" applyAlignment="1" applyProtection="1">
      <alignment horizontal="left" vertical="center" wrapText="1"/>
      <protection locked="0"/>
    </xf>
    <xf numFmtId="2" fontId="21" fillId="0" borderId="35" xfId="0" applyNumberFormat="1" applyFont="1" applyBorder="1" applyAlignment="1" applyProtection="1">
      <alignment horizontal="left" vertical="center" wrapText="1"/>
      <protection locked="0"/>
    </xf>
    <xf numFmtId="2" fontId="21" fillId="0" borderId="19" xfId="0" applyNumberFormat="1" applyFont="1" applyBorder="1" applyAlignment="1" applyProtection="1">
      <alignment horizontal="left" vertical="center" wrapText="1"/>
      <protection locked="0"/>
    </xf>
    <xf numFmtId="2" fontId="21" fillId="0" borderId="20" xfId="0" applyNumberFormat="1" applyFont="1" applyBorder="1" applyAlignment="1" applyProtection="1">
      <alignment horizontal="left" vertical="center" wrapText="1"/>
      <protection locked="0"/>
    </xf>
    <xf numFmtId="2" fontId="21" fillId="0" borderId="21" xfId="0" applyNumberFormat="1" applyFont="1" applyBorder="1" applyAlignment="1" applyProtection="1">
      <alignment horizontal="left" vertical="center" wrapText="1"/>
      <protection locked="0"/>
    </xf>
    <xf numFmtId="0" fontId="10" fillId="6" borderId="19" xfId="0" applyFont="1" applyFill="1" applyBorder="1" applyAlignment="1">
      <alignment horizontal="lef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0" fillId="6" borderId="21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49" fontId="20" fillId="0" borderId="22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0" xfId="0" quotePrefix="1" applyNumberFormat="1" applyFont="1" applyAlignment="1" applyProtection="1">
      <alignment horizontal="left" vertical="center" wrapText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39" fontId="16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6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6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6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6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</xf>
    <xf numFmtId="10" fontId="16" fillId="7" borderId="29" xfId="2" applyNumberFormat="1" applyFont="1" applyFill="1" applyBorder="1" applyAlignment="1" applyProtection="1">
      <alignment horizontal="center" vertical="center" wrapText="1" readingOrder="1"/>
    </xf>
    <xf numFmtId="0" fontId="18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wrapText="1"/>
      <protection locked="0"/>
    </xf>
    <xf numFmtId="0" fontId="40" fillId="0" borderId="18" xfId="0" applyFont="1" applyBorder="1" applyAlignment="1" applyProtection="1">
      <alignment horizontal="left" vertical="center" wrapText="1"/>
      <protection locked="0"/>
    </xf>
    <xf numFmtId="0" fontId="21" fillId="10" borderId="57" xfId="0" applyFont="1" applyFill="1" applyBorder="1" applyAlignment="1" applyProtection="1">
      <alignment horizontal="left" vertical="center" wrapText="1"/>
      <protection locked="0"/>
    </xf>
    <xf numFmtId="0" fontId="21" fillId="10" borderId="58" xfId="0" applyFont="1" applyFill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/>
    </xf>
    <xf numFmtId="0" fontId="13" fillId="6" borderId="24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  <xf numFmtId="0" fontId="13" fillId="6" borderId="36" xfId="0" applyFont="1" applyFill="1" applyBorder="1" applyAlignment="1">
      <alignment horizontal="center" vertical="center" wrapText="1"/>
    </xf>
    <xf numFmtId="43" fontId="13" fillId="6" borderId="25" xfId="6" applyFont="1" applyFill="1" applyBorder="1" applyAlignment="1">
      <alignment horizontal="center" vertical="center" wrapText="1"/>
    </xf>
    <xf numFmtId="43" fontId="13" fillId="6" borderId="26" xfId="6" applyFont="1" applyFill="1" applyBorder="1" applyAlignment="1">
      <alignment horizontal="center" vertical="center" wrapText="1"/>
    </xf>
    <xf numFmtId="39" fontId="16" fillId="0" borderId="27" xfId="1" applyNumberFormat="1" applyFont="1" applyFill="1" applyBorder="1" applyAlignment="1" applyProtection="1">
      <alignment horizontal="center" vertical="center" wrapText="1"/>
      <protection locked="0"/>
    </xf>
    <xf numFmtId="39" fontId="16" fillId="0" borderId="28" xfId="1" applyNumberFormat="1" applyFont="1" applyFill="1" applyBorder="1" applyAlignment="1" applyProtection="1">
      <alignment horizontal="center" vertical="center" wrapText="1"/>
      <protection locked="0"/>
    </xf>
    <xf numFmtId="39" fontId="16" fillId="0" borderId="25" xfId="1" applyNumberFormat="1" applyFont="1" applyFill="1" applyBorder="1" applyAlignment="1" applyProtection="1">
      <alignment horizontal="center" vertical="center" wrapText="1"/>
      <protection locked="0"/>
    </xf>
    <xf numFmtId="39" fontId="16" fillId="0" borderId="36" xfId="1" applyNumberFormat="1" applyFont="1" applyFill="1" applyBorder="1" applyAlignment="1" applyProtection="1">
      <alignment horizontal="center" vertical="center" wrapText="1"/>
      <protection locked="0"/>
    </xf>
    <xf numFmtId="39" fontId="16" fillId="0" borderId="24" xfId="1" applyNumberFormat="1" applyFont="1" applyFill="1" applyBorder="1" applyAlignment="1" applyProtection="1">
      <alignment horizontal="center" vertical="center" wrapText="1"/>
      <protection locked="0"/>
    </xf>
    <xf numFmtId="10" fontId="16" fillId="0" borderId="28" xfId="2" applyNumberFormat="1" applyFont="1" applyFill="1" applyBorder="1" applyAlignment="1" applyProtection="1">
      <alignment horizontal="center" vertical="center" wrapText="1"/>
    </xf>
    <xf numFmtId="10" fontId="16" fillId="0" borderId="29" xfId="2" applyNumberFormat="1" applyFont="1" applyFill="1" applyBorder="1" applyAlignment="1" applyProtection="1">
      <alignment horizontal="center" vertical="center" wrapText="1"/>
    </xf>
    <xf numFmtId="0" fontId="14" fillId="8" borderId="28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vertical="center" wrapText="1"/>
    </xf>
    <xf numFmtId="0" fontId="11" fillId="6" borderId="29" xfId="0" applyFont="1" applyFill="1" applyBorder="1" applyAlignment="1">
      <alignment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29" fillId="0" borderId="41" xfId="3" applyFont="1" applyBorder="1" applyAlignment="1" applyProtection="1">
      <alignment vertical="top" wrapText="1" readingOrder="1"/>
      <protection locked="0"/>
    </xf>
    <xf numFmtId="0" fontId="26" fillId="0" borderId="40" xfId="3" applyBorder="1" applyAlignment="1" applyProtection="1">
      <alignment vertical="top" wrapText="1"/>
      <protection locked="0"/>
    </xf>
    <xf numFmtId="0" fontId="28" fillId="0" borderId="39" xfId="3" applyFont="1" applyBorder="1" applyAlignment="1" applyProtection="1">
      <alignment vertical="top" wrapText="1" readingOrder="1"/>
      <protection locked="0"/>
    </xf>
    <xf numFmtId="0" fontId="27" fillId="12" borderId="41" xfId="3" applyFont="1" applyFill="1" applyBorder="1" applyAlignment="1" applyProtection="1">
      <alignment horizontal="left" vertical="top" wrapText="1" readingOrder="1"/>
      <protection locked="0"/>
    </xf>
    <xf numFmtId="168" fontId="28" fillId="12" borderId="39" xfId="3" applyNumberFormat="1" applyFont="1" applyFill="1" applyBorder="1" applyAlignment="1" applyProtection="1">
      <alignment vertical="top" wrapText="1" readingOrder="1"/>
      <protection locked="0"/>
    </xf>
    <xf numFmtId="168" fontId="28" fillId="0" borderId="39" xfId="3" applyNumberFormat="1" applyFont="1" applyBorder="1" applyAlignment="1" applyProtection="1">
      <alignment vertical="top" wrapText="1" readingOrder="1"/>
      <protection locked="0"/>
    </xf>
    <xf numFmtId="0" fontId="26" fillId="0" borderId="0" xfId="3" applyAlignment="1" applyProtection="1">
      <alignment vertical="top" wrapText="1"/>
      <protection locked="0"/>
    </xf>
    <xf numFmtId="0" fontId="31" fillId="0" borderId="0" xfId="3" applyFont="1" applyAlignment="1" applyProtection="1">
      <alignment horizontal="center" vertical="top" wrapText="1" readingOrder="1"/>
      <protection locked="0"/>
    </xf>
    <xf numFmtId="0" fontId="28" fillId="0" borderId="0" xfId="3" applyFont="1" applyAlignment="1" applyProtection="1">
      <alignment vertical="top" wrapText="1" readingOrder="1"/>
      <protection locked="0"/>
    </xf>
    <xf numFmtId="0" fontId="27" fillId="12" borderId="52" xfId="3" applyFont="1" applyFill="1" applyBorder="1" applyAlignment="1" applyProtection="1">
      <alignment vertical="top" wrapText="1" readingOrder="1"/>
      <protection locked="0"/>
    </xf>
    <xf numFmtId="0" fontId="26" fillId="0" borderId="51" xfId="3" applyBorder="1" applyAlignment="1" applyProtection="1">
      <alignment vertical="top" wrapText="1"/>
      <protection locked="0"/>
    </xf>
    <xf numFmtId="0" fontId="30" fillId="12" borderId="50" xfId="3" applyFont="1" applyFill="1" applyBorder="1" applyAlignment="1" applyProtection="1">
      <alignment horizontal="center" vertical="top" wrapText="1" readingOrder="1"/>
      <protection locked="0"/>
    </xf>
    <xf numFmtId="0" fontId="26" fillId="0" borderId="48" xfId="3" applyBorder="1" applyAlignment="1" applyProtection="1">
      <alignment vertical="top" wrapText="1"/>
      <protection locked="0"/>
    </xf>
    <xf numFmtId="0" fontId="26" fillId="0" borderId="47" xfId="3" applyBorder="1" applyAlignment="1" applyProtection="1">
      <alignment vertical="top" wrapText="1"/>
      <protection locked="0"/>
    </xf>
    <xf numFmtId="0" fontId="28" fillId="0" borderId="46" xfId="3" applyFont="1" applyBorder="1" applyAlignment="1" applyProtection="1">
      <alignment vertical="top" wrapText="1" readingOrder="1"/>
      <protection locked="0"/>
    </xf>
    <xf numFmtId="0" fontId="26" fillId="0" borderId="46" xfId="3" applyBorder="1" applyAlignment="1" applyProtection="1">
      <alignment vertical="top" wrapText="1"/>
      <protection locked="0"/>
    </xf>
    <xf numFmtId="0" fontId="27" fillId="12" borderId="45" xfId="3" applyFont="1" applyFill="1" applyBorder="1" applyAlignment="1" applyProtection="1">
      <alignment vertical="top" wrapText="1" readingOrder="1"/>
      <protection locked="0"/>
    </xf>
    <xf numFmtId="0" fontId="26" fillId="0" borderId="44" xfId="3" applyBorder="1" applyAlignment="1" applyProtection="1">
      <alignment vertical="top" wrapText="1"/>
      <protection locked="0"/>
    </xf>
    <xf numFmtId="0" fontId="30" fillId="12" borderId="43" xfId="3" applyFont="1" applyFill="1" applyBorder="1" applyAlignment="1" applyProtection="1">
      <alignment horizontal="center" vertical="top" wrapText="1" readingOrder="1"/>
      <protection locked="0"/>
    </xf>
    <xf numFmtId="0" fontId="35" fillId="0" borderId="0" xfId="3" applyFont="1" applyAlignment="1"/>
    <xf numFmtId="0" fontId="26" fillId="0" borderId="0" xfId="3" applyAlignment="1"/>
  </cellXfs>
  <cellStyles count="7">
    <cellStyle name="Comma" xfId="1" builtinId="3"/>
    <cellStyle name="Millares 2" xfId="6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Percent" xfId="2" builtinId="5"/>
    <cellStyle name="Porcentaje 2" xfId="5" xr:uid="{00000000-0005-0000-0000-000006000000}"/>
  </cellStyles>
  <dxfs count="76">
    <dxf>
      <numFmt numFmtId="4" formatCode="#,##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71" formatCode="[$-10409]#,##0.0;\-#,##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4" formatCode="#,##0.00"/>
    </dxf>
    <dxf>
      <numFmt numFmtId="4" formatCode="#,##0.00"/>
    </dxf>
    <dxf>
      <alignment wrapText="1" readingOrder="0"/>
    </dxf>
    <dxf>
      <alignment wrapText="1" readingOrder="0"/>
    </dxf>
    <dxf>
      <numFmt numFmtId="4" formatCode="#,##0.00"/>
    </dxf>
    <dxf>
      <numFmt numFmtId="4" formatCode="#,##0.00"/>
    </dxf>
    <dxf>
      <alignment wrapText="1" readingOrder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0</xdr:row>
      <xdr:rowOff>76200</xdr:rowOff>
    </xdr:from>
    <xdr:to>
      <xdr:col>2</xdr:col>
      <xdr:colOff>1285875</xdr:colOff>
      <xdr:row>2</xdr:row>
      <xdr:rowOff>9525</xdr:rowOff>
    </xdr:to>
    <xdr:pic>
      <xdr:nvPicPr>
        <xdr:cNvPr id="2" name="Picture 0" descr="1294d7fa-daa7-451f-b60f-8235b902233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76200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</xdr:col>
      <xdr:colOff>895350</xdr:colOff>
      <xdr:row>0</xdr:row>
      <xdr:rowOff>847725</xdr:rowOff>
    </xdr:to>
    <xdr:pic>
      <xdr:nvPicPr>
        <xdr:cNvPr id="2" name="Picture 0" descr="adf0cc5d-9582-4abf-969e-3b0f7ffbf65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209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Se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</row>
        <row r="9">
          <cell r="A9">
            <v>1.2</v>
          </cell>
          <cell r="B9" t="str">
            <v>Imperio de la ley y seguridad ciudadana</v>
          </cell>
        </row>
        <row r="10">
          <cell r="A10">
            <v>1.3</v>
          </cell>
          <cell r="B10" t="str">
            <v>Democracia participativa y ciudadanía responsable</v>
          </cell>
        </row>
        <row r="11">
          <cell r="A11">
            <v>1.4</v>
          </cell>
          <cell r="B11" t="str">
            <v>Seguridad y convivencia pacífica</v>
          </cell>
        </row>
        <row r="12">
          <cell r="A12">
            <v>2.1</v>
          </cell>
          <cell r="B12" t="str">
            <v>Educación de calidad para todos y todas</v>
          </cell>
        </row>
        <row r="13">
          <cell r="A13">
            <v>2.2000000000000002</v>
          </cell>
          <cell r="B13" t="str">
            <v>Salud y seguridad social integral</v>
          </cell>
        </row>
        <row r="14">
          <cell r="A14">
            <v>2.2999999999999998</v>
          </cell>
          <cell r="B14" t="str">
            <v>Igualdad de derechos y oportunidades</v>
          </cell>
        </row>
        <row r="15">
          <cell r="A15">
            <v>2.4</v>
          </cell>
          <cell r="B15" t="str">
            <v>Cohesión territorial</v>
          </cell>
        </row>
        <row r="16">
          <cell r="A16">
            <v>2.5</v>
          </cell>
          <cell r="B16" t="str">
            <v>Vivienda digna en entornos saludables</v>
          </cell>
        </row>
        <row r="17">
          <cell r="A17">
            <v>2.6</v>
          </cell>
          <cell r="B17" t="str">
            <v>Cultura e identidad nacional en un mundo global</v>
          </cell>
        </row>
        <row r="18">
          <cell r="A18">
            <v>2.7</v>
          </cell>
          <cell r="B18" t="str">
            <v>Deportes y recreación física para el desarrollo humano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</row>
        <row r="20">
          <cell r="A20">
            <v>3.2</v>
          </cell>
          <cell r="B20" t="str">
            <v>Energía confiable y ambientalmente sostenible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</row>
        <row r="22">
          <cell r="A22">
            <v>3.4</v>
          </cell>
          <cell r="B22" t="str">
            <v>Empleos suficientes y dignos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</row>
        <row r="24">
          <cell r="A24">
            <v>4.0999999999999996</v>
          </cell>
          <cell r="B24" t="str">
            <v>Manejo sostenible del medio ambiente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</row>
        <row r="26">
          <cell r="A26">
            <v>4.3</v>
          </cell>
          <cell r="B26" t="str">
            <v>Adecuada adaptación al cambio climático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cion datos"/>
    </sheetNames>
    <sheetDataSet>
      <sheetData sheetId="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.encarnacion\Documents\Copia%20de%20Proyeccion%20de%20cierre%20Actualizado%203%20de%20octubre%20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cis Encarnación" refreshedDate="44847.57338923611" createdVersion="6" refreshedVersion="6" minRefreshableVersion="3" recordCount="130" xr:uid="{00000000-000A-0000-FFFF-FFFF00000000}">
  <cacheSource type="worksheet">
    <worksheetSource ref="A1:Z1048576" sheet="Programa" r:id="rId2"/>
  </cacheSource>
  <cacheFields count="26">
    <cacheField name="Cod.Capí­tulo" numFmtId="0">
      <sharedItems containsBlank="1"/>
    </cacheField>
    <cacheField name="Capí­tulo" numFmtId="0">
      <sharedItems containsBlank="1"/>
    </cacheField>
    <cacheField name="Cod.Fuente Especifica" numFmtId="0">
      <sharedItems containsBlank="1"/>
    </cacheField>
    <cacheField name="Fuente Especifica" numFmtId="0">
      <sharedItems containsBlank="1"/>
    </cacheField>
    <cacheField name="Cod.Ref CCP Aux" numFmtId="0">
      <sharedItems containsBlank="1"/>
    </cacheField>
    <cacheField name="Ref CCP Aux" numFmtId="0">
      <sharedItems containsBlank="1"/>
    </cacheField>
    <cacheField name="Cod.Ref CCP Concepto" numFmtId="0">
      <sharedItems containsBlank="1" count="7">
        <s v="2.1"/>
        <s v="2.2"/>
        <s v="2.3"/>
        <s v="2.4"/>
        <s v="2.6"/>
        <s v="2.7"/>
        <m/>
      </sharedItems>
    </cacheField>
    <cacheField name="Ref CCP Concepto" numFmtId="0">
      <sharedItems containsBlank="1" count="7">
        <s v="REMUNERACIONES Y CONTRIBUCIONES"/>
        <s v="CONTRATACIÓN DE SERVICIOS"/>
        <s v="MATERIALES Y SUMINISTROS"/>
        <s v="TRANSFERENCIAS CORRIENTES"/>
        <s v="BIENES MUEBLES, INMUEBLES E INTANGIBLES"/>
        <s v="OBRAS"/>
        <m/>
      </sharedItems>
    </cacheField>
    <cacheField name="Cod.Ref CCP Cuenta" numFmtId="0">
      <sharedItems containsBlank="1"/>
    </cacheField>
    <cacheField name="Ref CCP Cuenta" numFmtId="0">
      <sharedItems containsBlank="1"/>
    </cacheField>
    <cacheField name="Cod.Ref CCP SubCuenta" numFmtId="0">
      <sharedItems containsBlank="1"/>
    </cacheField>
    <cacheField name="Ref CCP SubCuenta" numFmtId="0">
      <sharedItems containsBlank="1"/>
    </cacheField>
    <cacheField name="Cod.Unidad Ejecutora" numFmtId="0">
      <sharedItems containsBlank="1"/>
    </cacheField>
    <cacheField name="Unidad Ejecutora" numFmtId="0">
      <sharedItems containsBlank="1"/>
    </cacheField>
    <cacheField name="Cod.Producto" numFmtId="0">
      <sharedItems containsBlank="1" count="5">
        <s v="01"/>
        <s v="02"/>
        <s v="03"/>
        <s v="00"/>
        <m/>
      </sharedItems>
    </cacheField>
    <cacheField name="Producto" numFmtId="0">
      <sharedItems containsBlank="1" count="5">
        <s v="Acciones comunes"/>
        <s v="Personas físicas y jurídicas reciben resoluciones de políticas, normativas y convenios aprobados"/>
        <s v="Empresas administradoras de riesgos reciben servicios de evaluación, calificación y notificación del grado de discapacidad"/>
        <s v="Acciones que no generan producción"/>
        <m/>
      </sharedItems>
    </cacheField>
    <cacheField name="Cod.Programa" numFmtId="0">
      <sharedItems containsBlank="1"/>
    </cacheField>
    <cacheField name="Programa" numFmtId="0">
      <sharedItems containsBlank="1"/>
    </cacheField>
    <cacheField name="Modificación Aprobada" numFmtId="43">
      <sharedItems containsString="0" containsBlank="1" containsNumber="1" minValue="-100000000" maxValue="50000000"/>
    </cacheField>
    <cacheField name="Pres. Inicial" numFmtId="43">
      <sharedItems containsString="0" containsBlank="1" containsNumber="1" containsInteger="1" minValue="0" maxValue="100000000"/>
    </cacheField>
    <cacheField name="Pres. Vigente Aprobado" numFmtId="43">
      <sharedItems containsString="0" containsBlank="1" containsNumber="1" minValue="0" maxValue="80200000"/>
    </cacheField>
    <cacheField name="Total Compromiso" numFmtId="43">
      <sharedItems containsString="0" containsBlank="1" containsNumber="1" minValue="0" maxValue="54217975"/>
    </cacheField>
    <cacheField name="Total Devengado" numFmtId="43">
      <sharedItems containsString="0" containsBlank="1" containsNumber="1" minValue="0" maxValue="54217975"/>
    </cacheField>
    <cacheField name="Total Librado" numFmtId="43">
      <sharedItems containsString="0" containsBlank="1" containsNumber="1" minValue="0" maxValue="54217975"/>
    </cacheField>
    <cacheField name="Total Pagado" numFmtId="43">
      <sharedItems containsString="0" containsBlank="1" containsNumber="1" minValue="0" maxValue="54217975"/>
    </cacheField>
    <cacheField name="Total Preventivo" numFmtId="43">
      <sharedItems containsString="0" containsBlank="1" containsNumber="1" minValue="0" maxValue="542179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0">
  <r>
    <s v="5207"/>
    <s v="CONSEJO NACIONAL DE SEGURIDAD SOCIAL"/>
    <s v="0100"/>
    <s v="FONDO GENERAL"/>
    <s v="2.1.1.1.01"/>
    <s v="Sueldos empleados fijos"/>
    <x v="0"/>
    <x v="0"/>
    <s v="2.1.1"/>
    <s v="REMUNERACIONES"/>
    <s v="2.1.1.1"/>
    <s v="Remuneraciones al personal fijo"/>
    <s v="0001"/>
    <s v="CONSEJO NACIONAL DE LA SEGURIDAD SOCIAL -CNSS-"/>
    <x v="0"/>
    <x v="0"/>
    <s v="13"/>
    <s v="Regulación del sistema dominicano de seguridad social"/>
    <n v="36456200"/>
    <n v="43743800"/>
    <n v="80200000"/>
    <n v="54217975"/>
    <n v="54217975"/>
    <n v="54217975"/>
    <n v="54217975"/>
    <n v="54217975"/>
  </r>
  <r>
    <s v="5207"/>
    <s v="CONSEJO NACIONAL DE SEGURIDAD SOCIAL"/>
    <s v="0100"/>
    <s v="FONDO GENERAL"/>
    <s v="2.1.1.2.03"/>
    <s v="Suplencias"/>
    <x v="0"/>
    <x v="0"/>
    <s v="2.1.1"/>
    <s v="REMUNERACIONES"/>
    <s v="2.1.1.2"/>
    <s v="Remuneraciones al personal de carácter temporal"/>
    <s v="0001"/>
    <s v="CONSEJO NACIONAL DE LA SEGURIDAD SOCIAL -CNSS-"/>
    <x v="0"/>
    <x v="0"/>
    <s v="13"/>
    <s v="Regulación del sistema dominicano de seguridad social"/>
    <n v="800000"/>
    <n v="0"/>
    <n v="800000"/>
    <n v="0"/>
    <n v="0"/>
    <n v="0"/>
    <n v="0"/>
    <n v="0"/>
  </r>
  <r>
    <s v="5207"/>
    <s v="CONSEJO NACIONAL DE SEGURIDAD SOCIAL"/>
    <s v="0100"/>
    <s v="FONDO GENERAL"/>
    <s v="2.1.1.2.08"/>
    <s v="Empleados temporales"/>
    <x v="0"/>
    <x v="0"/>
    <s v="2.1.1"/>
    <s v="REMUNERACIONES"/>
    <s v="2.1.1.2"/>
    <s v="Remuneraciones al personal de carácter temporal"/>
    <s v="0001"/>
    <s v="CONSEJO NACIONAL DE LA SEGURIDAD SOCIAL -CNSS-"/>
    <x v="0"/>
    <x v="0"/>
    <s v="13"/>
    <s v="Regulación del sistema dominicano de seguridad social"/>
    <n v="50000000"/>
    <n v="1800000"/>
    <n v="51800000"/>
    <n v="35019000"/>
    <n v="33904000"/>
    <n v="33904000"/>
    <n v="33904000"/>
    <n v="35019000"/>
  </r>
  <r>
    <s v="5207"/>
    <s v="CONSEJO NACIONAL DE SEGURIDAD SOCIAL"/>
    <s v="0100"/>
    <s v="FONDO GENERAL"/>
    <s v="2.1.1.2.09"/>
    <s v="Personal de carácter eventual"/>
    <x v="0"/>
    <x v="0"/>
    <s v="2.1.1"/>
    <s v="REMUNERACIONES"/>
    <s v="2.1.1.2"/>
    <s v="Remuneraciones al personal de carácter temporal"/>
    <s v="0001"/>
    <s v="CONSEJO NACIONAL DE LA SEGURIDAD SOCIAL -CNSS-"/>
    <x v="0"/>
    <x v="0"/>
    <s v="13"/>
    <s v="Regulación del sistema dominicano de seguridad social"/>
    <n v="1115000"/>
    <n v="0"/>
    <n v="1115000"/>
    <n v="0"/>
    <n v="0"/>
    <n v="0"/>
    <n v="0"/>
    <n v="0"/>
  </r>
  <r>
    <s v="5207"/>
    <s v="CONSEJO NACIONAL DE SEGURIDAD SOCIAL"/>
    <s v="0100"/>
    <s v="FONDO GENERAL"/>
    <s v="2.1.1.2.11"/>
    <s v="Interinato"/>
    <x v="0"/>
    <x v="0"/>
    <s v="2.1.1"/>
    <s v="REMUNERACIONES"/>
    <s v="2.1.1.2"/>
    <s v="Remuneraciones al personal de carácter temporal"/>
    <s v="0001"/>
    <s v="CONSEJO NACIONAL DE LA SEGURIDAD SOCIAL -CNSS-"/>
    <x v="0"/>
    <x v="0"/>
    <s v="13"/>
    <s v="Regulación del sistema dominicano de seguridad social"/>
    <n v="3649750"/>
    <n v="150000"/>
    <n v="3799750"/>
    <n v="3099000"/>
    <n v="2907500"/>
    <n v="2907500"/>
    <n v="2907500"/>
    <n v="3099000"/>
  </r>
  <r>
    <s v="5207"/>
    <s v="CONSEJO NACIONAL DE SEGURIDAD SOCIAL"/>
    <s v="0100"/>
    <s v="FONDO GENERAL"/>
    <s v="2.1.1.3.01"/>
    <s v="Sueldos al personal fijo en trámite de pensiones"/>
    <x v="0"/>
    <x v="0"/>
    <s v="2.1.1"/>
    <s v="REMUNERACIONES"/>
    <s v="2.1.1.3"/>
    <s v="Sueldos al personal fijo en trámite de pensiones"/>
    <s v="0001"/>
    <s v="CONSEJO NACIONAL DE LA SEGURIDAD SOCIAL -CNSS-"/>
    <x v="0"/>
    <x v="0"/>
    <s v="13"/>
    <s v="Regulación del sistema dominicano de seguridad social"/>
    <n v="-1560000"/>
    <n v="1560000"/>
    <n v="0"/>
    <n v="0"/>
    <n v="0"/>
    <n v="0"/>
    <n v="0"/>
    <n v="0"/>
  </r>
  <r>
    <s v="5207"/>
    <s v="CONSEJO NACIONAL DE SEGURIDAD SOCIAL"/>
    <s v="0100"/>
    <s v="FONDO GENERAL"/>
    <s v="2.1.1.4.01"/>
    <s v="Sueldo Anual No. 13"/>
    <x v="0"/>
    <x v="0"/>
    <s v="2.1.1"/>
    <s v="REMUNERACIONES"/>
    <s v="2.1.1.4"/>
    <s v="Sueldo anual no.13"/>
    <s v="0001"/>
    <s v="CONSEJO NACIONAL DE LA SEGURIDAD SOCIAL -CNSS-"/>
    <x v="0"/>
    <x v="0"/>
    <s v="13"/>
    <s v="Regulación del sistema dominicano de seguridad social"/>
    <n v="5858550"/>
    <n v="6341450"/>
    <n v="12200000"/>
    <n v="0"/>
    <n v="0"/>
    <n v="0"/>
    <n v="0"/>
    <n v="0"/>
  </r>
  <r>
    <s v="5207"/>
    <s v="CONSEJO NACIONAL DE SEGURIDAD SOCIAL"/>
    <s v="0100"/>
    <s v="FONDO GENERAL"/>
    <s v="2.1.1.5.01"/>
    <s v="Prestaciones económicas"/>
    <x v="0"/>
    <x v="0"/>
    <s v="2.1.1"/>
    <s v="REMUNERACIONES"/>
    <s v="2.1.1.5"/>
    <s v="Prestaciones económicas"/>
    <s v="0001"/>
    <s v="CONSEJO NACIONAL DE LA SEGURIDAD SOCIAL -CNSS-"/>
    <x v="0"/>
    <x v="0"/>
    <s v="13"/>
    <s v="Regulación del sistema dominicano de seguridad social"/>
    <n v="12437000"/>
    <n v="1800000"/>
    <n v="14237000"/>
    <n v="2090000"/>
    <n v="2090000"/>
    <n v="2090000"/>
    <n v="2090000"/>
    <n v="2090000"/>
  </r>
  <r>
    <s v="5207"/>
    <s v="CONSEJO NACIONAL DE SEGURIDAD SOCIAL"/>
    <s v="0100"/>
    <s v="FONDO GENERAL"/>
    <s v="2.1.1.5.04"/>
    <s v="Proporción de vacaciones no disfrutadas"/>
    <x v="0"/>
    <x v="0"/>
    <s v="2.1.1"/>
    <s v="REMUNERACIONES"/>
    <s v="2.1.1.5"/>
    <s v="Prestaciones económicas"/>
    <s v="0001"/>
    <s v="CONSEJO NACIONAL DE LA SEGURIDAD SOCIAL -CNSS-"/>
    <x v="0"/>
    <x v="0"/>
    <s v="13"/>
    <s v="Regulación del sistema dominicano de seguridad social"/>
    <n v="4600000"/>
    <n v="0"/>
    <n v="4600000"/>
    <n v="2705952.92"/>
    <n v="2683802.48"/>
    <n v="2683802.48"/>
    <n v="2683802.48"/>
    <n v="2705952.92"/>
  </r>
  <r>
    <s v="5207"/>
    <s v="CONSEJO NACIONAL DE SEGURIDAD SOCIAL"/>
    <s v="0100"/>
    <s v="FONDO GENERAL"/>
    <s v="2.1.2.2.01"/>
    <s v="Compensación por gastos de alimentación"/>
    <x v="0"/>
    <x v="0"/>
    <s v="2.1.2"/>
    <s v="SOBRESUELDOS"/>
    <s v="2.1.2.2"/>
    <s v="Compensación"/>
    <s v="0001"/>
    <s v="CONSEJO NACIONAL DE LA SEGURIDAD SOCIAL -CNSS-"/>
    <x v="0"/>
    <x v="0"/>
    <s v="13"/>
    <s v="Regulación del sistema dominicano de seguridad social"/>
    <n v="0"/>
    <n v="300000"/>
    <n v="300000"/>
    <n v="171600"/>
    <n v="171600"/>
    <n v="171600"/>
    <n v="171600"/>
    <n v="171600"/>
  </r>
  <r>
    <s v="5207"/>
    <s v="CONSEJO NACIONAL DE SEGURIDAD SOCIAL"/>
    <s v="0100"/>
    <s v="FONDO GENERAL"/>
    <s v="2.1.2.2.03"/>
    <s v="Pago de horas extraordinarias"/>
    <x v="0"/>
    <x v="0"/>
    <s v="2.1.2"/>
    <s v="SOBRESUELDOS"/>
    <s v="2.1.2.2"/>
    <s v="Compensación"/>
    <s v="0001"/>
    <s v="CONSEJO NACIONAL DE LA SEGURIDAD SOCIAL -CNSS-"/>
    <x v="0"/>
    <x v="0"/>
    <s v="13"/>
    <s v="Regulación del sistema dominicano de seguridad social"/>
    <n v="0"/>
    <n v="300000"/>
    <n v="300000"/>
    <n v="169091.47"/>
    <n v="169091.46"/>
    <n v="169091.46"/>
    <n v="169091.46"/>
    <n v="169091.47"/>
  </r>
  <r>
    <s v="5207"/>
    <s v="CONSEJO NACIONAL DE SEGURIDAD SOCIAL"/>
    <s v="0100"/>
    <s v="FONDO GENERAL"/>
    <s v="2.1.2.2.04"/>
    <s v="Prima de transporte"/>
    <x v="0"/>
    <x v="0"/>
    <s v="2.1.2"/>
    <s v="SOBRESUELDOS"/>
    <s v="2.1.2.2"/>
    <s v="Compensación"/>
    <s v="0001"/>
    <s v="CONSEJO NACIONAL DE LA SEGURIDAD SOCIAL -CNSS-"/>
    <x v="0"/>
    <x v="0"/>
    <s v="13"/>
    <s v="Regulación del sistema dominicano de seguridad social"/>
    <n v="56000"/>
    <n v="84000"/>
    <n v="140000"/>
    <n v="70000"/>
    <n v="70000"/>
    <n v="70000"/>
    <n v="70000"/>
    <n v="70000"/>
  </r>
  <r>
    <s v="5207"/>
    <s v="CONSEJO NACIONAL DE SEGURIDAD SOCIAL"/>
    <s v="0100"/>
    <s v="FONDO GENERAL"/>
    <s v="2.1.2.2.05"/>
    <s v="Compensación servicios de seguridad"/>
    <x v="0"/>
    <x v="0"/>
    <s v="2.1.2"/>
    <s v="SOBRESUELDOS"/>
    <s v="2.1.2.2"/>
    <s v="Compensación"/>
    <s v="0001"/>
    <s v="CONSEJO NACIONAL DE LA SEGURIDAD SOCIAL -CNSS-"/>
    <x v="0"/>
    <x v="0"/>
    <s v="13"/>
    <s v="Regulación del sistema dominicano de seguridad social"/>
    <n v="3400000"/>
    <n v="1400000"/>
    <n v="4800000"/>
    <n v="2864600"/>
    <n v="2240600"/>
    <n v="2240600"/>
    <n v="2240600"/>
    <n v="2864600"/>
  </r>
  <r>
    <s v="5207"/>
    <s v="CONSEJO NACIONAL DE SEGURIDAD SOCIAL"/>
    <s v="0100"/>
    <s v="FONDO GENERAL"/>
    <s v="2.1.2.2.06"/>
    <s v="Incentivo por Rendimiento Individual"/>
    <x v="0"/>
    <x v="0"/>
    <s v="2.1.2"/>
    <s v="SOBRESUELDOS"/>
    <s v="2.1.2.2"/>
    <s v="Compensación"/>
    <s v="0001"/>
    <s v="CONSEJO NACIONAL DE LA SEGURIDAD SOCIAL -CNSS-"/>
    <x v="0"/>
    <x v="0"/>
    <s v="13"/>
    <s v="Regulación del sistema dominicano de seguridad social"/>
    <n v="9905000"/>
    <n v="11000"/>
    <n v="9916000"/>
    <n v="9915687.4900000002"/>
    <n v="9915687.4900000002"/>
    <n v="9915687.4900000002"/>
    <n v="9915687.4900000002"/>
    <n v="9915687.4900000002"/>
  </r>
  <r>
    <s v="5207"/>
    <s v="CONSEJO NACIONAL DE SEGURIDAD SOCIAL"/>
    <s v="0100"/>
    <s v="FONDO GENERAL"/>
    <s v="2.1.2.2.09"/>
    <s v="Bono por desempeño a servidores de carrera"/>
    <x v="0"/>
    <x v="0"/>
    <s v="2.1.2"/>
    <s v="SOBRESUELDOS"/>
    <s v="2.1.2.2"/>
    <s v="Compensación"/>
    <s v="0001"/>
    <s v="CONSEJO NACIONAL DE LA SEGURIDAD SOCIAL -CNSS-"/>
    <x v="0"/>
    <x v="0"/>
    <s v="13"/>
    <s v="Regulación del sistema dominicano de seguridad social"/>
    <n v="0"/>
    <n v="95000"/>
    <n v="95000"/>
    <n v="0"/>
    <n v="0"/>
    <n v="0"/>
    <n v="0"/>
    <n v="0"/>
  </r>
  <r>
    <s v="5207"/>
    <s v="CONSEJO NACIONAL DE SEGURIDAD SOCIAL"/>
    <s v="0100"/>
    <s v="FONDO GENERAL"/>
    <s v="2.1.2.2.10"/>
    <s v="Compensación por cumplimiento de indicadores del MAP"/>
    <x v="0"/>
    <x v="0"/>
    <s v="2.1.2"/>
    <s v="SOBRESUELDOS"/>
    <s v="2.1.2.2"/>
    <s v="Compensación"/>
    <s v="0001"/>
    <s v="CONSEJO NACIONAL DE LA SEGURIDAD SOCIAL -CNSS-"/>
    <x v="0"/>
    <x v="0"/>
    <s v="13"/>
    <s v="Regulación del sistema dominicano de seguridad social"/>
    <n v="461600"/>
    <n v="1000"/>
    <n v="462600"/>
    <n v="0"/>
    <n v="0"/>
    <n v="0"/>
    <n v="0"/>
    <n v="0"/>
  </r>
  <r>
    <s v="5207"/>
    <s v="CONSEJO NACIONAL DE SEGURIDAD SOCIAL"/>
    <s v="0100"/>
    <s v="FONDO GENERAL"/>
    <s v="2.1.3.1.01"/>
    <s v="Dietas en el país"/>
    <x v="0"/>
    <x v="0"/>
    <s v="2.1.3"/>
    <s v="DIETAS Y GASTOS DE REPRESENTACIÓN"/>
    <s v="2.1.3.1"/>
    <s v="Dietas"/>
    <s v="0001"/>
    <s v="CONSEJO NACIONAL DE LA SEGURIDAD SOCIAL -CNSS-"/>
    <x v="1"/>
    <x v="1"/>
    <s v="13"/>
    <s v="Regulación del sistema dominicano de seguridad social"/>
    <n v="7678894"/>
    <n v="2321106"/>
    <n v="10000000"/>
    <n v="6512220"/>
    <n v="5319600"/>
    <n v="5319600"/>
    <n v="5319600"/>
    <n v="6512220"/>
  </r>
  <r>
    <s v="5207"/>
    <s v="CONSEJO NACIONAL DE SEGURIDAD SOCIAL"/>
    <s v="0100"/>
    <s v="FONDO GENERAL"/>
    <s v="2.1.3.2.01"/>
    <s v="Gastos de representación en el país"/>
    <x v="0"/>
    <x v="0"/>
    <s v="2.1.3"/>
    <s v="DIETAS Y GASTOS DE REPRESENTACIÓN"/>
    <s v="2.1.3.2"/>
    <s v="Gastos de representación"/>
    <s v="0001"/>
    <s v="CONSEJO NACIONAL DE LA SEGURIDAD SOCIAL -CNSS-"/>
    <x v="0"/>
    <x v="0"/>
    <s v="13"/>
    <s v="Regulación del sistema dominicano de seguridad social"/>
    <n v="-1872000"/>
    <n v="1872000"/>
    <n v="0"/>
    <n v="0"/>
    <n v="0"/>
    <n v="0"/>
    <n v="0"/>
    <n v="0"/>
  </r>
  <r>
    <s v="5207"/>
    <s v="CONSEJO NACIONAL DE SEGURIDAD SOCIAL"/>
    <s v="0100"/>
    <s v="FONDO GENERAL"/>
    <s v="2.1.4.2.02"/>
    <s v="Gratificaciones por pasantías"/>
    <x v="0"/>
    <x v="0"/>
    <s v="2.1.4"/>
    <s v="GRATIFICACIONES Y BONIFICACIONES"/>
    <s v="2.1.4.2"/>
    <s v="Otras Gratificaciones y Bonificaciones"/>
    <s v="0001"/>
    <s v="CONSEJO NACIONAL DE LA SEGURIDAD SOCIAL -CNSS-"/>
    <x v="0"/>
    <x v="0"/>
    <s v="13"/>
    <s v="Regulación del sistema dominicano de seguridad social"/>
    <n v="0"/>
    <n v="250000"/>
    <n v="250000"/>
    <n v="0"/>
    <n v="0"/>
    <n v="0"/>
    <n v="0"/>
    <n v="0"/>
  </r>
  <r>
    <s v="5207"/>
    <s v="CONSEJO NACIONAL DE SEGURIDAD SOCIAL"/>
    <s v="0100"/>
    <s v="FONDO GENERAL"/>
    <s v="2.1.4.2.04"/>
    <s v="Otras gratificaciones"/>
    <x v="0"/>
    <x v="0"/>
    <s v="2.1.4"/>
    <s v="GRATIFICACIONES Y BONIFICACIONES"/>
    <s v="2.1.4.2"/>
    <s v="Otras Gratificaciones y Bonificaciones"/>
    <s v="0001"/>
    <s v="CONSEJO NACIONAL DE LA SEGURIDAD SOCIAL -CNSS-"/>
    <x v="0"/>
    <x v="0"/>
    <s v="13"/>
    <s v="Regulación del sistema dominicano de seguridad social"/>
    <n v="232021"/>
    <n v="117500"/>
    <n v="349521"/>
    <n v="0"/>
    <n v="0"/>
    <n v="0"/>
    <n v="0"/>
    <n v="0"/>
  </r>
  <r>
    <s v="5207"/>
    <s v="CONSEJO NACIONAL DE SEGURIDAD SOCIAL"/>
    <s v="0100"/>
    <s v="FONDO GENERAL"/>
    <s v="2.1.5.1.01"/>
    <s v="Contribuciones al seguro de salud"/>
    <x v="0"/>
    <x v="0"/>
    <s v="2.1.5"/>
    <s v="CONTRIBUCIONES A LA SEGURIDAD SOCIAL"/>
    <s v="2.1.5.1"/>
    <s v="Contribuciones al seguro de salud"/>
    <s v="0001"/>
    <s v="CONSEJO NACIONAL DE LA SEGURIDAD SOCIAL -CNSS-"/>
    <x v="0"/>
    <x v="0"/>
    <s v="13"/>
    <s v="Regulación del sistema dominicano de seguridad social"/>
    <n v="4144765"/>
    <n v="4873935"/>
    <n v="9018700"/>
    <n v="6136749.9699999997"/>
    <n v="6040115.3700000001"/>
    <n v="6040115.3700000001"/>
    <n v="6040115.3700000001"/>
    <n v="6136749.9699999997"/>
  </r>
  <r>
    <s v="5207"/>
    <s v="CONSEJO NACIONAL DE SEGURIDAD SOCIAL"/>
    <s v="0100"/>
    <s v="FONDO GENERAL"/>
    <s v="2.1.5.2.01"/>
    <s v="Contribuciones al seguro de pensiones"/>
    <x v="0"/>
    <x v="0"/>
    <s v="2.1.5"/>
    <s v="CONTRIBUCIONES A LA SEGURIDAD SOCIAL"/>
    <s v="2.1.5.2"/>
    <s v="Contribuciones al seguro de pensiones"/>
    <s v="0001"/>
    <s v="CONSEJO NACIONAL DE LA SEGURIDAD SOCIAL -CNSS-"/>
    <x v="0"/>
    <x v="0"/>
    <s v="13"/>
    <s v="Regulación del sistema dominicano de seguridad social"/>
    <n v="4798391"/>
    <n v="4880809"/>
    <n v="9679200"/>
    <n v="6554778.0899999999"/>
    <n v="6447604.0899999999"/>
    <n v="6447604.0899999999"/>
    <n v="6447604.0899999999"/>
    <n v="6554778.0899999999"/>
  </r>
  <r>
    <s v="5207"/>
    <s v="CONSEJO NACIONAL DE SEGURIDAD SOCIAL"/>
    <s v="0100"/>
    <s v="FONDO GENERAL"/>
    <s v="2.1.5.3.01"/>
    <s v="Contribuciones al seguro de riesgo laboral"/>
    <x v="0"/>
    <x v="0"/>
    <s v="2.1.5"/>
    <s v="CONTRIBUCIONES A LA SEGURIDAD SOCIAL"/>
    <s v="2.1.5.3"/>
    <s v="Contribuciones al seguro de riesgo laboral"/>
    <s v="0001"/>
    <s v="CONSEJO NACIONAL DE LA SEGURIDAD SOCIAL -CNSS-"/>
    <x v="0"/>
    <x v="0"/>
    <s v="13"/>
    <s v="Regulación del sistema dominicano de seguridad social"/>
    <n v="349318"/>
    <n v="756182"/>
    <n v="1105500"/>
    <n v="693542.46"/>
    <n v="684587.91"/>
    <n v="684587.91"/>
    <n v="684587.91"/>
    <n v="693542.46"/>
  </r>
  <r>
    <s v="5207"/>
    <s v="CONSEJO NACIONAL DE SEGURIDAD SOCIAL"/>
    <s v="0100"/>
    <s v="FONDO GENERAL"/>
    <s v="2.2.1.3.01"/>
    <s v="Teléfono local"/>
    <x v="1"/>
    <x v="1"/>
    <s v="2.2.1"/>
    <s v="SERVICIOS BÁSICOS"/>
    <s v="2.2.1.3"/>
    <s v="Teléfono local"/>
    <s v="0001"/>
    <s v="CONSEJO NACIONAL DE LA SEGURIDAD SOCIAL -CNSS-"/>
    <x v="0"/>
    <x v="0"/>
    <s v="13"/>
    <s v="Regulación del sistema dominicano de seguridad social"/>
    <n v="1210000"/>
    <n v="3290000"/>
    <n v="4500000"/>
    <n v="1583425.6"/>
    <n v="1583425.6"/>
    <n v="1583425.6"/>
    <n v="1583425.6"/>
    <n v="1583425.6"/>
  </r>
  <r>
    <s v="5207"/>
    <s v="CONSEJO NACIONAL DE SEGURIDAD SOCIAL"/>
    <s v="0100"/>
    <s v="FONDO GENERAL"/>
    <s v="2.2.1.4.01"/>
    <s v="Telefax y correos"/>
    <x v="1"/>
    <x v="1"/>
    <s v="2.2.1"/>
    <s v="SERVICIOS BÁSICOS"/>
    <s v="2.2.1.4"/>
    <s v="Telefax y correos"/>
    <s v="0001"/>
    <s v="CONSEJO NACIONAL DE LA SEGURIDAD SOCIAL -CNSS-"/>
    <x v="0"/>
    <x v="0"/>
    <s v="13"/>
    <s v="Regulación del sistema dominicano de seguridad social"/>
    <n v="1230000"/>
    <n v="20000"/>
    <n v="1250000"/>
    <n v="21347"/>
    <n v="21347"/>
    <n v="21347"/>
    <n v="21347"/>
    <n v="21347"/>
  </r>
  <r>
    <s v="5207"/>
    <s v="CONSEJO NACIONAL DE SEGURIDAD SOCIAL"/>
    <s v="0100"/>
    <s v="FONDO GENERAL"/>
    <s v="2.2.1.5.01"/>
    <s v="Servicio de internet y televisión por cable"/>
    <x v="1"/>
    <x v="1"/>
    <s v="2.2.1"/>
    <s v="SERVICIOS BÁSICOS"/>
    <s v="2.2.1.5"/>
    <s v="Servicio de internet y televisión por cable"/>
    <s v="0001"/>
    <s v="CONSEJO NACIONAL DE LA SEGURIDAD SOCIAL -CNSS-"/>
    <x v="0"/>
    <x v="0"/>
    <s v="13"/>
    <s v="Regulación del sistema dominicano de seguridad social"/>
    <n v="1450400"/>
    <n v="3549600"/>
    <n v="5000000"/>
    <n v="2719957.14"/>
    <n v="2719957.14"/>
    <n v="2719957.14"/>
    <n v="2719957.14"/>
    <n v="2719957.14"/>
  </r>
  <r>
    <s v="5207"/>
    <s v="CONSEJO NACIONAL DE SEGURIDAD SOCIAL"/>
    <s v="0100"/>
    <s v="FONDO GENERAL"/>
    <s v="2.2.1.6.01"/>
    <s v="Energía eléctrica"/>
    <x v="1"/>
    <x v="1"/>
    <s v="2.2.1"/>
    <s v="SERVICIOS BÁSICOS"/>
    <s v="2.2.1.6"/>
    <s v="Electricidad"/>
    <s v="0001"/>
    <s v="CONSEJO NACIONAL DE LA SEGURIDAD SOCIAL -CNSS-"/>
    <x v="0"/>
    <x v="0"/>
    <s v="13"/>
    <s v="Regulación del sistema dominicano de seguridad social"/>
    <n v="800000"/>
    <n v="7200000"/>
    <n v="8000000"/>
    <n v="6026491.8099999996"/>
    <n v="6026491.8099999996"/>
    <n v="6026491.8099999996"/>
    <n v="6026491.8099999996"/>
    <n v="6026491.8099999996"/>
  </r>
  <r>
    <s v="5207"/>
    <s v="CONSEJO NACIONAL DE SEGURIDAD SOCIAL"/>
    <s v="0100"/>
    <s v="FONDO GENERAL"/>
    <s v="2.2.1.7.01"/>
    <s v="Agua"/>
    <x v="1"/>
    <x v="1"/>
    <s v="2.2.1"/>
    <s v="SERVICIOS BÁSICOS"/>
    <s v="2.2.1.7"/>
    <s v="Agua"/>
    <s v="0001"/>
    <s v="CONSEJO NACIONAL DE LA SEGURIDAD SOCIAL -CNSS-"/>
    <x v="0"/>
    <x v="0"/>
    <s v="13"/>
    <s v="Regulación del sistema dominicano de seguridad social"/>
    <n v="100710"/>
    <n v="149290"/>
    <n v="250000"/>
    <n v="76660.600000000006"/>
    <n v="76660.600000000006"/>
    <n v="76660.600000000006"/>
    <n v="76660.600000000006"/>
    <n v="76660.600000000006"/>
  </r>
  <r>
    <s v="5207"/>
    <s v="CONSEJO NACIONAL DE SEGURIDAD SOCIAL"/>
    <s v="0100"/>
    <s v="FONDO GENERAL"/>
    <s v="2.2.1.8.01"/>
    <s v="Recolección de residuos"/>
    <x v="1"/>
    <x v="1"/>
    <s v="2.2.1"/>
    <s v="SERVICIOS BÁSICOS"/>
    <s v="2.2.1.8"/>
    <s v="Recolección de residuos"/>
    <s v="0001"/>
    <s v="CONSEJO NACIONAL DE LA SEGURIDAD SOCIAL -CNSS-"/>
    <x v="0"/>
    <x v="0"/>
    <s v="13"/>
    <s v="Regulación del sistema dominicano de seguridad social"/>
    <n v="-107185"/>
    <n v="347185"/>
    <n v="240000"/>
    <n v="107373"/>
    <n v="107373"/>
    <n v="107373"/>
    <n v="107373"/>
    <n v="107373"/>
  </r>
  <r>
    <s v="5207"/>
    <s v="CONSEJO NACIONAL DE SEGURIDAD SOCIAL"/>
    <s v="0100"/>
    <s v="FONDO GENERAL"/>
    <s v="2.2.2.1.01"/>
    <s v="Publicidad y propaganda"/>
    <x v="1"/>
    <x v="1"/>
    <s v="2.2.2"/>
    <s v="PUBLICIDAD, IMPRESIÓN Y ENCUADERNACIÓN"/>
    <s v="2.2.2.1"/>
    <s v="Publicidad y propaganda"/>
    <s v="0001"/>
    <s v="CONSEJO NACIONAL DE LA SEGURIDAD SOCIAL -CNSS-"/>
    <x v="0"/>
    <x v="0"/>
    <s v="13"/>
    <s v="Regulación del sistema dominicano de seguridad social"/>
    <n v="500000"/>
    <n v="5000000"/>
    <n v="5500000"/>
    <n v="4445142.25"/>
    <n v="1889384.41"/>
    <n v="1889384.41"/>
    <n v="1889384.41"/>
    <n v="4485142.25"/>
  </r>
  <r>
    <s v="5207"/>
    <s v="CONSEJO NACIONAL DE SEGURIDAD SOCIAL"/>
    <s v="0100"/>
    <s v="FONDO GENERAL"/>
    <s v="2.2.2.1.02"/>
    <s v="Promoción y patrocinio"/>
    <x v="1"/>
    <x v="1"/>
    <s v="2.2.2"/>
    <s v="PUBLICIDAD, IMPRESIÓN Y ENCUADERNACIÓN"/>
    <s v="2.2.2.1"/>
    <s v="Publicidad y propaganda"/>
    <s v="0001"/>
    <s v="CONSEJO NACIONAL DE LA SEGURIDAD SOCIAL -CNSS-"/>
    <x v="0"/>
    <x v="0"/>
    <s v="13"/>
    <s v="Regulación del sistema dominicano de seguridad social"/>
    <n v="250000"/>
    <n v="0"/>
    <n v="250000"/>
    <n v="250000"/>
    <n v="250000"/>
    <n v="250000"/>
    <n v="250000"/>
    <n v="250000"/>
  </r>
  <r>
    <s v="5207"/>
    <s v="CONSEJO NACIONAL DE SEGURIDAD SOCIAL"/>
    <s v="0100"/>
    <s v="FONDO GENERAL"/>
    <s v="2.2.2.1.03"/>
    <s v="Publicaciones de avisos oficiales"/>
    <x v="1"/>
    <x v="1"/>
    <s v="2.2.2"/>
    <s v="PUBLICIDAD, IMPRESIÓN Y ENCUADERNACIÓN"/>
    <s v="2.2.2.1"/>
    <s v="Publicidad y propaganda"/>
    <s v="0001"/>
    <s v="CONSEJO NACIONAL DE LA SEGURIDAD SOCIAL -CNSS-"/>
    <x v="0"/>
    <x v="0"/>
    <s v="13"/>
    <s v="Regulación del sistema dominicano de seguridad social"/>
    <n v="2000000"/>
    <n v="0"/>
    <n v="2000000"/>
    <n v="0"/>
    <n v="0"/>
    <n v="0"/>
    <n v="0"/>
    <n v="0"/>
  </r>
  <r>
    <s v="5207"/>
    <s v="CONSEJO NACIONAL DE SEGURIDAD SOCIAL"/>
    <s v="0100"/>
    <s v="FONDO GENERAL"/>
    <s v="2.2.2.2.01"/>
    <s v="Impresión, encuadernación y rotulación"/>
    <x v="1"/>
    <x v="1"/>
    <s v="2.2.2"/>
    <s v="PUBLICIDAD, IMPRESIÓN Y ENCUADERNACIÓN"/>
    <s v="2.2.2.2"/>
    <s v="Impresión, encuadernación y rotulación"/>
    <s v="0001"/>
    <s v="CONSEJO NACIONAL DE LA SEGURIDAD SOCIAL -CNSS-"/>
    <x v="0"/>
    <x v="0"/>
    <s v="13"/>
    <s v="Regulación del sistema dominicano de seguridad social"/>
    <n v="2300000"/>
    <n v="2000000"/>
    <n v="4300000"/>
    <n v="662911.02"/>
    <n v="623174.52"/>
    <n v="623174.52"/>
    <n v="623174.52"/>
    <n v="721369.43"/>
  </r>
  <r>
    <s v="5207"/>
    <s v="CONSEJO NACIONAL DE SEGURIDAD SOCIAL"/>
    <s v="0100"/>
    <s v="FONDO GENERAL"/>
    <s v="2.2.3.1.01"/>
    <s v="Viáticos dentro del país"/>
    <x v="1"/>
    <x v="1"/>
    <s v="2.2.3"/>
    <s v="VIÁTICOS"/>
    <s v="2.2.3.1"/>
    <s v="Viáticos dentro del país"/>
    <s v="0001"/>
    <s v="CONSEJO NACIONAL DE LA SEGURIDAD SOCIAL -CNSS-"/>
    <x v="0"/>
    <x v="0"/>
    <s v="13"/>
    <s v="Regulación del sistema dominicano de seguridad social"/>
    <n v="-753015.57"/>
    <n v="1000000"/>
    <n v="246984.43"/>
    <n v="45930"/>
    <n v="45930"/>
    <n v="45930"/>
    <n v="45930"/>
    <n v="45930"/>
  </r>
  <r>
    <s v="5207"/>
    <s v="CONSEJO NACIONAL DE SEGURIDAD SOCIAL"/>
    <s v="0100"/>
    <s v="FONDO GENERAL"/>
    <s v="2.2.4.1.01"/>
    <s v="Pasajes y gastos de transporte"/>
    <x v="1"/>
    <x v="1"/>
    <s v="2.2.4"/>
    <s v="TRANSPORTE Y ALMACENAJE"/>
    <s v="2.2.4.1"/>
    <s v="Pasajes y gastos de transporte"/>
    <s v="0001"/>
    <s v="CONSEJO NACIONAL DE LA SEGURIDAD SOCIAL -CNSS-"/>
    <x v="0"/>
    <x v="0"/>
    <s v="13"/>
    <s v="Regulación del sistema dominicano de seguridad social"/>
    <n v="-2350000"/>
    <n v="2500000"/>
    <n v="150000"/>
    <n v="41460"/>
    <n v="41460"/>
    <n v="41460"/>
    <n v="41460"/>
    <n v="41460"/>
  </r>
  <r>
    <s v="5207"/>
    <s v="CONSEJO NACIONAL DE SEGURIDAD SOCIAL"/>
    <s v="0100"/>
    <s v="FONDO GENERAL"/>
    <s v="2.2.4.2.01"/>
    <s v="Fletes"/>
    <x v="1"/>
    <x v="1"/>
    <s v="2.2.4"/>
    <s v="TRANSPORTE Y ALMACENAJE"/>
    <s v="2.2.4.2"/>
    <s v="Fletes"/>
    <s v="0001"/>
    <s v="CONSEJO NACIONAL DE LA SEGURIDAD SOCIAL -CNSS-"/>
    <x v="0"/>
    <x v="0"/>
    <s v="13"/>
    <s v="Regulación del sistema dominicano de seguridad social"/>
    <n v="-50000"/>
    <n v="50000"/>
    <n v="0"/>
    <n v="0"/>
    <n v="0"/>
    <n v="0"/>
    <n v="0"/>
    <n v="0"/>
  </r>
  <r>
    <s v="5207"/>
    <s v="CONSEJO NACIONAL DE SEGURIDAD SOCIAL"/>
    <s v="0100"/>
    <s v="FONDO GENERAL"/>
    <s v="2.2.4.4.01"/>
    <s v="Peaje"/>
    <x v="1"/>
    <x v="1"/>
    <s v="2.2.4"/>
    <s v="TRANSPORTE Y ALMACENAJE"/>
    <s v="2.2.4.4"/>
    <s v="Peaje"/>
    <s v="0001"/>
    <s v="CONSEJO NACIONAL DE LA SEGURIDAD SOCIAL -CNSS-"/>
    <x v="0"/>
    <x v="0"/>
    <s v="13"/>
    <s v="Regulación del sistema dominicano de seguridad social"/>
    <n v="175000"/>
    <n v="25000"/>
    <n v="200000"/>
    <n v="100000"/>
    <n v="100000"/>
    <n v="100000"/>
    <n v="100000"/>
    <n v="100000"/>
  </r>
  <r>
    <s v="5207"/>
    <s v="CONSEJO NACIONAL DE SEGURIDAD SOCIAL"/>
    <s v="0100"/>
    <s v="FONDO GENERAL"/>
    <s v="2.2.5.1.01"/>
    <s v="Alquileres y rentas de edificaciones y locales"/>
    <x v="1"/>
    <x v="1"/>
    <s v="2.2.5"/>
    <s v="ALQUILERES Y RENTAS"/>
    <s v="2.2.5.1"/>
    <s v="Alquileres y rentas de edificaciones y locales"/>
    <s v="0001"/>
    <s v="CONSEJO NACIONAL DE LA SEGURIDAD SOCIAL -CNSS-"/>
    <x v="0"/>
    <x v="0"/>
    <s v="13"/>
    <s v="Regulación del sistema dominicano de seguridad social"/>
    <n v="6819618"/>
    <n v="7180382"/>
    <n v="14000000"/>
    <n v="6741139.3399999999"/>
    <n v="6741139.3399999999"/>
    <n v="6741139.3399999999"/>
    <n v="6741139.3399999999"/>
    <n v="6741139.3399999999"/>
  </r>
  <r>
    <s v="5207"/>
    <s v="CONSEJO NACIONAL DE SEGURIDAD SOCIAL"/>
    <s v="0100"/>
    <s v="FONDO GENERAL"/>
    <s v="2.2.5.4.01"/>
    <s v="Alquileres de equipos de transporte, tracción y elevación"/>
    <x v="1"/>
    <x v="1"/>
    <s v="2.2.5"/>
    <s v="ALQUILERES Y RENTAS"/>
    <s v="2.2.5.4"/>
    <s v="Alquileres de equipos de transporte, tracción y elevación"/>
    <s v="0001"/>
    <s v="CONSEJO NACIONAL DE LA SEGURIDAD SOCIAL -CNSS-"/>
    <x v="0"/>
    <x v="0"/>
    <s v="13"/>
    <s v="Regulación del sistema dominicano de seguridad social"/>
    <n v="125000"/>
    <n v="75000"/>
    <n v="200000"/>
    <n v="32200"/>
    <n v="9000"/>
    <n v="9000"/>
    <n v="9000"/>
    <n v="32200"/>
  </r>
  <r>
    <s v="5207"/>
    <s v="CONSEJO NACIONAL DE SEGURIDAD SOCIAL"/>
    <s v="0100"/>
    <s v="FONDO GENERAL"/>
    <s v="2.2.5.8.01"/>
    <s v="Otros alquileres y arrendamientos por derechos de usos"/>
    <x v="1"/>
    <x v="1"/>
    <s v="2.2.5"/>
    <s v="ALQUILERES Y RENTAS"/>
    <s v="2.2.5.8"/>
    <s v="Otros alquileres"/>
    <s v="0001"/>
    <s v="CONSEJO NACIONAL DE LA SEGURIDAD SOCIAL -CNSS-"/>
    <x v="0"/>
    <x v="0"/>
    <s v="13"/>
    <s v="Regulación del sistema dominicano de seguridad social"/>
    <n v="140000"/>
    <n v="10000"/>
    <n v="150000"/>
    <n v="0"/>
    <n v="0"/>
    <n v="0"/>
    <n v="0"/>
    <n v="0"/>
  </r>
  <r>
    <s v="5207"/>
    <s v="CONSEJO NACIONAL DE SEGURIDAD SOCIAL"/>
    <s v="0100"/>
    <s v="FONDO GENERAL"/>
    <s v="2.2.5.9.01"/>
    <s v="Licencias Informáticas"/>
    <x v="1"/>
    <x v="1"/>
    <s v="2.2.5"/>
    <s v="ALQUILERES Y RENTAS"/>
    <s v="2.2.5.9"/>
    <s v="Derecho de uso"/>
    <s v="0001"/>
    <s v="CONSEJO NACIONAL DE LA SEGURIDAD SOCIAL -CNSS-"/>
    <x v="0"/>
    <x v="0"/>
    <s v="13"/>
    <s v="Regulación del sistema dominicano de seguridad social"/>
    <n v="5200000"/>
    <n v="8000000"/>
    <n v="13200000"/>
    <n v="11096908.42"/>
    <n v="7616734.9800000004"/>
    <n v="7616734.9800000004"/>
    <n v="2423521.2999999998"/>
    <n v="12966908.42"/>
  </r>
  <r>
    <s v="5207"/>
    <s v="CONSEJO NACIONAL DE SEGURIDAD SOCIAL"/>
    <s v="0100"/>
    <s v="FONDO GENERAL"/>
    <s v="2.2.6.1.01"/>
    <s v="Seguro de bienes inmuebles e infraestructura"/>
    <x v="1"/>
    <x v="1"/>
    <s v="2.2.6"/>
    <s v="SEGUROS"/>
    <s v="2.2.6.1"/>
    <s v="Seguro de bienes inmuebles"/>
    <s v="0001"/>
    <s v="CONSEJO NACIONAL DE LA SEGURIDAD SOCIAL -CNSS-"/>
    <x v="0"/>
    <x v="0"/>
    <s v="13"/>
    <s v="Regulación del sistema dominicano de seguridad social"/>
    <n v="912000"/>
    <n v="1700000"/>
    <n v="2612000"/>
    <n v="2110220.25"/>
    <n v="2110220.25"/>
    <n v="2110220.25"/>
    <n v="2110220.25"/>
    <n v="2110220.25"/>
  </r>
  <r>
    <s v="5207"/>
    <s v="CONSEJO NACIONAL DE SEGURIDAD SOCIAL"/>
    <s v="0100"/>
    <s v="FONDO GENERAL"/>
    <s v="2.2.6.2.01"/>
    <s v="Seguro de bienes muebles"/>
    <x v="1"/>
    <x v="1"/>
    <s v="2.2.6"/>
    <s v="SEGUROS"/>
    <s v="2.2.6.2"/>
    <s v="Seguro de bienes muebles"/>
    <s v="0001"/>
    <s v="CONSEJO NACIONAL DE LA SEGURIDAD SOCIAL -CNSS-"/>
    <x v="0"/>
    <x v="0"/>
    <s v="13"/>
    <s v="Regulación del sistema dominicano de seguridad social"/>
    <n v="800000"/>
    <n v="1000000"/>
    <n v="1800000"/>
    <n v="985577.67"/>
    <n v="985577.67"/>
    <n v="985577.67"/>
    <n v="985577.67"/>
    <n v="985577.67"/>
  </r>
  <r>
    <s v="5207"/>
    <s v="CONSEJO NACIONAL DE SEGURIDAD SOCIAL"/>
    <s v="0100"/>
    <s v="FONDO GENERAL"/>
    <s v="2.2.6.3.01"/>
    <s v="Seguros de personas"/>
    <x v="1"/>
    <x v="1"/>
    <s v="2.2.6"/>
    <s v="SEGUROS"/>
    <s v="2.2.6.3"/>
    <s v="Seguros de personas"/>
    <s v="0001"/>
    <s v="CONSEJO NACIONAL DE LA SEGURIDAD SOCIAL -CNSS-"/>
    <x v="0"/>
    <x v="0"/>
    <s v="13"/>
    <s v="Regulación del sistema dominicano de seguridad social"/>
    <n v="-275000"/>
    <n v="800000"/>
    <n v="525000"/>
    <n v="449976.05"/>
    <n v="449976.05"/>
    <n v="449976.05"/>
    <n v="449976.05"/>
    <n v="449976.05"/>
  </r>
  <r>
    <s v="5207"/>
    <s v="CONSEJO NACIONAL DE SEGURIDAD SOCIAL"/>
    <s v="0100"/>
    <s v="FONDO GENERAL"/>
    <s v="2.2.7.1.01"/>
    <s v="Reparaciones y mantenimientos menores en edificaciones"/>
    <x v="1"/>
    <x v="1"/>
    <s v="2.2.7"/>
    <s v="SERVICIOS DE CONSERVACIÓN, REPARACIONES MENORES E INSTALACIONES TEMPORALES"/>
    <s v="2.2.7.1"/>
    <s v="Contratación de mantenimiento y reparaciones menores"/>
    <s v="0001"/>
    <s v="CONSEJO NACIONAL DE LA SEGURIDAD SOCIAL -CNSS-"/>
    <x v="0"/>
    <x v="0"/>
    <s v="13"/>
    <s v="Regulación del sistema dominicano de seguridad social"/>
    <n v="4300000"/>
    <n v="450000"/>
    <n v="4750000"/>
    <n v="438840.36"/>
    <n v="438840.36"/>
    <n v="438840.36"/>
    <n v="438840.36"/>
    <n v="3638840.36"/>
  </r>
  <r>
    <s v="5207"/>
    <s v="CONSEJO NACIONAL DE SEGURIDAD SOCIAL"/>
    <s v="0100"/>
    <s v="FONDO GENERAL"/>
    <s v="2.2.7.1.02"/>
    <s v="Mantenimientos y reparaciones especiales"/>
    <x v="1"/>
    <x v="1"/>
    <s v="2.2.7"/>
    <s v="SERVICIOS DE CONSERVACIÓN, REPARACIONES MENORES E INSTALACIONES TEMPORALES"/>
    <s v="2.2.7.1"/>
    <s v="Contratación de mantenimiento y reparaciones menores"/>
    <s v="0001"/>
    <s v="CONSEJO NACIONAL DE LA SEGURIDAD SOCIAL -CNSS-"/>
    <x v="0"/>
    <x v="0"/>
    <s v="13"/>
    <s v="Regulación del sistema dominicano de seguridad social"/>
    <n v="-93808"/>
    <n v="843808"/>
    <n v="750000"/>
    <n v="0"/>
    <n v="0"/>
    <n v="0"/>
    <n v="0"/>
    <n v="35400"/>
  </r>
  <r>
    <s v="5207"/>
    <s v="CONSEJO NACIONAL DE SEGURIDAD SOCIAL"/>
    <s v="0100"/>
    <s v="FONDO GENERAL"/>
    <s v="2.2.7.1.06"/>
    <s v="Mantenimiento y reparación de instalaciones eléctricas"/>
    <x v="1"/>
    <x v="1"/>
    <s v="2.2.7"/>
    <s v="SERVICIOS DE CONSERVACIÓN, REPARACIONES MENORES E INSTALACIONES TEMPORALES"/>
    <s v="2.2.7.1"/>
    <s v="Contratación de mantenimiento y reparaciones menores"/>
    <s v="0001"/>
    <s v="CONSEJO NACIONAL DE LA SEGURIDAD SOCIAL -CNSS-"/>
    <x v="0"/>
    <x v="0"/>
    <s v="13"/>
    <s v="Regulación del sistema dominicano de seguridad social"/>
    <n v="7800000"/>
    <n v="450000"/>
    <n v="8250000"/>
    <n v="0"/>
    <n v="0"/>
    <n v="0"/>
    <n v="0"/>
    <n v="0"/>
  </r>
  <r>
    <s v="5207"/>
    <s v="CONSEJO NACIONAL DE SEGURIDAD SOCIAL"/>
    <s v="0100"/>
    <s v="FONDO GENERAL"/>
    <s v="2.2.7.1.07"/>
    <s v="Mantenimiento, reparación, servicios de pintura y sus derivados"/>
    <x v="1"/>
    <x v="1"/>
    <s v="2.2.7"/>
    <s v="SERVICIOS DE CONSERVACIÓN, REPARACIONES MENORES E INSTALACIONES TEMPORALES"/>
    <s v="2.2.7.1"/>
    <s v="Contratación de mantenimiento y reparaciones menores"/>
    <s v="0001"/>
    <s v="CONSEJO NACIONAL DE LA SEGURIDAD SOCIAL -CNSS-"/>
    <x v="0"/>
    <x v="0"/>
    <s v="13"/>
    <s v="Regulación del sistema dominicano de seguridad social"/>
    <n v="4800000"/>
    <n v="500000"/>
    <n v="5300000"/>
    <n v="0"/>
    <n v="0"/>
    <n v="0"/>
    <n v="0"/>
    <n v="4500000"/>
  </r>
  <r>
    <s v="5207"/>
    <s v="CONSEJO NACIONAL DE SEGURIDAD SOCIAL"/>
    <s v="0100"/>
    <s v="FONDO GENERAL"/>
    <s v="2.2.7.2.01"/>
    <s v="Mantenimiento y reparación de mobiliarios y equipos de oficina"/>
    <x v="1"/>
    <x v="1"/>
    <s v="2.2.7"/>
    <s v="SERVICIOS DE CONSERVACIÓN, REPARACIONES MENORES E INSTALACIONES TEMPORALES"/>
    <s v="2.2.7.2"/>
    <s v="Mantenimiento y reparación  de maquinarias y equipos"/>
    <s v="0001"/>
    <s v="CONSEJO NACIONAL DE LA SEGURIDAD SOCIAL -CNSS-"/>
    <x v="0"/>
    <x v="0"/>
    <s v="13"/>
    <s v="Regulación del sistema dominicano de seguridad social"/>
    <n v="-340000"/>
    <n v="750000"/>
    <n v="410000"/>
    <n v="159772"/>
    <n v="159772"/>
    <n v="159772"/>
    <n v="159772"/>
    <n v="159772"/>
  </r>
  <r>
    <s v="5207"/>
    <s v="CONSEJO NACIONAL DE SEGURIDAD SOCIAL"/>
    <s v="0100"/>
    <s v="FONDO GENERAL"/>
    <s v="2.2.7.2.02"/>
    <s v="Mantenimiento y reparación de equipos tecnología e información"/>
    <x v="1"/>
    <x v="1"/>
    <s v="2.2.7"/>
    <s v="SERVICIOS DE CONSERVACIÓN, REPARACIONES MENORES E INSTALACIONES TEMPORALES"/>
    <s v="2.2.7.2"/>
    <s v="Mantenimiento y reparación  de maquinarias y equipos"/>
    <s v="0001"/>
    <s v="CONSEJO NACIONAL DE LA SEGURIDAD SOCIAL -CNSS-"/>
    <x v="0"/>
    <x v="0"/>
    <s v="13"/>
    <s v="Regulación del sistema dominicano de seguridad social"/>
    <n v="360000"/>
    <n v="200000"/>
    <n v="560000"/>
    <n v="46787"/>
    <n v="19576.2"/>
    <n v="19576.2"/>
    <n v="19576.2"/>
    <n v="46787"/>
  </r>
  <r>
    <s v="5207"/>
    <s v="CONSEJO NACIONAL DE SEGURIDAD SOCIAL"/>
    <s v="0100"/>
    <s v="FONDO GENERAL"/>
    <s v="2.2.7.2.05"/>
    <s v="Mantenimiento y reparación de equipo de comunicación y audiovisuales"/>
    <x v="1"/>
    <x v="1"/>
    <s v="2.2.7"/>
    <s v="SERVICIOS DE CONSERVACIÓN, REPARACIONES MENORES E INSTALACIONES TEMPORALES"/>
    <s v="2.2.7.2"/>
    <s v="Mantenimiento y reparación  de maquinarias y equipos"/>
    <s v="0001"/>
    <s v="CONSEJO NACIONAL DE LA SEGURIDAD SOCIAL -CNSS-"/>
    <x v="0"/>
    <x v="0"/>
    <s v="13"/>
    <s v="Regulación del sistema dominicano de seguridad social"/>
    <n v="90729"/>
    <n v="50000"/>
    <n v="140729"/>
    <n v="0"/>
    <n v="0"/>
    <n v="0"/>
    <n v="0"/>
    <n v="0"/>
  </r>
  <r>
    <s v="5207"/>
    <s v="CONSEJO NACIONAL DE SEGURIDAD SOCIAL"/>
    <s v="0100"/>
    <s v="FONDO GENERAL"/>
    <s v="2.2.7.2.06"/>
    <s v="Mantenimiento y reparación de equipos de transporte, tracción y elevación"/>
    <x v="1"/>
    <x v="1"/>
    <s v="2.2.7"/>
    <s v="SERVICIOS DE CONSERVACIÓN, REPARACIONES MENORES E INSTALACIONES TEMPORALES"/>
    <s v="2.2.7.2"/>
    <s v="Mantenimiento y reparación  de maquinarias y equipos"/>
    <s v="0001"/>
    <s v="CONSEJO NACIONAL DE LA SEGURIDAD SOCIAL -CNSS-"/>
    <x v="0"/>
    <x v="0"/>
    <s v="13"/>
    <s v="Regulación del sistema dominicano de seguridad social"/>
    <n v="-1022500"/>
    <n v="1172500"/>
    <n v="150000"/>
    <n v="146401.24"/>
    <n v="111001.24"/>
    <n v="111001.24"/>
    <n v="111001.24"/>
    <n v="146401.24"/>
  </r>
  <r>
    <s v="5207"/>
    <s v="CONSEJO NACIONAL DE SEGURIDAD SOCIAL"/>
    <s v="0100"/>
    <s v="FONDO GENERAL"/>
    <s v="2.2.7.2.07"/>
    <s v="Mantenimiento y reparación de equipos industriales y producción"/>
    <x v="1"/>
    <x v="1"/>
    <s v="2.2.7"/>
    <s v="SERVICIOS DE CONSERVACIÓN, REPARACIONES MENORES E INSTALACIONES TEMPORALES"/>
    <s v="2.2.7.2"/>
    <s v="Mantenimiento y reparación  de maquinarias y equipos"/>
    <s v="0001"/>
    <s v="CONSEJO NACIONAL DE LA SEGURIDAD SOCIAL -CNSS-"/>
    <x v="0"/>
    <x v="0"/>
    <s v="13"/>
    <s v="Regulación del sistema dominicano de seguridad social"/>
    <n v="-167560"/>
    <n v="174060"/>
    <n v="6500"/>
    <n v="6161.91"/>
    <n v="6161.91"/>
    <n v="6161.91"/>
    <n v="6161.91"/>
    <n v="6161.91"/>
  </r>
  <r>
    <s v="5207"/>
    <s v="CONSEJO NACIONAL DE SEGURIDAD SOCIAL"/>
    <s v="0100"/>
    <s v="FONDO GENERAL"/>
    <s v="2.2.7.2.08"/>
    <s v="Servicios de mantenimiento, reparación, desmonte e instalación"/>
    <x v="1"/>
    <x v="1"/>
    <s v="2.2.7"/>
    <s v="SERVICIOS DE CONSERVACIÓN, REPARACIONES MENORES E INSTALACIONES TEMPORALES"/>
    <s v="2.2.7.2"/>
    <s v="Mantenimiento y reparación  de maquinarias y equipos"/>
    <s v="0001"/>
    <s v="CONSEJO NACIONAL DE LA SEGURIDAD SOCIAL -CNSS-"/>
    <x v="0"/>
    <x v="0"/>
    <s v="13"/>
    <s v="Regulación del sistema dominicano de seguridad social"/>
    <n v="1300000"/>
    <n v="0"/>
    <n v="1300000"/>
    <n v="216022.6"/>
    <n v="216022.6"/>
    <n v="216022.6"/>
    <n v="216022.6"/>
    <n v="216022.6"/>
  </r>
  <r>
    <s v="5207"/>
    <s v="CONSEJO NACIONAL DE SEGURIDAD SOCIAL"/>
    <s v="0100"/>
    <s v="FONDO GENERAL"/>
    <s v="2.2.8.2.01"/>
    <s v="Comisiones y gastos"/>
    <x v="1"/>
    <x v="1"/>
    <s v="2.2.8"/>
    <s v="OTROS SERVICIOS NO INCLUIDOS EN CONCEPTOS ANTERIORES"/>
    <s v="2.2.8.2"/>
    <s v="Comisiones y gastos"/>
    <s v="0001"/>
    <s v="CONSEJO NACIONAL DE LA SEGURIDAD SOCIAL -CNSS-"/>
    <x v="0"/>
    <x v="0"/>
    <s v="13"/>
    <s v="Regulación del sistema dominicano de seguridad social"/>
    <n v="5000"/>
    <n v="5000"/>
    <n v="10000"/>
    <n v="0"/>
    <n v="0"/>
    <n v="0"/>
    <n v="0"/>
    <n v="0"/>
  </r>
  <r>
    <s v="5207"/>
    <s v="CONSEJO NACIONAL DE SEGURIDAD SOCIAL"/>
    <s v="0100"/>
    <s v="FONDO GENERAL"/>
    <s v="2.2.8.5.01"/>
    <s v="Fumigación"/>
    <x v="1"/>
    <x v="1"/>
    <s v="2.2.8"/>
    <s v="OTROS SERVICIOS NO INCLUIDOS EN CONCEPTOS ANTERIORES"/>
    <s v="2.2.8.5"/>
    <s v="Fumigación, lavandería, limpieza e higiene"/>
    <s v="0001"/>
    <s v="CONSEJO NACIONAL DE LA SEGURIDAD SOCIAL -CNSS-"/>
    <x v="0"/>
    <x v="0"/>
    <s v="13"/>
    <s v="Regulación del sistema dominicano de seguridad social"/>
    <n v="-150000"/>
    <n v="350000"/>
    <n v="200000"/>
    <n v="272603.90000000002"/>
    <n v="42630.7"/>
    <n v="42630.7"/>
    <n v="42630.7"/>
    <n v="351243.72"/>
  </r>
  <r>
    <s v="5207"/>
    <s v="CONSEJO NACIONAL DE SEGURIDAD SOCIAL"/>
    <s v="0100"/>
    <s v="FONDO GENERAL"/>
    <s v="2.2.8.5.02"/>
    <s v="Lavandería"/>
    <x v="1"/>
    <x v="1"/>
    <s v="2.2.8"/>
    <s v="OTROS SERVICIOS NO INCLUIDOS EN CONCEPTOS ANTERIORES"/>
    <s v="2.2.8.5"/>
    <s v="Fumigación, lavandería, limpieza e higiene"/>
    <s v="0001"/>
    <s v="CONSEJO NACIONAL DE LA SEGURIDAD SOCIAL -CNSS-"/>
    <x v="0"/>
    <x v="0"/>
    <s v="13"/>
    <s v="Regulación del sistema dominicano de seguridad social"/>
    <n v="-5000"/>
    <n v="5000"/>
    <n v="0"/>
    <n v="0"/>
    <n v="0"/>
    <n v="0"/>
    <n v="0"/>
    <n v="0"/>
  </r>
  <r>
    <s v="5207"/>
    <s v="CONSEJO NACIONAL DE SEGURIDAD SOCIAL"/>
    <s v="0100"/>
    <s v="FONDO GENERAL"/>
    <s v="2.2.8.5.03"/>
    <s v="Limpieza e higiene"/>
    <x v="1"/>
    <x v="1"/>
    <s v="2.2.8"/>
    <s v="OTROS SERVICIOS NO INCLUIDOS EN CONCEPTOS ANTERIORES"/>
    <s v="2.2.8.5"/>
    <s v="Fumigación, lavandería, limpieza e higiene"/>
    <s v="0001"/>
    <s v="CONSEJO NACIONAL DE LA SEGURIDAD SOCIAL -CNSS-"/>
    <x v="0"/>
    <x v="0"/>
    <s v="13"/>
    <s v="Regulación del sistema dominicano de seguridad social"/>
    <n v="1120000"/>
    <n v="1400000"/>
    <n v="2520000"/>
    <n v="855445.83"/>
    <n v="620445.68000000005"/>
    <n v="620445.68000000005"/>
    <n v="620445.68000000005"/>
    <n v="1845546.6"/>
  </r>
  <r>
    <s v="5207"/>
    <s v="CONSEJO NACIONAL DE SEGURIDAD SOCIAL"/>
    <s v="0100"/>
    <s v="FONDO GENERAL"/>
    <s v="2.2.8.6.01"/>
    <s v="Eventos generales"/>
    <x v="1"/>
    <x v="1"/>
    <s v="2.2.8"/>
    <s v="OTROS SERVICIOS NO INCLUIDOS EN CONCEPTOS ANTERIORES"/>
    <s v="2.2.8.6"/>
    <s v="Servicio de organización de eventos, festividades y actividades de entretenimiento"/>
    <s v="0001"/>
    <s v="CONSEJO NACIONAL DE LA SEGURIDAD SOCIAL -CNSS-"/>
    <x v="0"/>
    <x v="0"/>
    <s v="13"/>
    <s v="Regulación del sistema dominicano de seguridad social"/>
    <n v="2440960"/>
    <n v="2520000"/>
    <n v="4960960"/>
    <n v="2260150"/>
    <n v="769810"/>
    <n v="769810"/>
    <n v="760960"/>
    <n v="3460150"/>
  </r>
  <r>
    <s v="5207"/>
    <s v="CONSEJO NACIONAL DE SEGURIDAD SOCIAL"/>
    <s v="0100"/>
    <s v="FONDO GENERAL"/>
    <s v="2.2.8.6.02"/>
    <s v="Festividades"/>
    <x v="1"/>
    <x v="1"/>
    <s v="2.2.8"/>
    <s v="OTROS SERVICIOS NO INCLUIDOS EN CONCEPTOS ANTERIORES"/>
    <s v="2.2.8.6"/>
    <s v="Servicio de organización de eventos, festividades y actividades de entretenimiento"/>
    <s v="0001"/>
    <s v="CONSEJO NACIONAL DE LA SEGURIDAD SOCIAL -CNSS-"/>
    <x v="0"/>
    <x v="0"/>
    <s v="13"/>
    <s v="Regulación del sistema dominicano de seguridad social"/>
    <n v="-1000000"/>
    <n v="1000000"/>
    <n v="0"/>
    <n v="0"/>
    <n v="0"/>
    <n v="0"/>
    <n v="0"/>
    <n v="0"/>
  </r>
  <r>
    <s v="5207"/>
    <s v="CONSEJO NACIONAL DE SEGURIDAD SOCIAL"/>
    <s v="0100"/>
    <s v="FONDO GENERAL"/>
    <s v="2.2.8.6.04"/>
    <s v="Actuaciones artísticas"/>
    <x v="1"/>
    <x v="1"/>
    <s v="2.2.8"/>
    <s v="OTROS SERVICIOS NO INCLUIDOS EN CONCEPTOS ANTERIORES"/>
    <s v="2.2.8.6"/>
    <s v="Servicio de organización de eventos, festividades y actividades de entretenimiento"/>
    <s v="0001"/>
    <s v="CONSEJO NACIONAL DE LA SEGURIDAD SOCIAL -CNSS-"/>
    <x v="0"/>
    <x v="0"/>
    <s v="13"/>
    <s v="Regulación del sistema dominicano de seguridad social"/>
    <n v="-30000"/>
    <n v="30000"/>
    <n v="0"/>
    <n v="0"/>
    <n v="0"/>
    <n v="0"/>
    <n v="0"/>
    <n v="0"/>
  </r>
  <r>
    <s v="5207"/>
    <s v="CONSEJO NACIONAL DE SEGURIDAD SOCIAL"/>
    <s v="0100"/>
    <s v="FONDO GENERAL"/>
    <s v="2.2.8.7.02"/>
    <s v="Servicios jurídicos"/>
    <x v="1"/>
    <x v="1"/>
    <s v="2.2.8"/>
    <s v="OTROS SERVICIOS NO INCLUIDOS EN CONCEPTOS ANTERIORES"/>
    <s v="2.2.8.7"/>
    <s v="Servicios Técnicos y Profesionales"/>
    <s v="0001"/>
    <s v="CONSEJO NACIONAL DE LA SEGURIDAD SOCIAL -CNSS-"/>
    <x v="0"/>
    <x v="0"/>
    <s v="13"/>
    <s v="Regulación del sistema dominicano de seguridad social"/>
    <n v="100000"/>
    <n v="1500000"/>
    <n v="1600000"/>
    <n v="97468"/>
    <n v="93928"/>
    <n v="93928"/>
    <n v="93928"/>
    <n v="144628"/>
  </r>
  <r>
    <s v="5207"/>
    <s v="CONSEJO NACIONAL DE SEGURIDAD SOCIAL"/>
    <s v="0100"/>
    <s v="FONDO GENERAL"/>
    <s v="2.2.8.7.04"/>
    <s v="Servicios de capacitación"/>
    <x v="1"/>
    <x v="1"/>
    <s v="2.2.8"/>
    <s v="OTROS SERVICIOS NO INCLUIDOS EN CONCEPTOS ANTERIORES"/>
    <s v="2.2.8.7"/>
    <s v="Servicios Técnicos y Profesionales"/>
    <s v="0001"/>
    <s v="CONSEJO NACIONAL DE LA SEGURIDAD SOCIAL -CNSS-"/>
    <x v="0"/>
    <x v="0"/>
    <s v="13"/>
    <s v="Regulación del sistema dominicano de seguridad social"/>
    <n v="6156500"/>
    <n v="700000"/>
    <n v="6856500"/>
    <n v="262645.37"/>
    <n v="30756.87"/>
    <n v="30756.87"/>
    <n v="30756.87"/>
    <n v="266086.87"/>
  </r>
  <r>
    <s v="5207"/>
    <s v="CONSEJO NACIONAL DE SEGURIDAD SOCIAL"/>
    <s v="0100"/>
    <s v="FONDO GENERAL"/>
    <s v="2.2.8.7.05"/>
    <s v="Servicios de informática y sistemas computarizados"/>
    <x v="1"/>
    <x v="1"/>
    <s v="2.2.8"/>
    <s v="OTROS SERVICIOS NO INCLUIDOS EN CONCEPTOS ANTERIORES"/>
    <s v="2.2.8.7"/>
    <s v="Servicios Técnicos y Profesionales"/>
    <s v="0001"/>
    <s v="CONSEJO NACIONAL DE LA SEGURIDAD SOCIAL -CNSS-"/>
    <x v="0"/>
    <x v="0"/>
    <s v="13"/>
    <s v="Regulación del sistema dominicano de seguridad social"/>
    <n v="300000"/>
    <n v="1200000"/>
    <n v="1500000"/>
    <n v="0"/>
    <n v="0"/>
    <n v="0"/>
    <n v="0"/>
    <n v="0"/>
  </r>
  <r>
    <s v="5207"/>
    <s v="CONSEJO NACIONAL DE SEGURIDAD SOCIAL"/>
    <s v="0100"/>
    <s v="FONDO GENERAL"/>
    <s v="2.2.8.7.06"/>
    <s v="Otros servicios técnicos profesionales"/>
    <x v="1"/>
    <x v="1"/>
    <s v="2.2.8"/>
    <s v="OTROS SERVICIOS NO INCLUIDOS EN CONCEPTOS ANTERIORES"/>
    <s v="2.2.8.7"/>
    <s v="Servicios Técnicos y Profesionales"/>
    <s v="0001"/>
    <s v="CONSEJO NACIONAL DE LA SEGURIDAD SOCIAL -CNSS-"/>
    <x v="0"/>
    <x v="0"/>
    <s v="13"/>
    <s v="Regulación del sistema dominicano de seguridad social"/>
    <n v="-39391393"/>
    <n v="52624393"/>
    <n v="13233000"/>
    <n v="2335517.5"/>
    <n v="2189017.5"/>
    <n v="2189017.5"/>
    <n v="2189017.5"/>
    <n v="5085517.5"/>
  </r>
  <r>
    <s v="5207"/>
    <s v="CONSEJO NACIONAL DE SEGURIDAD SOCIAL"/>
    <s v="0100"/>
    <s v="FONDO GENERAL"/>
    <s v="2.2.8.7.06"/>
    <s v="Otros servicios técnicos profesionales"/>
    <x v="1"/>
    <x v="1"/>
    <s v="2.2.8"/>
    <s v="OTROS SERVICIOS NO INCLUIDOS EN CONCEPTOS ANTERIORES"/>
    <s v="2.2.8.7"/>
    <s v="Servicios Técnicos y Profesionales"/>
    <s v="0001"/>
    <s v="CONSEJO NACIONAL DE LA SEGURIDAD SOCIAL -CNSS-"/>
    <x v="1"/>
    <x v="1"/>
    <s v="13"/>
    <s v="Regulación del sistema dominicano de seguridad social"/>
    <n v="-100000000"/>
    <n v="100000000"/>
    <n v="0"/>
    <n v="0"/>
    <n v="0"/>
    <n v="0"/>
    <n v="0"/>
    <n v="0"/>
  </r>
  <r>
    <s v="5207"/>
    <s v="CONSEJO NACIONAL DE SEGURIDAD SOCIAL"/>
    <s v="0100"/>
    <s v="FONDO GENERAL"/>
    <s v="2.2.8.7.06"/>
    <s v="Otros servicios técnicos profesionales"/>
    <x v="1"/>
    <x v="1"/>
    <s v="2.2.8"/>
    <s v="OTROS SERVICIOS NO INCLUIDOS EN CONCEPTOS ANTERIORES"/>
    <s v="2.2.8.7"/>
    <s v="Servicios Técnicos y Profesionales"/>
    <s v="0001"/>
    <s v="CONSEJO NACIONAL DE LA SEGURIDAD SOCIAL -CNSS-"/>
    <x v="2"/>
    <x v="2"/>
    <s v="13"/>
    <s v="Regulación del sistema dominicano de seguridad social"/>
    <n v="16800000"/>
    <n v="1200000"/>
    <n v="18000000"/>
    <n v="12620550"/>
    <n v="12042550"/>
    <n v="12042550"/>
    <n v="11674050"/>
    <n v="12620550"/>
  </r>
  <r>
    <s v="5207"/>
    <s v="CONSEJO NACIONAL DE SEGURIDAD SOCIAL"/>
    <s v="0100"/>
    <s v="FONDO GENERAL"/>
    <s v="2.2.8.8.01"/>
    <s v="Impuestos"/>
    <x v="1"/>
    <x v="1"/>
    <s v="2.2.8"/>
    <s v="OTROS SERVICIOS NO INCLUIDOS EN CONCEPTOS ANTERIORES"/>
    <s v="2.2.8.8"/>
    <s v="Impuestos, derechos y tasas"/>
    <s v="0001"/>
    <s v="CONSEJO NACIONAL DE LA SEGURIDAD SOCIAL -CNSS-"/>
    <x v="0"/>
    <x v="0"/>
    <s v="13"/>
    <s v="Regulación del sistema dominicano de seguridad social"/>
    <n v="1200000"/>
    <n v="0"/>
    <n v="1200000"/>
    <n v="0"/>
    <n v="0"/>
    <n v="0"/>
    <n v="0"/>
    <n v="0"/>
  </r>
  <r>
    <s v="5207"/>
    <s v="CONSEJO NACIONAL DE SEGURIDAD SOCIAL"/>
    <s v="0100"/>
    <s v="FONDO GENERAL"/>
    <s v="2.2.9.1.01"/>
    <s v="Otras contrataciones de servicios"/>
    <x v="1"/>
    <x v="1"/>
    <s v="2.2.9"/>
    <s v="OTRAS CONTRATACIONES DE SERVICIOS"/>
    <s v="2.2.9.1"/>
    <s v="Otras contrataciones de servicios"/>
    <s v="0001"/>
    <s v="CONSEJO NACIONAL DE LA SEGURIDAD SOCIAL -CNSS-"/>
    <x v="0"/>
    <x v="0"/>
    <s v="13"/>
    <s v="Regulación del sistema dominicano de seguridad social"/>
    <n v="1200000"/>
    <n v="0"/>
    <n v="1200000"/>
    <n v="132160"/>
    <n v="33040"/>
    <n v="33040"/>
    <n v="33040"/>
    <n v="132160"/>
  </r>
  <r>
    <s v="5207"/>
    <s v="CONSEJO NACIONAL DE SEGURIDAD SOCIAL"/>
    <s v="0100"/>
    <s v="FONDO GENERAL"/>
    <s v="2.2.9.2.01"/>
    <s v="Servicios de alimentación"/>
    <x v="1"/>
    <x v="1"/>
    <s v="2.2.9"/>
    <s v="OTRAS CONTRATACIONES DE SERVICIOS"/>
    <s v="2.2.9.2"/>
    <s v="Servicios de alimentación"/>
    <s v="0001"/>
    <s v="CONSEJO NACIONAL DE LA SEGURIDAD SOCIAL -CNSS-"/>
    <x v="0"/>
    <x v="0"/>
    <s v="13"/>
    <s v="Regulación del sistema dominicano de seguridad social"/>
    <n v="7649000"/>
    <n v="336000"/>
    <n v="7985000"/>
    <n v="7121492.7199999997"/>
    <n v="3516340.02"/>
    <n v="3516340.02"/>
    <n v="3198188.42"/>
    <n v="7121492.7199999997"/>
  </r>
  <r>
    <s v="5207"/>
    <s v="CONSEJO NACIONAL DE SEGURIDAD SOCIAL"/>
    <s v="0100"/>
    <s v="FONDO GENERAL"/>
    <s v="2.2.9.2.03"/>
    <s v="Servicios de Catering"/>
    <x v="1"/>
    <x v="1"/>
    <s v="2.2.9"/>
    <s v="OTRAS CONTRATACIONES DE SERVICIOS"/>
    <s v="2.2.9.2"/>
    <s v="Servicios de alimentación"/>
    <s v="0001"/>
    <s v="CONSEJO NACIONAL DE LA SEGURIDAD SOCIAL -CNSS-"/>
    <x v="0"/>
    <x v="0"/>
    <s v="13"/>
    <s v="Regulación del sistema dominicano de seguridad social"/>
    <n v="865000"/>
    <n v="0"/>
    <n v="865000"/>
    <n v="690648.1"/>
    <n v="690648.1"/>
    <n v="690648.1"/>
    <n v="616249.1"/>
    <n v="1612218"/>
  </r>
  <r>
    <s v="5207"/>
    <s v="CONSEJO NACIONAL DE SEGURIDAD SOCIAL"/>
    <s v="0100"/>
    <s v="FONDO GENERAL"/>
    <s v="2.3.1.1.01"/>
    <s v="Alimentos y bebidas para personas"/>
    <x v="2"/>
    <x v="2"/>
    <s v="2.3.1"/>
    <s v="ALIMENTOS Y PRODUCTOS AGROFORESTALES"/>
    <s v="2.3.1.1"/>
    <s v="Alimentos y bebidas para personas"/>
    <s v="0001"/>
    <s v="CONSEJO NACIONAL DE LA SEGURIDAD SOCIAL -CNSS-"/>
    <x v="0"/>
    <x v="0"/>
    <s v="13"/>
    <s v="Regulación del sistema dominicano de seguridad social"/>
    <n v="-500000"/>
    <n v="1400000"/>
    <n v="900000"/>
    <n v="567684.76"/>
    <n v="417550.76"/>
    <n v="417550.76"/>
    <n v="417550.76"/>
    <n v="626143.17000000004"/>
  </r>
  <r>
    <s v="5207"/>
    <s v="CONSEJO NACIONAL DE SEGURIDAD SOCIAL"/>
    <s v="0100"/>
    <s v="FONDO GENERAL"/>
    <s v="2.3.1.3.03"/>
    <s v="Productos forestales"/>
    <x v="2"/>
    <x v="2"/>
    <s v="2.3.1"/>
    <s v="ALIMENTOS Y PRODUCTOS AGROFORESTALES"/>
    <s v="2.3.1.3"/>
    <s v="Productos agroforestales y pecuarios"/>
    <s v="0001"/>
    <s v="CONSEJO NACIONAL DE LA SEGURIDAD SOCIAL -CNSS-"/>
    <x v="0"/>
    <x v="0"/>
    <s v="13"/>
    <s v="Regulación del sistema dominicano de seguridad social"/>
    <n v="0"/>
    <n v="250000"/>
    <n v="250000"/>
    <n v="127941.5"/>
    <n v="127941.5"/>
    <n v="127941.5"/>
    <n v="127941.5"/>
    <n v="127941.5"/>
  </r>
  <r>
    <s v="5207"/>
    <s v="CONSEJO NACIONAL DE SEGURIDAD SOCIAL"/>
    <s v="0100"/>
    <s v="FONDO GENERAL"/>
    <s v="2.3.2.2.01"/>
    <s v="Acabados textiles"/>
    <x v="2"/>
    <x v="2"/>
    <s v="2.3.2"/>
    <s v="TEXTILES Y VESTUARIOS"/>
    <s v="2.3.2.2"/>
    <s v="Acabados textiles"/>
    <s v="0001"/>
    <s v="CONSEJO NACIONAL DE LA SEGURIDAD SOCIAL -CNSS-"/>
    <x v="0"/>
    <x v="0"/>
    <s v="13"/>
    <s v="Regulación del sistema dominicano de seguridad social"/>
    <n v="41000"/>
    <n v="100000"/>
    <n v="141000"/>
    <n v="116820"/>
    <n v="116820"/>
    <n v="116820"/>
    <n v="116820"/>
    <n v="116820"/>
  </r>
  <r>
    <s v="5207"/>
    <s v="CONSEJO NACIONAL DE SEGURIDAD SOCIAL"/>
    <s v="0100"/>
    <s v="FONDO GENERAL"/>
    <s v="2.3.2.3.01"/>
    <s v="Prendas y accesorios de vestir"/>
    <x v="2"/>
    <x v="2"/>
    <s v="2.3.2"/>
    <s v="TEXTILES Y VESTUARIOS"/>
    <s v="2.3.2.3"/>
    <s v="Prendas y accesorios de vestir"/>
    <s v="0001"/>
    <s v="CONSEJO NACIONAL DE LA SEGURIDAD SOCIAL -CNSS-"/>
    <x v="0"/>
    <x v="0"/>
    <s v="13"/>
    <s v="Regulación del sistema dominicano de seguridad social"/>
    <n v="575000"/>
    <n v="125000"/>
    <n v="700000"/>
    <n v="540086"/>
    <n v="222666"/>
    <n v="222666"/>
    <n v="222666"/>
    <n v="540246"/>
  </r>
  <r>
    <s v="5207"/>
    <s v="CONSEJO NACIONAL DE SEGURIDAD SOCIAL"/>
    <s v="0100"/>
    <s v="FONDO GENERAL"/>
    <s v="2.3.2.4.01"/>
    <s v="Calzados"/>
    <x v="2"/>
    <x v="2"/>
    <s v="2.3.2"/>
    <s v="TEXTILES Y VESTUARIOS"/>
    <s v="2.3.2.4"/>
    <s v="Calzados"/>
    <s v="0001"/>
    <s v="CONSEJO NACIONAL DE LA SEGURIDAD SOCIAL -CNSS-"/>
    <x v="0"/>
    <x v="0"/>
    <s v="13"/>
    <s v="Regulación del sistema dominicano de seguridad social"/>
    <n v="-75000"/>
    <n v="75000"/>
    <n v="0"/>
    <n v="0"/>
    <n v="0"/>
    <n v="0"/>
    <n v="0"/>
    <n v="0"/>
  </r>
  <r>
    <s v="5207"/>
    <s v="CONSEJO NACIONAL DE SEGURIDAD SOCIAL"/>
    <s v="0100"/>
    <s v="FONDO GENERAL"/>
    <s v="2.3.3.2.01"/>
    <s v="Papel y cartón"/>
    <x v="2"/>
    <x v="2"/>
    <s v="2.3.3"/>
    <s v="PAPEL, CARTÓN E IMPRESOS"/>
    <s v="2.3.3.2"/>
    <s v="Papel y cartón"/>
    <s v="0001"/>
    <s v="CONSEJO NACIONAL DE LA SEGURIDAD SOCIAL -CNSS-"/>
    <x v="0"/>
    <x v="0"/>
    <s v="13"/>
    <s v="Regulación del sistema dominicano de seguridad social"/>
    <n v="895000"/>
    <n v="0"/>
    <n v="895000"/>
    <n v="380607.71"/>
    <n v="356712.71"/>
    <n v="356712.71"/>
    <n v="356712.71"/>
    <n v="780896.79"/>
  </r>
  <r>
    <s v="5207"/>
    <s v="CONSEJO NACIONAL DE SEGURIDAD SOCIAL"/>
    <s v="0100"/>
    <s v="FONDO GENERAL"/>
    <s v="2.3.3.4.01"/>
    <s v="Libros, revistas y periódicos"/>
    <x v="2"/>
    <x v="2"/>
    <s v="2.3.3"/>
    <s v="PAPEL, CARTÓN E IMPRESOS"/>
    <s v="2.3.3.4"/>
    <s v="Libros, revistas y periódicos"/>
    <s v="0001"/>
    <s v="CONSEJO NACIONAL DE LA SEGURIDAD SOCIAL -CNSS-"/>
    <x v="0"/>
    <x v="0"/>
    <s v="13"/>
    <s v="Regulación del sistema dominicano de seguridad social"/>
    <n v="315000"/>
    <n v="60000"/>
    <n v="375000"/>
    <n v="157000"/>
    <n v="123700"/>
    <n v="123700"/>
    <n v="123700"/>
    <n v="157000"/>
  </r>
  <r>
    <s v="5207"/>
    <s v="CONSEJO NACIONAL DE SEGURIDAD SOCIAL"/>
    <s v="0100"/>
    <s v="FONDO GENERAL"/>
    <s v="2.3.4.1.01"/>
    <s v="Productos medicinales para uso humano"/>
    <x v="2"/>
    <x v="2"/>
    <s v="2.3.4"/>
    <s v="PRODUCTOS FARMACÉUTICOS"/>
    <s v="2.3.4.1"/>
    <s v="Productos medicinales para uso humano"/>
    <s v="0001"/>
    <s v="CONSEJO NACIONAL DE LA SEGURIDAD SOCIAL -CNSS-"/>
    <x v="0"/>
    <x v="0"/>
    <s v="13"/>
    <s v="Regulación del sistema dominicano de seguridad social"/>
    <n v="-100000"/>
    <n v="200000"/>
    <n v="100000"/>
    <n v="97610"/>
    <n v="97610"/>
    <n v="97610"/>
    <n v="97610"/>
    <n v="97610"/>
  </r>
  <r>
    <s v="5207"/>
    <s v="CONSEJO NACIONAL DE SEGURIDAD SOCIAL"/>
    <s v="0100"/>
    <s v="FONDO GENERAL"/>
    <s v="2.3.5.3.01"/>
    <s v="Llantas y neumáticos"/>
    <x v="2"/>
    <x v="2"/>
    <s v="2.3.5"/>
    <s v="CUERO, CAUCHO Y PLÁSTICO"/>
    <s v="2.3.5.3"/>
    <s v="Llantas y neumáticos"/>
    <s v="0001"/>
    <s v="CONSEJO NACIONAL DE LA SEGURIDAD SOCIAL -CNSS-"/>
    <x v="0"/>
    <x v="0"/>
    <s v="13"/>
    <s v="Regulación del sistema dominicano de seguridad social"/>
    <n v="-100000"/>
    <n v="350000"/>
    <n v="250000"/>
    <n v="54800"/>
    <n v="0"/>
    <n v="0"/>
    <n v="0"/>
    <n v="54800"/>
  </r>
  <r>
    <s v="5207"/>
    <s v="CONSEJO NACIONAL DE SEGURIDAD SOCIAL"/>
    <s v="0100"/>
    <s v="FONDO GENERAL"/>
    <s v="2.3.5.5.01"/>
    <s v="Plástico"/>
    <x v="2"/>
    <x v="2"/>
    <s v="2.3.5"/>
    <s v="CUERO, CAUCHO Y PLÁSTICO"/>
    <s v="2.3.5.5"/>
    <s v="Plástico"/>
    <s v="0001"/>
    <s v="CONSEJO NACIONAL DE LA SEGURIDAD SOCIAL -CNSS-"/>
    <x v="0"/>
    <x v="0"/>
    <s v="13"/>
    <s v="Regulación del sistema dominicano de seguridad social"/>
    <n v="200000"/>
    <n v="0"/>
    <n v="200000"/>
    <n v="10030"/>
    <n v="10030"/>
    <n v="10030"/>
    <n v="10030"/>
    <n v="12030"/>
  </r>
  <r>
    <s v="5207"/>
    <s v="CONSEJO NACIONAL DE SEGURIDAD SOCIAL"/>
    <s v="0100"/>
    <s v="FONDO GENERAL"/>
    <s v="2.3.6.1.01"/>
    <s v="Productos de cemento"/>
    <x v="2"/>
    <x v="2"/>
    <s v="2.3.6"/>
    <s v="PRODUCTOS DE MINERALES, METÁLICOS Y NO METÁLICOS"/>
    <s v="2.3.6.1"/>
    <s v="Productos de cemento, cal, asbesto, yeso y arcilla"/>
    <s v="0001"/>
    <s v="CONSEJO NACIONAL DE LA SEGURIDAD SOCIAL -CNSS-"/>
    <x v="0"/>
    <x v="0"/>
    <s v="13"/>
    <s v="Regulación del sistema dominicano de seguridad social"/>
    <n v="15000"/>
    <n v="0"/>
    <n v="15000"/>
    <n v="0"/>
    <n v="0"/>
    <n v="0"/>
    <n v="0"/>
    <n v="12600"/>
  </r>
  <r>
    <s v="5207"/>
    <s v="CONSEJO NACIONAL DE SEGURIDAD SOCIAL"/>
    <s v="0100"/>
    <s v="FONDO GENERAL"/>
    <s v="2.3.6.1.04"/>
    <s v="Productos de yeso"/>
    <x v="2"/>
    <x v="2"/>
    <s v="2.3.6"/>
    <s v="PRODUCTOS DE MINERALES, METÁLICOS Y NO METÁLICOS"/>
    <s v="2.3.6.1"/>
    <s v="Productos de cemento, cal, asbesto, yeso y arcilla"/>
    <s v="0001"/>
    <s v="CONSEJO NACIONAL DE LA SEGURIDAD SOCIAL -CNSS-"/>
    <x v="0"/>
    <x v="0"/>
    <s v="13"/>
    <s v="Regulación del sistema dominicano de seguridad social"/>
    <n v="268000"/>
    <n v="0"/>
    <n v="268000"/>
    <n v="8145.16"/>
    <n v="0"/>
    <n v="0"/>
    <n v="0"/>
    <n v="267900"/>
  </r>
  <r>
    <s v="5207"/>
    <s v="CONSEJO NACIONAL DE SEGURIDAD SOCIAL"/>
    <s v="0100"/>
    <s v="FONDO GENERAL"/>
    <s v="2.3.6.2.01"/>
    <s v="Productos de vidrio"/>
    <x v="2"/>
    <x v="2"/>
    <s v="2.3.6"/>
    <s v="PRODUCTOS DE MINERALES, METÁLICOS Y NO METÁLICOS"/>
    <s v="2.3.6.2"/>
    <s v="Productos de vidrio, loza y porcelana"/>
    <s v="0001"/>
    <s v="CONSEJO NACIONAL DE LA SEGURIDAD SOCIAL -CNSS-"/>
    <x v="0"/>
    <x v="0"/>
    <s v="13"/>
    <s v="Regulación del sistema dominicano de seguridad social"/>
    <n v="50000"/>
    <n v="0"/>
    <n v="50000"/>
    <n v="0"/>
    <n v="0"/>
    <n v="0"/>
    <n v="0"/>
    <n v="0"/>
  </r>
  <r>
    <s v="5207"/>
    <s v="CONSEJO NACIONAL DE SEGURIDAD SOCIAL"/>
    <s v="0100"/>
    <s v="FONDO GENERAL"/>
    <s v="2.3.6.3.04"/>
    <s v="Herramientas menores"/>
    <x v="2"/>
    <x v="2"/>
    <s v="2.3.6"/>
    <s v="PRODUCTOS DE MINERALES, METÁLICOS Y NO METÁLICOS"/>
    <s v="2.3.6.3"/>
    <s v="Productos metálicos y sus derivados"/>
    <s v="0001"/>
    <s v="CONSEJO NACIONAL DE LA SEGURIDAD SOCIAL -CNSS-"/>
    <x v="0"/>
    <x v="0"/>
    <s v="13"/>
    <s v="Regulación del sistema dominicano de seguridad social"/>
    <n v="400000"/>
    <n v="0"/>
    <n v="400000"/>
    <n v="5752.5"/>
    <n v="5752.5"/>
    <n v="5752.5"/>
    <n v="0"/>
    <n v="135924.99"/>
  </r>
  <r>
    <s v="5207"/>
    <s v="CONSEJO NACIONAL DE SEGURIDAD SOCIAL"/>
    <s v="0100"/>
    <s v="FONDO GENERAL"/>
    <s v="2.3.6.3.06"/>
    <s v="Productos metálicos"/>
    <x v="2"/>
    <x v="2"/>
    <s v="2.3.6"/>
    <s v="PRODUCTOS DE MINERALES, METÁLICOS Y NO METÁLICOS"/>
    <s v="2.3.6.3"/>
    <s v="Productos metálicos y sus derivados"/>
    <s v="0001"/>
    <s v="CONSEJO NACIONAL DE LA SEGURIDAD SOCIAL -CNSS-"/>
    <x v="0"/>
    <x v="0"/>
    <s v="13"/>
    <s v="Regulación del sistema dominicano de seguridad social"/>
    <n v="100000"/>
    <n v="0"/>
    <n v="100000"/>
    <n v="3257.72"/>
    <n v="0"/>
    <n v="0"/>
    <n v="0"/>
    <n v="153076.25"/>
  </r>
  <r>
    <s v="5207"/>
    <s v="CONSEJO NACIONAL DE SEGURIDAD SOCIAL"/>
    <s v="0100"/>
    <s v="FONDO GENERAL"/>
    <s v="2.3.7.1.01"/>
    <s v="Gasolina"/>
    <x v="2"/>
    <x v="2"/>
    <s v="2.3.7"/>
    <s v="COMBUSTIBLES, LUBRICANTES, PRODUCTOS QUÍMICOS Y CONEXOS"/>
    <s v="2.3.7.1"/>
    <s v="Combustibles y lubricantes"/>
    <s v="0001"/>
    <s v="CONSEJO NACIONAL DE LA SEGURIDAD SOCIAL -CNSS-"/>
    <x v="0"/>
    <x v="0"/>
    <s v="13"/>
    <s v="Regulación del sistema dominicano de seguridad social"/>
    <n v="3100000"/>
    <n v="5000000"/>
    <n v="8100000"/>
    <n v="8067000"/>
    <n v="4667000"/>
    <n v="4667000"/>
    <n v="4667000"/>
    <n v="8067000"/>
  </r>
  <r>
    <s v="5207"/>
    <s v="CONSEJO NACIONAL DE SEGURIDAD SOCIAL"/>
    <s v="0100"/>
    <s v="FONDO GENERAL"/>
    <s v="2.3.7.1.02"/>
    <s v="Gasoil"/>
    <x v="2"/>
    <x v="2"/>
    <s v="2.3.7"/>
    <s v="COMBUSTIBLES, LUBRICANTES, PRODUCTOS QUÍMICOS Y CONEXOS"/>
    <s v="2.3.7.1"/>
    <s v="Combustibles y lubricantes"/>
    <s v="0001"/>
    <s v="CONSEJO NACIONAL DE LA SEGURIDAD SOCIAL -CNSS-"/>
    <x v="0"/>
    <x v="0"/>
    <s v="13"/>
    <s v="Regulación del sistema dominicano de seguridad social"/>
    <n v="325000"/>
    <n v="25000"/>
    <n v="350000"/>
    <n v="250000"/>
    <n v="99815.4"/>
    <n v="99815.4"/>
    <n v="99815.4"/>
    <n v="250000"/>
  </r>
  <r>
    <s v="5207"/>
    <s v="CONSEJO NACIONAL DE SEGURIDAD SOCIAL"/>
    <s v="0100"/>
    <s v="FONDO GENERAL"/>
    <s v="2.3.7.2.03"/>
    <s v="Productos químicos de uso personal y de laboratorios"/>
    <x v="2"/>
    <x v="2"/>
    <s v="2.3.7"/>
    <s v="COMBUSTIBLES, LUBRICANTES, PRODUCTOS QUÍMICOS Y CONEXOS"/>
    <s v="2.3.7.2"/>
    <s v="Productos químicos y conexos"/>
    <s v="0001"/>
    <s v="CONSEJO NACIONAL DE LA SEGURIDAD SOCIAL -CNSS-"/>
    <x v="0"/>
    <x v="0"/>
    <s v="13"/>
    <s v="Regulación del sistema dominicano de seguridad social"/>
    <n v="0"/>
    <n v="150000"/>
    <n v="150000"/>
    <n v="0"/>
    <n v="0"/>
    <n v="0"/>
    <n v="0"/>
    <n v="13597.4"/>
  </r>
  <r>
    <s v="5207"/>
    <s v="CONSEJO NACIONAL DE SEGURIDAD SOCIAL"/>
    <s v="0100"/>
    <s v="FONDO GENERAL"/>
    <s v="2.3.7.2.06"/>
    <s v="Pinturas, lacas, barnices, diluyentes y absorbentes para pinturas"/>
    <x v="2"/>
    <x v="2"/>
    <s v="2.3.7"/>
    <s v="COMBUSTIBLES, LUBRICANTES, PRODUCTOS QUÍMICOS Y CONEXOS"/>
    <s v="2.3.7.2"/>
    <s v="Productos químicos y conexos"/>
    <s v="0001"/>
    <s v="CONSEJO NACIONAL DE LA SEGURIDAD SOCIAL -CNSS-"/>
    <x v="0"/>
    <x v="0"/>
    <s v="13"/>
    <s v="Regulación del sistema dominicano de seguridad social"/>
    <n v="150000"/>
    <n v="150000"/>
    <n v="300000"/>
    <n v="75565.88"/>
    <n v="75518"/>
    <n v="75518"/>
    <n v="75518"/>
    <n v="165065.88"/>
  </r>
  <r>
    <s v="5207"/>
    <s v="CONSEJO NACIONAL DE SEGURIDAD SOCIAL"/>
    <s v="0100"/>
    <s v="FONDO GENERAL"/>
    <s v="2.3.9.1.01"/>
    <s v="Útiles y materiales de limpieza e higiene"/>
    <x v="2"/>
    <x v="2"/>
    <s v="2.3.9"/>
    <s v="PRODUCTOS Y ÚTILES VARIOS"/>
    <s v="2.3.9.1"/>
    <s v="Útiles y materiales de limpieza e higiene"/>
    <s v="0001"/>
    <s v="CONSEJO NACIONAL DE LA SEGURIDAD SOCIAL -CNSS-"/>
    <x v="0"/>
    <x v="0"/>
    <s v="13"/>
    <s v="Regulación del sistema dominicano de seguridad social"/>
    <n v="917000"/>
    <n v="1000000"/>
    <n v="1917000"/>
    <n v="335925.98"/>
    <n v="148390.9"/>
    <n v="148390.9"/>
    <n v="131752.9"/>
    <n v="1109438.68"/>
  </r>
  <r>
    <s v="5207"/>
    <s v="CONSEJO NACIONAL DE SEGURIDAD SOCIAL"/>
    <s v="0100"/>
    <s v="FONDO GENERAL"/>
    <s v="2.3.9.2.01"/>
    <s v="Útiles  y materiales de escritorio, oficina e informática"/>
    <x v="2"/>
    <x v="2"/>
    <s v="2.3.9"/>
    <s v="PRODUCTOS Y ÚTILES VARIOS"/>
    <s v="2.3.9.2"/>
    <s v="Útiles  y materiales de escritorio, oficina, informática, escolares y de enseñanza"/>
    <s v="0001"/>
    <s v="CONSEJO NACIONAL DE LA SEGURIDAD SOCIAL -CNSS-"/>
    <x v="0"/>
    <x v="0"/>
    <s v="13"/>
    <s v="Regulación del sistema dominicano de seguridad social"/>
    <n v="-800000"/>
    <n v="2500000"/>
    <n v="1700000"/>
    <n v="1210194.48"/>
    <n v="1210194.48"/>
    <n v="1210194.48"/>
    <n v="1210194.48"/>
    <n v="1726724.48"/>
  </r>
  <r>
    <s v="5207"/>
    <s v="CONSEJO NACIONAL DE SEGURIDAD SOCIAL"/>
    <s v="0100"/>
    <s v="FONDO GENERAL"/>
    <s v="2.3.9.3.01"/>
    <s v="Útiles menores médico, quirúrgicos o de laboratorio"/>
    <x v="2"/>
    <x v="2"/>
    <s v="2.3.9"/>
    <s v="PRODUCTOS Y ÚTILES VARIOS"/>
    <s v="2.3.9.3"/>
    <s v="Útiles menores médico, quirúrgicos o de laboratorio"/>
    <s v="0001"/>
    <s v="CONSEJO NACIONAL DE LA SEGURIDAD SOCIAL -CNSS-"/>
    <x v="0"/>
    <x v="0"/>
    <s v="13"/>
    <s v="Regulación del sistema dominicano de seguridad social"/>
    <n v="800000"/>
    <n v="1000000"/>
    <n v="1800000"/>
    <n v="119675.6"/>
    <n v="119675.6"/>
    <n v="119675.6"/>
    <n v="119675.6"/>
    <n v="119675.6"/>
  </r>
  <r>
    <s v="5207"/>
    <s v="CONSEJO NACIONAL DE SEGURIDAD SOCIAL"/>
    <s v="0100"/>
    <s v="FONDO GENERAL"/>
    <s v="2.3.9.5.01"/>
    <s v="Útiles de cocina y comedor"/>
    <x v="2"/>
    <x v="2"/>
    <s v="2.3.9"/>
    <s v="PRODUCTOS Y ÚTILES VARIOS"/>
    <s v="2.3.9.5"/>
    <s v="Útiles de cocina y comedor"/>
    <s v="0001"/>
    <s v="CONSEJO NACIONAL DE LA SEGURIDAD SOCIAL -CNSS-"/>
    <x v="0"/>
    <x v="0"/>
    <s v="13"/>
    <s v="Regulación del sistema dominicano de seguridad social"/>
    <n v="300000"/>
    <n v="0"/>
    <n v="300000"/>
    <n v="403134.13"/>
    <n v="401069.13"/>
    <n v="401069.13"/>
    <n v="401069.13"/>
    <n v="430165"/>
  </r>
  <r>
    <s v="5207"/>
    <s v="CONSEJO NACIONAL DE SEGURIDAD SOCIAL"/>
    <s v="0100"/>
    <s v="FONDO GENERAL"/>
    <s v="2.3.9.6.01"/>
    <s v="Productos eléctricos y afines"/>
    <x v="2"/>
    <x v="2"/>
    <s v="2.3.9"/>
    <s v="PRODUCTOS Y ÚTILES VARIOS"/>
    <s v="2.3.9.6"/>
    <s v="Productos eléctricos y afines"/>
    <s v="0001"/>
    <s v="CONSEJO NACIONAL DE LA SEGURIDAD SOCIAL -CNSS-"/>
    <x v="0"/>
    <x v="0"/>
    <s v="13"/>
    <s v="Regulación del sistema dominicano de seguridad social"/>
    <n v="1047000"/>
    <n v="500000"/>
    <n v="1547000"/>
    <n v="376560.43"/>
    <n v="376560.43"/>
    <n v="376560.43"/>
    <n v="376560.43"/>
    <n v="1575241.46"/>
  </r>
  <r>
    <s v="5207"/>
    <s v="CONSEJO NACIONAL DE SEGURIDAD SOCIAL"/>
    <s v="0100"/>
    <s v="FONDO GENERAL"/>
    <s v="2.3.9.8.02"/>
    <s v="Accesorios"/>
    <x v="2"/>
    <x v="2"/>
    <s v="2.3.9"/>
    <s v="PRODUCTOS Y ÚTILES VARIOS"/>
    <s v="2.3.9.8"/>
    <s v="Repuestos y accesorios menores"/>
    <s v="0001"/>
    <s v="CONSEJO NACIONAL DE LA SEGURIDAD SOCIAL -CNSS-"/>
    <x v="0"/>
    <x v="0"/>
    <s v="13"/>
    <s v="Regulación del sistema dominicano de seguridad social"/>
    <n v="166000"/>
    <n v="0"/>
    <n v="166000"/>
    <n v="90765.01"/>
    <n v="41536"/>
    <n v="41536"/>
    <n v="41536"/>
    <n v="135556.16"/>
  </r>
  <r>
    <s v="5207"/>
    <s v="CONSEJO NACIONAL DE SEGURIDAD SOCIAL"/>
    <s v="0100"/>
    <s v="FONDO GENERAL"/>
    <s v="2.3.9.9.01"/>
    <s v="Productos y Utiles Varios  n.i.p"/>
    <x v="2"/>
    <x v="2"/>
    <s v="2.3.9"/>
    <s v="PRODUCTOS Y ÚTILES VARIOS"/>
    <s v="2.3.9.9"/>
    <s v="Productos y útiles varios no identificados precedentemente (n.i.p.)"/>
    <s v="0001"/>
    <s v="CONSEJO NACIONAL DE LA SEGURIDAD SOCIAL -CNSS-"/>
    <x v="0"/>
    <x v="0"/>
    <s v="13"/>
    <s v="Regulación del sistema dominicano de seguridad social"/>
    <n v="196000"/>
    <n v="300000"/>
    <n v="496000"/>
    <n v="81560.34"/>
    <n v="69050.34"/>
    <n v="69050.34"/>
    <n v="24210.34"/>
    <n v="81560.34"/>
  </r>
  <r>
    <s v="5207"/>
    <s v="CONSEJO NACIONAL DE SEGURIDAD SOCIAL"/>
    <s v="0100"/>
    <s v="FONDO GENERAL"/>
    <s v="2.3.9.9.04"/>
    <s v="Productos y útiles de defensa y seguridad"/>
    <x v="2"/>
    <x v="2"/>
    <s v="2.3.9"/>
    <s v="PRODUCTOS Y ÚTILES VARIOS"/>
    <s v="2.3.9.9"/>
    <s v="Productos y útiles varios no identificados precedentemente (n.i.p.)"/>
    <s v="0001"/>
    <s v="CONSEJO NACIONAL DE LA SEGURIDAD SOCIAL -CNSS-"/>
    <x v="0"/>
    <x v="0"/>
    <s v="13"/>
    <s v="Regulación del sistema dominicano de seguridad social"/>
    <n v="520000"/>
    <n v="0"/>
    <n v="520000"/>
    <n v="346553.61"/>
    <n v="16503.48"/>
    <n v="16503.48"/>
    <n v="16503.48"/>
    <n v="508131.41"/>
  </r>
  <r>
    <s v="5207"/>
    <s v="CONSEJO NACIONAL DE SEGURIDAD SOCIAL"/>
    <s v="0100"/>
    <s v="FONDO GENERAL"/>
    <s v="2.3.9.9.05"/>
    <s v="Productos y útiles diversos"/>
    <x v="2"/>
    <x v="2"/>
    <s v="2.3.9"/>
    <s v="PRODUCTOS Y ÚTILES VARIOS"/>
    <s v="2.3.9.9"/>
    <s v="Productos y útiles varios no identificados precedentemente (n.i.p.)"/>
    <s v="0001"/>
    <s v="CONSEJO NACIONAL DE LA SEGURIDAD SOCIAL -CNSS-"/>
    <x v="0"/>
    <x v="0"/>
    <s v="13"/>
    <s v="Regulación del sistema dominicano de seguridad social"/>
    <n v="202000"/>
    <n v="0"/>
    <n v="202000"/>
    <n v="168008.4"/>
    <n v="168008.4"/>
    <n v="168008.4"/>
    <n v="168008.4"/>
    <n v="197308.4"/>
  </r>
  <r>
    <s v="5207"/>
    <s v="CONSEJO NACIONAL DE SEGURIDAD SOCIAL"/>
    <s v="0100"/>
    <s v="FONDO GENERAL"/>
    <s v="2.4.1.6.05"/>
    <s v="Transferencias corrientes ocasionales a asociaciones sin fines de lucro"/>
    <x v="3"/>
    <x v="3"/>
    <s v="2.4.1"/>
    <s v="TRANSFERENCIAS CORRIENTES AL SECTOR PRIVADO"/>
    <s v="2.4.1.6"/>
    <s v="Transferencias corrientes a asociaciones sin fines de lucro y partidos políticos"/>
    <s v="0001"/>
    <s v="CONSEJO NACIONAL DE LA SEGURIDAD SOCIAL -CNSS-"/>
    <x v="3"/>
    <x v="3"/>
    <s v="98"/>
    <s v="AdminIstración de contribuciones especiales"/>
    <n v="-2000000"/>
    <n v="2000000"/>
    <n v="0"/>
    <n v="0"/>
    <n v="0"/>
    <n v="0"/>
    <n v="0"/>
    <n v="0"/>
  </r>
  <r>
    <s v="5207"/>
    <s v="CONSEJO NACIONAL DE SEGURIDAD SOCIAL"/>
    <s v="0100"/>
    <s v="FONDO GENERAL"/>
    <s v="2.4.7.2.01"/>
    <s v="Transferencias corrientes a Organismos Internacionales"/>
    <x v="3"/>
    <x v="3"/>
    <s v="2.4.7"/>
    <s v="TRANSFERENCIAS CORRIENTES AL SECTOR EXTERNO"/>
    <s v="2.4.7.2"/>
    <s v="Transferencias corrientes a organismos internacionales"/>
    <s v="0001"/>
    <s v="CONSEJO NACIONAL DE LA SEGURIDAD SOCIAL -CNSS-"/>
    <x v="3"/>
    <x v="3"/>
    <s v="98"/>
    <s v="AdminIstración de contribuciones especiales"/>
    <n v="300000"/>
    <n v="1400000"/>
    <n v="1700000"/>
    <n v="1326127.77"/>
    <n v="1326127.77"/>
    <n v="1326127.77"/>
    <n v="1326127.77"/>
    <n v="1326127.77"/>
  </r>
  <r>
    <s v="5207"/>
    <s v="CONSEJO NACIONAL DE SEGURIDAD SOCIAL"/>
    <s v="0100"/>
    <s v="FONDO GENERAL"/>
    <s v="2.6.1.1.01"/>
    <s v="Muebles, equipos de oficina y estantería"/>
    <x v="4"/>
    <x v="4"/>
    <s v="2.6.1"/>
    <s v="MOBILIARIO Y EQUIPO"/>
    <s v="2.6.1.1"/>
    <s v="Muebles, equipos de oficina y estantería"/>
    <s v="0001"/>
    <s v="CONSEJO NACIONAL DE LA SEGURIDAD SOCIAL -CNSS-"/>
    <x v="0"/>
    <x v="0"/>
    <s v="13"/>
    <s v="Regulación del sistema dominicano de seguridad social"/>
    <n v="7210633.5999999996"/>
    <n v="3650000"/>
    <n v="10860633.6"/>
    <n v="7024170.7599999998"/>
    <n v="3133053.88"/>
    <n v="3133053.88"/>
    <n v="3133053.88"/>
    <n v="7024170.7599999998"/>
  </r>
  <r>
    <s v="5207"/>
    <s v="CONSEJO NACIONAL DE SEGURIDAD SOCIAL"/>
    <s v="0100"/>
    <s v="FONDO GENERAL"/>
    <s v="2.6.1.3.01"/>
    <s v="Equipos de tecnología de la información y comunicación"/>
    <x v="4"/>
    <x v="4"/>
    <s v="2.6.1"/>
    <s v="MOBILIARIO Y EQUIPO"/>
    <s v="2.6.1.3"/>
    <s v="Equipos de tecnología de la información y comunicación"/>
    <s v="0001"/>
    <s v="CONSEJO NACIONAL DE LA SEGURIDAD SOCIAL -CNSS-"/>
    <x v="0"/>
    <x v="0"/>
    <s v="13"/>
    <s v="Regulación del sistema dominicano de seguridad social"/>
    <n v="10770000"/>
    <n v="20000000"/>
    <n v="30770000"/>
    <n v="21206716.940000001"/>
    <n v="19683839.52"/>
    <n v="19683839.52"/>
    <n v="18505467.16"/>
    <n v="21206717.02"/>
  </r>
  <r>
    <s v="5207"/>
    <s v="CONSEJO NACIONAL DE SEGURIDAD SOCIAL"/>
    <s v="0100"/>
    <s v="FONDO GENERAL"/>
    <s v="2.6.1.4.01"/>
    <s v="Electrodomésticos"/>
    <x v="4"/>
    <x v="4"/>
    <s v="2.6.1"/>
    <s v="MOBILIARIO Y EQUIPO"/>
    <s v="2.6.1.4"/>
    <s v="Electrodomésticos"/>
    <s v="0001"/>
    <s v="CONSEJO NACIONAL DE LA SEGURIDAD SOCIAL -CNSS-"/>
    <x v="0"/>
    <x v="0"/>
    <s v="13"/>
    <s v="Regulación del sistema dominicano de seguridad social"/>
    <n v="500000"/>
    <n v="700000"/>
    <n v="1200000"/>
    <n v="1511559.52"/>
    <n v="1511559.52"/>
    <n v="1511559.52"/>
    <n v="1511559.52"/>
    <n v="1707733.76"/>
  </r>
  <r>
    <s v="5207"/>
    <s v="CONSEJO NACIONAL DE SEGURIDAD SOCIAL"/>
    <s v="0100"/>
    <s v="FONDO GENERAL"/>
    <s v="2.6.1.9.01"/>
    <s v="Otros Mobiliarios y Equipos no Identificados Precedentemente"/>
    <x v="4"/>
    <x v="4"/>
    <s v="2.6.1"/>
    <s v="MOBILIARIO Y EQUIPO"/>
    <s v="2.6.1.9"/>
    <s v="Otros mobiliarios y equipos no identificados precedentemente"/>
    <s v="0001"/>
    <s v="CONSEJO NACIONAL DE LA SEGURIDAD SOCIAL -CNSS-"/>
    <x v="0"/>
    <x v="0"/>
    <s v="13"/>
    <s v="Regulación del sistema dominicano de seguridad social"/>
    <n v="30000"/>
    <n v="0"/>
    <n v="30000"/>
    <n v="28320"/>
    <n v="28320"/>
    <n v="28320"/>
    <n v="28320"/>
    <n v="28320"/>
  </r>
  <r>
    <s v="5207"/>
    <s v="CONSEJO NACIONAL DE SEGURIDAD SOCIAL"/>
    <s v="0100"/>
    <s v="FONDO GENERAL"/>
    <s v="2.6.2.1.01"/>
    <s v="Equipos y Aparatos Audiovisuales"/>
    <x v="4"/>
    <x v="4"/>
    <s v="2.6.2"/>
    <s v="MOBILIARIO Y EQUIPO DE AUDIO, AUDIOVISUAL, RECREATIVO Y EDUCACIONAL"/>
    <s v="2.6.2.1"/>
    <s v="Equipos y aparatos audiovisuales"/>
    <s v="0001"/>
    <s v="CONSEJO NACIONAL DE LA SEGURIDAD SOCIAL -CNSS-"/>
    <x v="0"/>
    <x v="0"/>
    <s v="13"/>
    <s v="Regulación del sistema dominicano de seguridad social"/>
    <n v="820000"/>
    <n v="0"/>
    <n v="820000"/>
    <n v="818713.5"/>
    <n v="818713.5"/>
    <n v="818713.5"/>
    <n v="818713.5"/>
    <n v="818713.5"/>
  </r>
  <r>
    <s v="5207"/>
    <s v="CONSEJO NACIONAL DE SEGURIDAD SOCIAL"/>
    <s v="0100"/>
    <s v="FONDO GENERAL"/>
    <s v="2.6.2.3.01"/>
    <s v="Cámaras fotográficas y de video"/>
    <x v="4"/>
    <x v="4"/>
    <s v="2.6.2"/>
    <s v="MOBILIARIO Y EQUIPO DE AUDIO, AUDIOVISUAL, RECREATIVO Y EDUCACIONAL"/>
    <s v="2.6.2.3"/>
    <s v="Cámaras fotográficas y de video"/>
    <s v="0001"/>
    <s v="CONSEJO NACIONAL DE LA SEGURIDAD SOCIAL -CNSS-"/>
    <x v="0"/>
    <x v="0"/>
    <s v="13"/>
    <s v="Regulación del sistema dominicano de seguridad social"/>
    <n v="500000"/>
    <n v="0"/>
    <n v="500000"/>
    <n v="140284.29999999999"/>
    <n v="140284.29999999999"/>
    <n v="140284.29999999999"/>
    <n v="140284.29999999999"/>
    <n v="140284.29999999999"/>
  </r>
  <r>
    <s v="5207"/>
    <s v="CONSEJO NACIONAL DE SEGURIDAD SOCIAL"/>
    <s v="0100"/>
    <s v="FONDO GENERAL"/>
    <s v="2.6.3.1.01"/>
    <s v="Equipo médico y de laboratorio"/>
    <x v="4"/>
    <x v="4"/>
    <s v="2.6.3"/>
    <s v="EQUIPO E INSTRUMENTAL, CIENTÍFICO Y LABORATORIO"/>
    <s v="2.6.3.1"/>
    <s v="Equipo médico y de laboratorio"/>
    <s v="0001"/>
    <s v="CONSEJO NACIONAL DE LA SEGURIDAD SOCIAL -CNSS-"/>
    <x v="0"/>
    <x v="0"/>
    <s v="13"/>
    <s v="Regulación del sistema dominicano de seguridad social"/>
    <n v="60000"/>
    <n v="0"/>
    <n v="60000"/>
    <n v="51636.62"/>
    <n v="51636.62"/>
    <n v="51636.62"/>
    <n v="51636.62"/>
    <n v="51636.62"/>
  </r>
  <r>
    <s v="5207"/>
    <s v="CONSEJO NACIONAL DE SEGURIDAD SOCIAL"/>
    <s v="0100"/>
    <s v="FONDO GENERAL"/>
    <s v="2.6.5.2.01"/>
    <s v="Maquinaria y equipo industrial"/>
    <x v="4"/>
    <x v="4"/>
    <s v="2.6.5"/>
    <s v="MAQUINARIA, OTROS EQUIPOS Y HERRAMIENTAS"/>
    <s v="2.6.5.2"/>
    <s v="Maquinaria y equipo industrial"/>
    <s v="0001"/>
    <s v="CONSEJO NACIONAL DE LA SEGURIDAD SOCIAL -CNSS-"/>
    <x v="0"/>
    <x v="0"/>
    <s v="13"/>
    <s v="Regulación del sistema dominicano de seguridad social"/>
    <n v="50000"/>
    <n v="0"/>
    <n v="50000"/>
    <n v="47026.54"/>
    <n v="47026.54"/>
    <n v="47026.54"/>
    <n v="47026.54"/>
    <n v="47026.54"/>
  </r>
  <r>
    <s v="5207"/>
    <s v="CONSEJO NACIONAL DE SEGURIDAD SOCIAL"/>
    <s v="0100"/>
    <s v="FONDO GENERAL"/>
    <s v="2.6.5.4.01"/>
    <s v="Sistemas y equipos de climatización"/>
    <x v="4"/>
    <x v="4"/>
    <s v="2.6.5"/>
    <s v="MAQUINARIA, OTROS EQUIPOS Y HERRAMIENTAS"/>
    <s v="2.6.5.4"/>
    <s v="Sistemas y equipos de climatización"/>
    <s v="0001"/>
    <s v="CONSEJO NACIONAL DE LA SEGURIDAD SOCIAL -CNSS-"/>
    <x v="0"/>
    <x v="0"/>
    <s v="13"/>
    <s v="Regulación del sistema dominicano de seguridad social"/>
    <n v="500000"/>
    <n v="0"/>
    <n v="500000"/>
    <n v="966000"/>
    <n v="966000"/>
    <n v="966000"/>
    <n v="966000"/>
    <n v="1257000"/>
  </r>
  <r>
    <s v="5207"/>
    <s v="CONSEJO NACIONAL DE SEGURIDAD SOCIAL"/>
    <s v="0100"/>
    <s v="FONDO GENERAL"/>
    <s v="2.6.5.5.01"/>
    <s v="Equipo de comunicación, telecomunicaciones y señalamiento"/>
    <x v="4"/>
    <x v="4"/>
    <s v="2.6.5"/>
    <s v="MAQUINARIA, OTROS EQUIPOS Y HERRAMIENTAS"/>
    <s v="2.6.5.5"/>
    <s v="Equipo de comunicación, telecomunicaciones y señalamiento"/>
    <s v="0001"/>
    <s v="CONSEJO NACIONAL DE LA SEGURIDAD SOCIAL -CNSS-"/>
    <x v="0"/>
    <x v="0"/>
    <s v="13"/>
    <s v="Regulación del sistema dominicano de seguridad social"/>
    <n v="3000000"/>
    <n v="0"/>
    <n v="3000000"/>
    <n v="1705876.98"/>
    <n v="1604901.56"/>
    <n v="1604901.56"/>
    <n v="67356.759999999995"/>
    <n v="2167958.2599999998"/>
  </r>
  <r>
    <s v="5207"/>
    <s v="CONSEJO NACIONAL DE SEGURIDAD SOCIAL"/>
    <s v="0100"/>
    <s v="FONDO GENERAL"/>
    <s v="2.6.5.6.01"/>
    <s v="Equipo de generación eléctrica y a fines"/>
    <x v="4"/>
    <x v="4"/>
    <s v="2.6.5"/>
    <s v="MAQUINARIA, OTROS EQUIPOS Y HERRAMIENTAS"/>
    <s v="2.6.5.6"/>
    <s v="Equipo de generación eléctrica y a fines"/>
    <s v="0001"/>
    <s v="CONSEJO NACIONAL DE LA SEGURIDAD SOCIAL -CNSS-"/>
    <x v="0"/>
    <x v="0"/>
    <s v="13"/>
    <s v="Regulación del sistema dominicano de seguridad social"/>
    <n v="500000"/>
    <n v="0"/>
    <n v="500000"/>
    <n v="29682.91"/>
    <n v="29682.9"/>
    <n v="29682.9"/>
    <n v="29682.9"/>
    <n v="29682.91"/>
  </r>
  <r>
    <s v="5207"/>
    <s v="CONSEJO NACIONAL DE SEGURIDAD SOCIAL"/>
    <s v="0100"/>
    <s v="FONDO GENERAL"/>
    <s v="2.6.5.7.01"/>
    <s v="Máquinas-herramientas"/>
    <x v="4"/>
    <x v="4"/>
    <s v="2.6.5"/>
    <s v="MAQUINARIA, OTROS EQUIPOS Y HERRAMIENTAS"/>
    <s v="2.6.5.7"/>
    <s v="Máquinas-herramientas"/>
    <s v="0001"/>
    <s v="CONSEJO NACIONAL DE LA SEGURIDAD SOCIAL -CNSS-"/>
    <x v="0"/>
    <x v="0"/>
    <s v="13"/>
    <s v="Regulación del sistema dominicano de seguridad social"/>
    <n v="760000"/>
    <n v="0"/>
    <n v="760000"/>
    <n v="4985.5"/>
    <n v="4985.5"/>
    <n v="4985.5"/>
    <n v="0"/>
    <n v="701985.5"/>
  </r>
  <r>
    <s v="5207"/>
    <s v="CONSEJO NACIONAL DE SEGURIDAD SOCIAL"/>
    <s v="0100"/>
    <s v="FONDO GENERAL"/>
    <s v="2.6.6.1.01"/>
    <s v="Equipos de defensa"/>
    <x v="4"/>
    <x v="4"/>
    <s v="2.6.6"/>
    <s v="EQUIPOS DE DEFENSA Y SEGURIDAD"/>
    <s v="2.6.6.1"/>
    <s v="Equipos de defensa"/>
    <s v="0001"/>
    <s v="CONSEJO NACIONAL DE LA SEGURIDAD SOCIAL -CNSS-"/>
    <x v="0"/>
    <x v="0"/>
    <s v="13"/>
    <s v="Regulación del sistema dominicano de seguridad social"/>
    <n v="410000"/>
    <n v="0"/>
    <n v="410000"/>
    <n v="0"/>
    <n v="0"/>
    <n v="0"/>
    <n v="0"/>
    <n v="401436"/>
  </r>
  <r>
    <s v="5207"/>
    <s v="CONSEJO NACIONAL DE SEGURIDAD SOCIAL"/>
    <s v="0100"/>
    <s v="FONDO GENERAL"/>
    <s v="2.6.6.2.01"/>
    <s v="Equipos de seguridad"/>
    <x v="4"/>
    <x v="4"/>
    <s v="2.6.6"/>
    <s v="EQUIPOS DE DEFENSA Y SEGURIDAD"/>
    <s v="2.6.6.2"/>
    <s v="Equipos de seguridad"/>
    <s v="0001"/>
    <s v="CONSEJO NACIONAL DE LA SEGURIDAD SOCIAL -CNSS-"/>
    <x v="0"/>
    <x v="0"/>
    <s v="13"/>
    <s v="Regulación del sistema dominicano de seguridad social"/>
    <n v="1950000"/>
    <n v="50000"/>
    <n v="2000000"/>
    <n v="212037.36"/>
    <n v="138768"/>
    <n v="138768"/>
    <n v="138768"/>
    <n v="1799363.9"/>
  </r>
  <r>
    <s v="5207"/>
    <s v="CONSEJO NACIONAL DE SEGURIDAD SOCIAL"/>
    <s v="0100"/>
    <s v="FONDO GENERAL"/>
    <s v="2.6.9.2.01"/>
    <s v="Edificios no residenciales"/>
    <x v="4"/>
    <x v="4"/>
    <s v="2.6.9"/>
    <s v="EDIFICIOS, ESTRUCTURAS, TIERRAS, TERRENOS Y OBJETOS DE VALOR"/>
    <s v="2.6.9.2"/>
    <s v="Edificios no residenciales"/>
    <s v="0001"/>
    <s v="CONSEJO NACIONAL DE LA SEGURIDAD SOCIAL -CNSS-"/>
    <x v="0"/>
    <x v="0"/>
    <s v="13"/>
    <s v="Regulación del sistema dominicano de seguridad social"/>
    <n v="48385315.789999999"/>
    <n v="0"/>
    <n v="48385315.789999999"/>
    <n v="48385000"/>
    <n v="0"/>
    <n v="0"/>
    <n v="0"/>
    <n v="48385000"/>
  </r>
  <r>
    <s v="5207"/>
    <s v="CONSEJO NACIONAL DE SEGURIDAD SOCIAL"/>
    <s v="0100"/>
    <s v="FONDO GENERAL"/>
    <s v="2.7.1.2.01"/>
    <s v="Obras para edificación no residencial"/>
    <x v="5"/>
    <x v="5"/>
    <s v="2.7.1"/>
    <s v="OBRAS EN EDIFICACIONES"/>
    <s v="2.7.1.2"/>
    <s v="Obras para edificación no residencial"/>
    <s v="0001"/>
    <s v="CONSEJO NACIONAL DE LA SEGURIDAD SOCIAL -CNSS-"/>
    <x v="0"/>
    <x v="0"/>
    <s v="13"/>
    <s v="Regulación del sistema dominicano de seguridad social"/>
    <n v="6800000"/>
    <n v="0"/>
    <n v="6800000"/>
    <n v="6593632.5"/>
    <n v="6593632.5"/>
    <n v="6593632.5"/>
    <n v="0"/>
    <n v="6593632.5"/>
  </r>
  <r>
    <s v="5207"/>
    <s v="CONSEJO NACIONAL DE SEGURIDAD SOCIAL"/>
    <s v="9995"/>
    <s v="VENTAS DE SERVICIOS"/>
    <s v="2.2.3.1.01"/>
    <s v="Viáticos dentro del país"/>
    <x v="1"/>
    <x v="1"/>
    <s v="2.2.3"/>
    <s v="VIÁTICOS"/>
    <s v="2.2.3.1"/>
    <s v="Viáticos dentro del país"/>
    <s v="0001"/>
    <s v="CONSEJO NACIONAL DE LA SEGURIDAD SOCIAL -CNSS-"/>
    <x v="0"/>
    <x v="0"/>
    <s v="13"/>
    <s v="Regulación del sistema dominicano de seguridad social"/>
    <n v="25994.28"/>
    <n v="0"/>
    <n v="25994.28"/>
    <n v="0"/>
    <n v="0"/>
    <n v="0"/>
    <n v="0"/>
    <n v="0"/>
  </r>
  <r>
    <s v="5207"/>
    <s v="CONSEJO NACIONAL DE SEGURIDAD SOCIAL"/>
    <s v="9995"/>
    <s v="VENTAS DE SERVICIOS"/>
    <s v="2.2.8.6.01"/>
    <s v="Eventos generales"/>
    <x v="1"/>
    <x v="1"/>
    <s v="2.2.8"/>
    <s v="OTROS SERVICIOS NO INCLUIDOS EN CONCEPTOS ANTERIORES"/>
    <s v="2.2.8.6"/>
    <s v="Servicio de organización de eventos, festividades y actividades de entretenimiento"/>
    <s v="0001"/>
    <s v="CONSEJO NACIONAL DE LA SEGURIDAD SOCIAL -CNSS-"/>
    <x v="0"/>
    <x v="0"/>
    <s v="13"/>
    <s v="Regulación del sistema dominicano de seguridad social"/>
    <n v="1500000"/>
    <n v="0"/>
    <n v="1500000"/>
    <n v="723250.01"/>
    <n v="723250"/>
    <n v="723250"/>
    <n v="723250"/>
    <n v="723250.01"/>
  </r>
  <r>
    <s v="5207"/>
    <s v="CONSEJO NACIONAL DE SEGURIDAD SOCIAL"/>
    <s v="9995"/>
    <s v="VENTAS DE SERVICIOS"/>
    <s v="2.3.9.2.01"/>
    <s v="Útiles  y materiales de escritorio, oficina e informática"/>
    <x v="2"/>
    <x v="2"/>
    <s v="2.3.9"/>
    <s v="PRODUCTOS Y ÚTILES VARIOS"/>
    <s v="2.3.9.2"/>
    <s v="Útiles  y materiales de escritorio, oficina, informática, escolares y de enseñanza"/>
    <s v="0001"/>
    <s v="CONSEJO NACIONAL DE LA SEGURIDAD SOCIAL -CNSS-"/>
    <x v="3"/>
    <x v="3"/>
    <s v="98"/>
    <s v="AdminIstración de contribuciones especiales"/>
    <n v="0"/>
    <n v="0"/>
    <n v="0"/>
    <n v="0"/>
    <n v="0"/>
    <n v="0"/>
    <n v="0"/>
    <n v="0"/>
  </r>
  <r>
    <s v="5207"/>
    <s v="CONSEJO NACIONAL DE SEGURIDAD SOCIAL"/>
    <s v="9995"/>
    <s v="VENTAS DE SERVICIOS"/>
    <s v="2.3.9.2.01"/>
    <s v="Útiles  y materiales de escritorio, oficina e informática"/>
    <x v="2"/>
    <x v="2"/>
    <s v="2.3.9"/>
    <s v="PRODUCTOS Y ÚTILES VARIOS"/>
    <s v="2.3.9.2"/>
    <s v="Útiles  y materiales de escritorio, oficina, informática, escolares y de enseñanza"/>
    <s v="0001"/>
    <s v="CONSEJO NACIONAL DE LA SEGURIDAD SOCIAL -CNSS-"/>
    <x v="0"/>
    <x v="0"/>
    <s v="13"/>
    <s v="Regulación del sistema dominicano de seguridad social"/>
    <n v="2500000"/>
    <n v="0"/>
    <n v="2500000"/>
    <n v="1846394.02"/>
    <n v="1715483.22"/>
    <n v="1715483.22"/>
    <n v="1715483.22"/>
    <n v="2499996"/>
  </r>
  <r>
    <s v="5207"/>
    <s v="CONSEJO NACIONAL DE SEGURIDAD SOCIAL"/>
    <s v="9995"/>
    <s v="VENTAS DE SERVICIOS"/>
    <s v="2.4.1.6.05"/>
    <s v="Transferencias corrientes ocasionales a asociaciones sin fines de lucro"/>
    <x v="3"/>
    <x v="3"/>
    <s v="2.4.1"/>
    <s v="TRANSFERENCIAS CORRIENTES AL SECTOR PRIVADO"/>
    <s v="2.4.1.6"/>
    <s v="Transferencias corrientes a asociaciones sin fines de lucro y partidos políticos"/>
    <s v="0001"/>
    <s v="CONSEJO NACIONAL DE LA SEGURIDAD SOCIAL -CNSS-"/>
    <x v="3"/>
    <x v="3"/>
    <s v="98"/>
    <s v="AdminIstración de contribuciones especiales"/>
    <n v="-4000000"/>
    <n v="4000000"/>
    <n v="0"/>
    <n v="0"/>
    <n v="0"/>
    <n v="0"/>
    <n v="0"/>
    <n v="0"/>
  </r>
  <r>
    <s v="5207"/>
    <s v="CONSEJO NACIONAL DE SEGURIDAD SOCIAL"/>
    <s v="9998"/>
    <s v="OTROS FONDOS"/>
    <s v="2.2.3.1.01"/>
    <s v="Viáticos dentro del país"/>
    <x v="1"/>
    <x v="1"/>
    <s v="2.2.3"/>
    <s v="VIÁTICOS"/>
    <s v="2.2.3.1"/>
    <s v="Viáticos dentro del país"/>
    <s v="0001"/>
    <s v="CONSEJO NACIONAL DE LA SEGURIDAD SOCIAL -CNSS-"/>
    <x v="0"/>
    <x v="0"/>
    <s v="13"/>
    <s v="Regulación del sistema dominicano de seguridad social"/>
    <n v="27021.29"/>
    <n v="0"/>
    <n v="27021.29"/>
    <n v="0"/>
    <n v="0"/>
    <n v="0"/>
    <n v="0"/>
    <n v="0"/>
  </r>
  <r>
    <s v="5207"/>
    <s v="CONSEJO NACIONAL DE SEGURIDAD SOCIAL"/>
    <s v="9998"/>
    <s v="OTROS FONDOS"/>
    <s v="2.2.5.1.01"/>
    <s v="Alquileres y rentas de edificaciones y locales"/>
    <x v="1"/>
    <x v="1"/>
    <s v="2.2.5"/>
    <s v="ALQUILERES Y RENTAS"/>
    <s v="2.2.5.1"/>
    <s v="Alquileres y rentas de edificaciones y locales"/>
    <s v="0001"/>
    <s v="CONSEJO NACIONAL DE LA SEGURIDAD SOCIAL -CNSS-"/>
    <x v="0"/>
    <x v="0"/>
    <s v="13"/>
    <s v="Regulación del sistema dominicano de seguridad social"/>
    <n v="8000000"/>
    <n v="0"/>
    <n v="8000000"/>
    <n v="3909752"/>
    <n v="1770000"/>
    <n v="1770000"/>
    <n v="1180000"/>
    <n v="7707016"/>
  </r>
  <r>
    <s v="5207"/>
    <s v="CONSEJO NACIONAL DE SEGURIDAD SOCIAL"/>
    <s v="9998"/>
    <s v="OTROS FONDOS"/>
    <s v="2.2.7.2.06"/>
    <s v="Mantenimiento y reparación de equipos de transporte, tracción y elevación"/>
    <x v="1"/>
    <x v="1"/>
    <s v="2.2.7"/>
    <s v="SERVICIOS DE CONSERVACIÓN, REPARACIONES MENORES E INSTALACIONES TEMPORALES"/>
    <s v="2.2.7.2"/>
    <s v="Mantenimiento y reparación  de maquinarias y equipos"/>
    <s v="0001"/>
    <s v="CONSEJO NACIONAL DE LA SEGURIDAD SOCIAL -CNSS-"/>
    <x v="0"/>
    <x v="0"/>
    <s v="13"/>
    <s v="Regulación del sistema dominicano de seguridad social"/>
    <n v="1230000"/>
    <n v="0"/>
    <n v="1230000"/>
    <n v="1144494.45"/>
    <n v="204669.7"/>
    <n v="204669.7"/>
    <n v="161865.20000000001"/>
    <n v="1216069.45"/>
  </r>
  <r>
    <s v="5207"/>
    <s v="CONSEJO NACIONAL DE SEGURIDAD SOCIAL"/>
    <s v="9998"/>
    <s v="OTROS FONDOS"/>
    <s v="2.3.9.6.01"/>
    <s v="Productos eléctricos y afines"/>
    <x v="2"/>
    <x v="2"/>
    <s v="2.3.9"/>
    <s v="PRODUCTOS Y ÚTILES VARIOS"/>
    <s v="2.3.9.6"/>
    <s v="Productos eléctricos y afines"/>
    <s v="0001"/>
    <s v="CONSEJO NACIONAL DE LA SEGURIDAD SOCIAL -CNSS-"/>
    <x v="0"/>
    <x v="0"/>
    <s v="13"/>
    <s v="Regulación del sistema dominicano de seguridad social"/>
    <n v="500000"/>
    <n v="0"/>
    <n v="500000"/>
    <n v="227524.77"/>
    <n v="215524.77"/>
    <n v="215524.77"/>
    <n v="215524.77"/>
    <n v="227524.77"/>
  </r>
  <r>
    <s v="5207"/>
    <s v="CONSEJO NACIONAL DE SEGURIDAD SOCIAL"/>
    <s v="9998"/>
    <s v="OTROS FONDOS"/>
    <s v="2.4.1.2.02"/>
    <s v="Ayudas y donaciones ocasionales a hogares y personas"/>
    <x v="3"/>
    <x v="3"/>
    <s v="2.4.1"/>
    <s v="TRANSFERENCIAS CORRIENTES AL SECTOR PRIVADO"/>
    <s v="2.4.1.2"/>
    <s v="Ayudas y donaciones a personas"/>
    <s v="0001"/>
    <s v="CONSEJO NACIONAL DE LA SEGURIDAD SOCIAL -CNSS-"/>
    <x v="3"/>
    <x v="3"/>
    <s v="98"/>
    <s v="AdminIstración de contribuciones especiales"/>
    <n v="200000"/>
    <n v="0"/>
    <n v="200000"/>
    <n v="0"/>
    <n v="0"/>
    <n v="0"/>
    <n v="0"/>
    <n v="0"/>
  </r>
  <r>
    <s v="5207"/>
    <s v="CONSEJO NACIONAL DE SEGURIDAD SOCIAL"/>
    <s v="9998"/>
    <s v="OTROS FONDOS"/>
    <s v="2.4.1.6.05"/>
    <s v="Transferencias corrientes ocasionales a asociaciones sin fines de lucro"/>
    <x v="3"/>
    <x v="3"/>
    <s v="2.4.1"/>
    <s v="TRANSFERENCIAS CORRIENTES AL SECTOR PRIVADO"/>
    <s v="2.4.1.6"/>
    <s v="Transferencias corrientes a asociaciones sin fines de lucro y partidos políticos"/>
    <s v="0001"/>
    <s v="CONSEJO NACIONAL DE LA SEGURIDAD SOCIAL -CNSS-"/>
    <x v="3"/>
    <x v="3"/>
    <s v="98"/>
    <s v="AdminIstración de contribuciones especiales"/>
    <n v="200000"/>
    <n v="0"/>
    <n v="200000"/>
    <n v="200000"/>
    <n v="200000"/>
    <n v="200000"/>
    <n v="200000"/>
    <n v="200000"/>
  </r>
  <r>
    <m/>
    <m/>
    <m/>
    <m/>
    <m/>
    <m/>
    <x v="6"/>
    <x v="6"/>
    <m/>
    <m/>
    <m/>
    <m/>
    <m/>
    <m/>
    <x v="4"/>
    <x v="4"/>
    <m/>
    <m/>
    <m/>
    <m/>
    <m/>
    <m/>
    <m/>
    <m/>
    <m/>
    <m/>
  </r>
  <r>
    <m/>
    <m/>
    <m/>
    <m/>
    <m/>
    <m/>
    <x v="6"/>
    <x v="6"/>
    <m/>
    <m/>
    <m/>
    <m/>
    <m/>
    <m/>
    <x v="4"/>
    <x v="4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TablaDinámica2" cacheId="339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>
  <location ref="B13:E20" firstHeaderRow="0" firstDataRow="1" firstDataCol="2"/>
  <pivotFields count="26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7">
        <item x="0"/>
        <item x="1"/>
        <item x="2"/>
        <item x="3"/>
        <item x="4"/>
        <item x="5"/>
        <item h="1" x="6"/>
      </items>
    </pivotField>
    <pivotField axis="axisRow" compact="0" outline="0" showAll="0" defaultSubtotal="0">
      <items count="7">
        <item x="4"/>
        <item x="1"/>
        <item x="2"/>
        <item x="5"/>
        <item x="0"/>
        <item x="3"/>
        <item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5">
        <item x="3"/>
        <item x="0"/>
        <item x="1"/>
        <item x="2"/>
        <item h="1" x="4"/>
      </items>
    </pivotField>
    <pivotField compact="0" outline="0" showAll="0" defaultSubtotal="0">
      <items count="5">
        <item x="0"/>
        <item x="3"/>
        <item x="2"/>
        <item x="1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</pivotFields>
  <rowFields count="2">
    <field x="6"/>
    <field x="7"/>
  </rowFields>
  <rowItems count="7">
    <i>
      <x/>
      <x v="4"/>
    </i>
    <i>
      <x v="1"/>
      <x v="1"/>
    </i>
    <i>
      <x v="2"/>
      <x v="2"/>
    </i>
    <i>
      <x v="3"/>
      <x v="5"/>
    </i>
    <i>
      <x v="4"/>
      <x/>
    </i>
    <i>
      <x v="5"/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Pres. Vigente Aprobado" fld="20" baseField="15" baseItem="3" numFmtId="4"/>
    <dataField name="Suma de Total Librado" fld="23" baseField="15" baseItem="2" numFmtId="4"/>
  </dataFields>
  <formats count="4">
    <format dxfId="72">
      <pivotArea dataOnly="0" labelOnly="1" grandRow="1" outline="0" fieldPosition="0"/>
    </format>
    <format dxfId="73">
      <pivotArea outline="0" fieldPosition="0">
        <references count="1">
          <reference field="4294967294" count="1">
            <x v="0"/>
          </reference>
        </references>
      </pivotArea>
    </format>
    <format dxfId="74">
      <pivotArea outline="0" fieldPosition="0">
        <references count="1">
          <reference field="4294967294" count="1">
            <x v="1"/>
          </reference>
        </references>
      </pivotArea>
    </format>
    <format dxfId="7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Dinámica1" cacheId="339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>
  <location ref="B3:E8" firstHeaderRow="0" firstDataRow="1" firstDataCol="2"/>
  <pivotFields count="26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5">
        <item x="3"/>
        <item x="0"/>
        <item x="1"/>
        <item x="2"/>
        <item h="1" x="4"/>
      </items>
    </pivotField>
    <pivotField axis="axisRow" compact="0" outline="0" showAll="0" defaultSubtotal="0">
      <items count="5">
        <item x="0"/>
        <item x="3"/>
        <item x="2"/>
        <item x="1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</pivotFields>
  <rowFields count="2">
    <field x="14"/>
    <field x="15"/>
  </rowFields>
  <rowItems count="5">
    <i>
      <x/>
      <x v="1"/>
    </i>
    <i>
      <x v="1"/>
      <x/>
    </i>
    <i>
      <x v="2"/>
      <x v="3"/>
    </i>
    <i>
      <x v="3"/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Pres. Vigente Aprobado" fld="20" baseField="15" baseItem="3" numFmtId="4"/>
    <dataField name="Suma de Total Librado" fld="23" baseField="15" baseItem="2" numFmtId="4"/>
  </dataFields>
  <formats count="9">
    <format dxfId="63">
      <pivotArea dataOnly="0" labelOnly="1" grandRow="1" outline="0" fieldPosition="0"/>
    </format>
    <format dxfId="64">
      <pivotArea dataOnly="0" labelOnly="1" outline="0" fieldPosition="0">
        <references count="2">
          <reference field="14" count="1" selected="0">
            <x v="0"/>
          </reference>
          <reference field="15" count="1">
            <x v="1"/>
          </reference>
        </references>
      </pivotArea>
    </format>
    <format dxfId="65">
      <pivotArea dataOnly="0" labelOnly="1" outline="0" fieldPosition="0">
        <references count="2">
          <reference field="14" count="1" selected="0">
            <x v="1"/>
          </reference>
          <reference field="15" count="1">
            <x v="0"/>
          </reference>
        </references>
      </pivotArea>
    </format>
    <format dxfId="66">
      <pivotArea dataOnly="0" labelOnly="1" outline="0" fieldPosition="0">
        <references count="2">
          <reference field="14" count="1" selected="0">
            <x v="2"/>
          </reference>
          <reference field="15" count="1">
            <x v="3"/>
          </reference>
        </references>
      </pivotArea>
    </format>
    <format dxfId="67">
      <pivotArea dataOnly="0" labelOnly="1" outline="0" fieldPosition="0">
        <references count="2">
          <reference field="14" count="1" selected="0">
            <x v="3"/>
          </reference>
          <reference field="15" count="1">
            <x v="2"/>
          </reference>
        </references>
      </pivotArea>
    </format>
    <format dxfId="68">
      <pivotArea dataOnly="0" labelOnly="1" outline="0" fieldPosition="0">
        <references count="2">
          <reference field="14" count="1" selected="0">
            <x v="4"/>
          </reference>
          <reference field="15" count="1">
            <x v="4"/>
          </reference>
        </references>
      </pivotArea>
    </format>
    <format dxfId="69">
      <pivotArea outline="0" fieldPosition="0">
        <references count="1">
          <reference field="4294967294" count="1">
            <x v="0"/>
          </reference>
        </references>
      </pivotArea>
    </format>
    <format dxfId="70">
      <pivotArea outline="0" fieldPosition="0">
        <references count="1">
          <reference field="4294967294" count="1">
            <x v="1"/>
          </reference>
        </references>
      </pivotArea>
    </format>
    <format dxfId="7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28:J30" totalsRowShown="0" headerRowDxfId="62" dataDxfId="61" headerRowBorderDxfId="59" tableBorderDxfId="60" totalsRowBorderDxfId="58">
  <tableColumns count="10">
    <tableColumn id="1" xr3:uid="{00000000-0010-0000-0000-000001000000}" name="Producto" dataDxfId="57"/>
    <tableColumn id="2" xr3:uid="{00000000-0010-0000-0000-000002000000}" name="Indicador" dataDxfId="56"/>
    <tableColumn id="3" xr3:uid="{00000000-0010-0000-0000-000003000000}" name="Física_x000a_(A)" dataDxfId="55"/>
    <tableColumn id="4" xr3:uid="{00000000-0010-0000-0000-000004000000}" name="Financiera_x000a_(B)" dataDxfId="54"/>
    <tableColumn id="9" xr3:uid="{00000000-0010-0000-0000-000009000000}" name="Física_x000a_(C)" dataDxfId="53">
      <calculatedColumnFormula>+Tabla13[[#This Row],[Física
(A)]]/4</calculatedColumnFormula>
    </tableColumn>
    <tableColumn id="10" xr3:uid="{00000000-0010-0000-0000-00000A000000}" name="Financiera_x000a_(D)" dataDxfId="52">
      <calculatedColumnFormula>+Tabla13[[#This Row],[Financiera
(B)]]/4</calculatedColumnFormula>
    </tableColumn>
    <tableColumn id="5" xr3:uid="{00000000-0010-0000-0000-000005000000}" name="Física _x000a_(E)" dataDxfId="51"/>
    <tableColumn id="6" xr3:uid="{00000000-0010-0000-0000-000006000000}" name="Financiera _x000a_ (F)" dataDxfId="50">
      <calculatedColumnFormula>+#REF!</calculatedColumnFormula>
    </tableColumn>
    <tableColumn id="7" xr3:uid="{00000000-0010-0000-0000-000007000000}" name="Física _x000a_(%)_x000a_ G=E/C" dataDxfId="49">
      <calculatedColumnFormula>IF(G29&gt;0,G29/C29,0)</calculatedColumnFormula>
    </tableColumn>
    <tableColumn id="8" xr3:uid="{00000000-0010-0000-0000-000008000000}" name="Financiero _x000a_(%) _x000a_H=F/D" dataDxfId="48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28:J30" totalsRowShown="0" headerRowDxfId="47" dataDxfId="46" headerRowBorderDxfId="44" tableBorderDxfId="45" totalsRowBorderDxfId="43">
  <tableColumns count="10">
    <tableColumn id="1" xr3:uid="{00000000-0010-0000-0100-000001000000}" name="Producto" dataDxfId="42"/>
    <tableColumn id="2" xr3:uid="{00000000-0010-0000-0100-000002000000}" name="Indicador" dataDxfId="41"/>
    <tableColumn id="3" xr3:uid="{00000000-0010-0000-0100-000003000000}" name="Física_x000a_(A)" dataDxfId="40"/>
    <tableColumn id="4" xr3:uid="{00000000-0010-0000-0100-000004000000}" name="Financiera_x000a_(B)" dataDxfId="39"/>
    <tableColumn id="9" xr3:uid="{00000000-0010-0000-0100-000009000000}" name="Física_x000a_(C)" dataDxfId="38">
      <calculatedColumnFormula>+Hoja3!D3</calculatedColumnFormula>
    </tableColumn>
    <tableColumn id="10" xr3:uid="{00000000-0010-0000-0100-00000A000000}" name="Financiera_x000a_(D)" dataDxfId="37">
      <calculatedColumnFormula>+Tabla1[[#This Row],[Financiera
(B)]]/4</calculatedColumnFormula>
    </tableColumn>
    <tableColumn id="5" xr3:uid="{00000000-0010-0000-0100-000005000000}" name="Física _x000a_(E)" dataDxfId="36">
      <calculatedColumnFormula>+Tabla13[[#This Row],[Física 
(E)]]+Tabla1[[#This Row],[Física
(C)]]</calculatedColumnFormula>
    </tableColumn>
    <tableColumn id="6" xr3:uid="{00000000-0010-0000-0100-000006000000}" name="Financiera _x000a_ (F)" dataDxfId="35">
      <calculatedColumnFormula>+#REF!</calculatedColumnFormula>
    </tableColumn>
    <tableColumn id="7" xr3:uid="{00000000-0010-0000-0100-000007000000}" name="Física _x000a_(%)_x000a_ G=E/C" dataDxfId="34">
      <calculatedColumnFormula>IF(G29&gt;0,G29/C29,0)</calculatedColumnFormula>
    </tableColumn>
    <tableColumn id="8" xr3:uid="{00000000-0010-0000-0100-000008000000}" name="Financiero _x000a_(%) _x000a_H=F/D" dataDxfId="33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a17" displayName="Tabla17" ref="A28:J30" totalsRowShown="0" headerRowDxfId="32" dataDxfId="31" headerRowBorderDxfId="29" tableBorderDxfId="30" totalsRowBorderDxfId="28">
  <tableColumns count="10">
    <tableColumn id="1" xr3:uid="{00000000-0010-0000-0200-000001000000}" name="Producto" dataDxfId="27"/>
    <tableColumn id="2" xr3:uid="{00000000-0010-0000-0200-000002000000}" name="Indicador" dataDxfId="26"/>
    <tableColumn id="3" xr3:uid="{00000000-0010-0000-0200-000003000000}" name="Física_x000a_(A)" dataDxfId="25"/>
    <tableColumn id="4" xr3:uid="{00000000-0010-0000-0200-000004000000}" name="Financiera_x000a_(B)" dataDxfId="24"/>
    <tableColumn id="9" xr3:uid="{00000000-0010-0000-0200-000009000000}" name="Física_x000a_(C)" dataDxfId="23">
      <calculatedColumnFormula>+Tabla1[[#This Row],[Física
(C)]]+Tabla13[[#This Row],[Física
(C)]]</calculatedColumnFormula>
    </tableColumn>
    <tableColumn id="10" xr3:uid="{00000000-0010-0000-0200-00000A000000}" name="Financiera_x000a_(D)" dataDxfId="22">
      <calculatedColumnFormula>+Tabla13[[#This Row],[Financiera
(D)]]+Tabla1[[#This Row],[Financiera
(D)]]</calculatedColumnFormula>
    </tableColumn>
    <tableColumn id="5" xr3:uid="{00000000-0010-0000-0200-000005000000}" name="Física _x000a_(E)" dataDxfId="21">
      <calculatedColumnFormula>+Tabla13[[#This Row],[Física 
(E)]]+Tabla1[[#This Row],[Física 
(E)]]</calculatedColumnFormula>
    </tableColumn>
    <tableColumn id="6" xr3:uid="{00000000-0010-0000-0200-000006000000}" name="Financiera _x000a_ (F)" dataDxfId="20">
      <calculatedColumnFormula>+#REF!</calculatedColumnFormula>
    </tableColumn>
    <tableColumn id="7" xr3:uid="{00000000-0010-0000-0200-000007000000}" name="Física _x000a_(%)_x000a_ G=E/C" dataDxfId="19">
      <calculatedColumnFormula>IF(G29&gt;0,G29/C29,0)</calculatedColumnFormula>
    </tableColumn>
    <tableColumn id="8" xr3:uid="{00000000-0010-0000-0200-000008000000}" name="Financiero _x000a_(%) _x000a_H=F/D" dataDxfId="18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a18" displayName="Tabla18" ref="A28:J30" totalsRowShown="0" headerRowDxfId="17" dataDxfId="16" headerRowBorderDxfId="14" tableBorderDxfId="15" totalsRowBorderDxfId="13">
  <tableColumns count="10">
    <tableColumn id="1" xr3:uid="{00000000-0010-0000-0300-000001000000}" name="Producto" dataDxfId="12"/>
    <tableColumn id="2" xr3:uid="{00000000-0010-0000-0300-000002000000}" name="Indicador" dataDxfId="11"/>
    <tableColumn id="3" xr3:uid="{00000000-0010-0000-0300-000003000000}" name="Física_x000a_(A)" dataDxfId="10"/>
    <tableColumn id="4" xr3:uid="{00000000-0010-0000-0300-000004000000}" name="Financiera_x000a_(B)" dataDxfId="9"/>
    <tableColumn id="9" xr3:uid="{00000000-0010-0000-0300-000009000000}" name="Física_x000a_(C)" dataDxfId="8"/>
    <tableColumn id="10" xr3:uid="{00000000-0010-0000-0300-00000A000000}" name="Financiera_x000a_(D)" dataDxfId="7"/>
    <tableColumn id="5" xr3:uid="{00000000-0010-0000-0300-000005000000}" name="Física _x000a_(E)" dataDxfId="6"/>
    <tableColumn id="6" xr3:uid="{00000000-0010-0000-0300-000006000000}" name="Financiera _x000a_ (F)" dataDxfId="5"/>
    <tableColumn id="7" xr3:uid="{00000000-0010-0000-0300-000007000000}" name="Física _x000a_(%)_x000a_ G=E/C" dataDxfId="4">
      <calculatedColumnFormula>+Tabla18[[#This Row],[Física 
(E)]]/Tabla18[[#This Row],[Física
(C)]]</calculatedColumnFormula>
    </tableColumn>
    <tableColumn id="8" xr3:uid="{00000000-0010-0000-0300-000008000000}" name="Financiero _x000a_(%) _x000a_H=F/D" dataDxfId="3"/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a4" displayName="Tabla4" ref="B3:G6" totalsRowShown="0" headerRowDxfId="2">
  <autoFilter ref="B3:G6" xr:uid="{00000000-0009-0000-0100-000004000000}"/>
  <tableColumns count="6">
    <tableColumn id="1" xr3:uid="{00000000-0010-0000-0400-000001000000}" name="Mes"/>
    <tableColumn id="2" xr3:uid="{00000000-0010-0000-0400-000002000000}" name="T1"/>
    <tableColumn id="3" xr3:uid="{00000000-0010-0000-0400-000003000000}" name="T2"/>
    <tableColumn id="4" xr3:uid="{00000000-0010-0000-0400-000004000000}" name="T3"/>
    <tableColumn id="5" xr3:uid="{00000000-0010-0000-0400-000005000000}" name="T4"/>
    <tableColumn id="6" xr3:uid="{00000000-0010-0000-0400-000006000000}" name="Tota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a46" displayName="Tabla46" ref="B9:G12" totalsRowShown="0" headerRowDxfId="1">
  <autoFilter ref="B9:G12" xr:uid="{00000000-0009-0000-0100-000005000000}"/>
  <tableColumns count="6">
    <tableColumn id="1" xr3:uid="{00000000-0010-0000-0500-000001000000}" name="Mes"/>
    <tableColumn id="2" xr3:uid="{00000000-0010-0000-0500-000002000000}" name="T1"/>
    <tableColumn id="3" xr3:uid="{00000000-0010-0000-0500-000003000000}" name="T2"/>
    <tableColumn id="4" xr3:uid="{00000000-0010-0000-0500-000004000000}" name="T3"/>
    <tableColumn id="5" xr3:uid="{00000000-0010-0000-0500-000005000000}" name="T4"/>
    <tableColumn id="6" xr3:uid="{00000000-0010-0000-0500-000006000000}" name="Total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a14" displayName="Tabla14" ref="D11:E16" totalsRowShown="0">
  <tableColumns count="2">
    <tableColumn id="1" xr3:uid="{00000000-0010-0000-0600-000001000000}" name="Rubros de ejecucion "/>
    <tableColumn id="2" xr3:uid="{00000000-0010-0000-0600-000002000000}" name="Ejecutado Enero-junio 202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2"/>
  <sheetViews>
    <sheetView showGridLines="0" topLeftCell="A22" workbookViewId="0">
      <selection activeCell="G30" sqref="G30"/>
    </sheetView>
  </sheetViews>
  <sheetFormatPr defaultColWidth="11.42578125" defaultRowHeight="14.45"/>
  <cols>
    <col min="1" max="1" width="39.28515625" style="5" customWidth="1"/>
    <col min="2" max="3" width="12.7109375" style="5" customWidth="1"/>
    <col min="4" max="4" width="15.85546875" style="5" customWidth="1"/>
    <col min="5" max="7" width="12.7109375" style="5" customWidth="1"/>
    <col min="8" max="8" width="14.85546875" style="5" customWidth="1"/>
    <col min="9" max="9" width="12.7109375" style="5" customWidth="1"/>
    <col min="10" max="10" width="23.42578125" style="5" customWidth="1"/>
  </cols>
  <sheetData>
    <row r="1" spans="1:30" ht="21.6" thickBot="1">
      <c r="A1" s="18"/>
      <c r="B1" s="164" t="s">
        <v>0</v>
      </c>
      <c r="C1" s="165"/>
      <c r="D1" s="165"/>
      <c r="E1" s="165"/>
      <c r="F1" s="165"/>
      <c r="G1" s="165"/>
      <c r="H1" s="165"/>
      <c r="I1" s="165"/>
      <c r="J1" s="166"/>
    </row>
    <row r="2" spans="1:30" ht="21.6" thickBot="1">
      <c r="A2" s="19"/>
      <c r="B2" s="167" t="s">
        <v>1</v>
      </c>
      <c r="C2" s="168"/>
      <c r="D2" s="167" t="s">
        <v>2</v>
      </c>
      <c r="E2" s="168"/>
      <c r="F2" s="168"/>
      <c r="G2" s="168"/>
      <c r="H2" s="169"/>
      <c r="I2" s="1" t="s">
        <v>3</v>
      </c>
      <c r="J2" s="2" t="s">
        <v>4</v>
      </c>
    </row>
    <row r="3" spans="1:30" ht="21.6" thickBot="1">
      <c r="A3" s="20"/>
      <c r="B3" s="170"/>
      <c r="C3" s="171"/>
      <c r="D3" s="170"/>
      <c r="E3" s="171"/>
      <c r="F3" s="171"/>
      <c r="G3" s="171"/>
      <c r="H3" s="172"/>
      <c r="I3" s="24"/>
      <c r="J3" s="25"/>
    </row>
    <row r="4" spans="1:30">
      <c r="A4" s="160"/>
      <c r="B4" s="161"/>
      <c r="C4" s="161"/>
      <c r="D4" s="162"/>
      <c r="E4" s="162"/>
      <c r="F4" s="162"/>
      <c r="G4" s="162"/>
      <c r="H4" s="162"/>
      <c r="I4" s="161"/>
      <c r="J4" s="163"/>
    </row>
    <row r="5" spans="1:30" ht="3" customHeight="1">
      <c r="A5" s="157"/>
      <c r="B5" s="158"/>
      <c r="C5" s="158"/>
      <c r="D5" s="158"/>
      <c r="E5" s="158"/>
      <c r="F5" s="158"/>
      <c r="G5" s="158"/>
      <c r="H5" s="158"/>
      <c r="I5" s="158"/>
      <c r="J5" s="159"/>
    </row>
    <row r="6" spans="1:30" ht="15.6">
      <c r="A6" s="116" t="s">
        <v>5</v>
      </c>
      <c r="B6" s="117"/>
      <c r="C6" s="117"/>
      <c r="D6" s="117"/>
      <c r="E6" s="117"/>
      <c r="F6" s="117"/>
      <c r="G6" s="117"/>
      <c r="H6" s="117"/>
      <c r="I6" s="117"/>
      <c r="J6" s="118"/>
    </row>
    <row r="7" spans="1:30" ht="15.6">
      <c r="A7" s="124" t="s">
        <v>6</v>
      </c>
      <c r="B7" s="125"/>
      <c r="C7" s="125"/>
      <c r="D7" s="125"/>
      <c r="E7" s="125"/>
      <c r="F7" s="125"/>
      <c r="G7" s="125"/>
      <c r="H7" s="125"/>
      <c r="I7" s="125"/>
      <c r="J7" s="126"/>
    </row>
    <row r="8" spans="1:30" ht="14.45" customHeight="1">
      <c r="A8" s="30" t="s">
        <v>7</v>
      </c>
      <c r="B8" s="155" t="s">
        <v>8</v>
      </c>
      <c r="C8" s="155"/>
      <c r="D8" s="155"/>
      <c r="E8" s="155"/>
      <c r="F8" s="155"/>
      <c r="G8" s="155"/>
      <c r="H8" s="155"/>
      <c r="I8" s="155"/>
      <c r="J8" s="155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</row>
    <row r="9" spans="1:30" ht="15" customHeight="1">
      <c r="A9" s="21" t="s">
        <v>9</v>
      </c>
      <c r="B9" s="155" t="s">
        <v>10</v>
      </c>
      <c r="C9" s="155"/>
      <c r="D9" s="155"/>
      <c r="E9" s="155"/>
      <c r="F9" s="155"/>
      <c r="G9" s="155"/>
      <c r="H9" s="155"/>
      <c r="I9" s="155"/>
      <c r="J9" s="155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</row>
    <row r="10" spans="1:30" ht="14.45" customHeight="1">
      <c r="A10" s="31" t="s">
        <v>11</v>
      </c>
      <c r="B10" s="155" t="s">
        <v>12</v>
      </c>
      <c r="C10" s="155"/>
      <c r="D10" s="155"/>
      <c r="E10" s="155"/>
      <c r="F10" s="155"/>
      <c r="G10" s="155"/>
      <c r="H10" s="155"/>
      <c r="I10" s="155"/>
      <c r="J10" s="155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</row>
    <row r="11" spans="1:30" ht="48" customHeight="1">
      <c r="A11" s="3" t="s">
        <v>13</v>
      </c>
      <c r="B11" s="145" t="s">
        <v>14</v>
      </c>
      <c r="C11" s="146"/>
      <c r="D11" s="146"/>
      <c r="E11" s="146"/>
      <c r="F11" s="146"/>
      <c r="G11" s="146"/>
      <c r="H11" s="146"/>
      <c r="I11" s="146"/>
      <c r="J11" s="147"/>
    </row>
    <row r="12" spans="1:30" ht="28.15" customHeight="1">
      <c r="A12" s="3" t="s">
        <v>15</v>
      </c>
      <c r="B12" s="148" t="s">
        <v>16</v>
      </c>
      <c r="C12" s="149"/>
      <c r="D12" s="149"/>
      <c r="E12" s="149"/>
      <c r="F12" s="149"/>
      <c r="G12" s="149"/>
      <c r="H12" s="149"/>
      <c r="I12" s="149"/>
      <c r="J12" s="150"/>
    </row>
    <row r="13" spans="1:30" ht="15.6">
      <c r="A13" s="116" t="s">
        <v>17</v>
      </c>
      <c r="B13" s="117"/>
      <c r="C13" s="117"/>
      <c r="D13" s="117"/>
      <c r="E13" s="117"/>
      <c r="F13" s="117"/>
      <c r="G13" s="117"/>
      <c r="H13" s="117"/>
      <c r="I13" s="117"/>
      <c r="J13" s="118"/>
    </row>
    <row r="14" spans="1:30" ht="27.75" customHeight="1">
      <c r="A14" s="3" t="s">
        <v>18</v>
      </c>
      <c r="B14" s="22">
        <v>2</v>
      </c>
      <c r="C14" s="151" t="s">
        <v>19</v>
      </c>
      <c r="D14" s="152"/>
      <c r="E14" s="152"/>
      <c r="F14" s="152"/>
      <c r="G14" s="152"/>
      <c r="H14" s="152"/>
      <c r="I14" s="152"/>
      <c r="J14" s="153"/>
    </row>
    <row r="15" spans="1:30" ht="26.25" customHeight="1">
      <c r="A15" s="3" t="s">
        <v>20</v>
      </c>
      <c r="B15" s="6">
        <v>2.2000000000000002</v>
      </c>
      <c r="C15" s="154" t="str">
        <f>IFERROR(VLOOKUP(B15,'[1]Validacion datos'!A8:B26,2,FALSE),"")</f>
        <v>Salud y seguridad social integral</v>
      </c>
      <c r="D15" s="154"/>
      <c r="E15" s="154"/>
      <c r="F15" s="154"/>
      <c r="G15" s="154"/>
      <c r="H15" s="154"/>
      <c r="I15" s="154"/>
      <c r="J15" s="154"/>
    </row>
    <row r="16" spans="1:30" ht="33.75" customHeight="1">
      <c r="A16" s="3" t="s">
        <v>21</v>
      </c>
      <c r="B16" s="7" t="s">
        <v>22</v>
      </c>
      <c r="C16" s="154" t="s">
        <v>23</v>
      </c>
      <c r="D16" s="154"/>
      <c r="E16" s="154"/>
      <c r="F16" s="154"/>
      <c r="G16" s="154"/>
      <c r="H16" s="154"/>
      <c r="I16" s="154"/>
      <c r="J16" s="154"/>
    </row>
    <row r="17" spans="1:10" ht="15.6">
      <c r="A17" s="116" t="s">
        <v>24</v>
      </c>
      <c r="B17" s="117"/>
      <c r="C17" s="117"/>
      <c r="D17" s="117"/>
      <c r="E17" s="117"/>
      <c r="F17" s="117"/>
      <c r="G17" s="117"/>
      <c r="H17" s="117"/>
      <c r="I17" s="117"/>
      <c r="J17" s="118"/>
    </row>
    <row r="18" spans="1:10" ht="29.25" customHeight="1">
      <c r="A18" s="3" t="s">
        <v>25</v>
      </c>
      <c r="B18" s="108" t="s">
        <v>26</v>
      </c>
      <c r="C18" s="108"/>
      <c r="D18" s="108"/>
      <c r="E18" s="108"/>
      <c r="F18" s="108"/>
      <c r="G18" s="108"/>
      <c r="H18" s="108"/>
      <c r="I18" s="108"/>
      <c r="J18" s="109"/>
    </row>
    <row r="19" spans="1:10" ht="42.6" customHeight="1">
      <c r="A19" s="8" t="s">
        <v>27</v>
      </c>
      <c r="B19" s="108" t="s">
        <v>28</v>
      </c>
      <c r="C19" s="108"/>
      <c r="D19" s="108"/>
      <c r="E19" s="108"/>
      <c r="F19" s="108"/>
      <c r="G19" s="108"/>
      <c r="H19" s="108"/>
      <c r="I19" s="108"/>
      <c r="J19" s="109"/>
    </row>
    <row r="20" spans="1:10" ht="34.5" customHeight="1">
      <c r="A20" s="8" t="s">
        <v>29</v>
      </c>
      <c r="B20" s="108" t="s">
        <v>30</v>
      </c>
      <c r="C20" s="108"/>
      <c r="D20" s="108"/>
      <c r="E20" s="108"/>
      <c r="F20" s="108"/>
      <c r="G20" s="108"/>
      <c r="H20" s="108"/>
      <c r="I20" s="108"/>
      <c r="J20" s="109"/>
    </row>
    <row r="21" spans="1:10" ht="35.25" customHeight="1">
      <c r="A21" s="8" t="s">
        <v>31</v>
      </c>
      <c r="B21" s="108" t="s">
        <v>32</v>
      </c>
      <c r="C21" s="108"/>
      <c r="D21" s="108"/>
      <c r="E21" s="108"/>
      <c r="F21" s="108"/>
      <c r="G21" s="108"/>
      <c r="H21" s="108"/>
      <c r="I21" s="108"/>
      <c r="J21" s="109"/>
    </row>
    <row r="22" spans="1:10" ht="15.6">
      <c r="A22" s="116" t="s">
        <v>33</v>
      </c>
      <c r="B22" s="117"/>
      <c r="C22" s="117"/>
      <c r="D22" s="117"/>
      <c r="E22" s="117"/>
      <c r="F22" s="117"/>
      <c r="G22" s="117"/>
      <c r="H22" s="117"/>
      <c r="I22" s="117"/>
      <c r="J22" s="118"/>
    </row>
    <row r="23" spans="1:10" ht="15.6">
      <c r="A23" s="124" t="s">
        <v>34</v>
      </c>
      <c r="B23" s="125"/>
      <c r="C23" s="125"/>
      <c r="D23" s="125"/>
      <c r="E23" s="125"/>
      <c r="F23" s="125"/>
      <c r="G23" s="125"/>
      <c r="H23" s="125"/>
      <c r="I23" s="125"/>
      <c r="J23" s="126"/>
    </row>
    <row r="24" spans="1:10" ht="15" customHeight="1">
      <c r="A24" s="130" t="s">
        <v>35</v>
      </c>
      <c r="B24" s="131"/>
      <c r="C24" s="132" t="s">
        <v>36</v>
      </c>
      <c r="D24" s="133"/>
      <c r="E24" s="133"/>
      <c r="F24" s="133" t="s">
        <v>37</v>
      </c>
      <c r="G24" s="133"/>
      <c r="H24" s="131"/>
      <c r="I24" s="132" t="s">
        <v>38</v>
      </c>
      <c r="J24" s="134"/>
    </row>
    <row r="25" spans="1:10">
      <c r="A25" s="135">
        <v>329000000</v>
      </c>
      <c r="B25" s="136"/>
      <c r="C25" s="137">
        <v>505610909.38999999</v>
      </c>
      <c r="D25" s="138"/>
      <c r="E25" s="139"/>
      <c r="F25" s="137">
        <v>51535314.880000003</v>
      </c>
      <c r="G25" s="138"/>
      <c r="H25" s="139"/>
      <c r="I25" s="140">
        <f>(+F25/A25)</f>
        <v>0.15664229446808511</v>
      </c>
      <c r="J25" s="141"/>
    </row>
    <row r="26" spans="1:10" ht="15.6">
      <c r="A26" s="124" t="s">
        <v>39</v>
      </c>
      <c r="B26" s="125"/>
      <c r="C26" s="125"/>
      <c r="D26" s="125"/>
      <c r="E26" s="125"/>
      <c r="F26" s="125"/>
      <c r="G26" s="125"/>
      <c r="H26" s="125"/>
      <c r="I26" s="125"/>
      <c r="J26" s="126"/>
    </row>
    <row r="27" spans="1:10">
      <c r="A27" s="4"/>
      <c r="B27"/>
      <c r="C27" s="142" t="s">
        <v>40</v>
      </c>
      <c r="D27" s="143"/>
      <c r="E27" s="142" t="s">
        <v>41</v>
      </c>
      <c r="F27" s="143"/>
      <c r="G27" s="142" t="s">
        <v>42</v>
      </c>
      <c r="H27" s="142"/>
      <c r="I27" s="142" t="s">
        <v>43</v>
      </c>
      <c r="J27" s="144"/>
    </row>
    <row r="28" spans="1:10" ht="39">
      <c r="A28" s="9" t="s">
        <v>44</v>
      </c>
      <c r="B28" s="10" t="s">
        <v>45</v>
      </c>
      <c r="C28" s="10" t="s">
        <v>46</v>
      </c>
      <c r="D28" s="10" t="s">
        <v>47</v>
      </c>
      <c r="E28" s="10" t="s">
        <v>48</v>
      </c>
      <c r="F28" s="10" t="s">
        <v>49</v>
      </c>
      <c r="G28" s="10" t="s">
        <v>50</v>
      </c>
      <c r="H28" s="10" t="s">
        <v>51</v>
      </c>
      <c r="I28" s="10" t="s">
        <v>52</v>
      </c>
      <c r="J28" s="11" t="s">
        <v>53</v>
      </c>
    </row>
    <row r="29" spans="1:10" ht="37.9" customHeight="1">
      <c r="A29" s="27" t="s">
        <v>54</v>
      </c>
      <c r="B29" s="12" t="s">
        <v>55</v>
      </c>
      <c r="C29" s="13">
        <v>85</v>
      </c>
      <c r="D29" s="14">
        <v>10000000</v>
      </c>
      <c r="E29" s="13">
        <f>+Hoja3!C10</f>
        <v>15</v>
      </c>
      <c r="F29" s="14">
        <f>+Tabla13[[#This Row],[Financiera
(B)]]/4</f>
        <v>2500000</v>
      </c>
      <c r="G29" s="13">
        <v>5</v>
      </c>
      <c r="H29" s="14">
        <v>600600</v>
      </c>
      <c r="I29" s="15">
        <f>IF(G29&gt;0,G29/C29,0)</f>
        <v>5.8823529411764705E-2</v>
      </c>
      <c r="J29" s="16">
        <f>IF(H29&gt;0,H29/D29,0)</f>
        <v>6.0060000000000002E-2</v>
      </c>
    </row>
    <row r="30" spans="1:10" ht="37.9" customHeight="1">
      <c r="A30" s="27" t="s">
        <v>56</v>
      </c>
      <c r="B30" s="12" t="s">
        <v>57</v>
      </c>
      <c r="C30" s="13">
        <f>+Hoja3!G4</f>
        <v>75</v>
      </c>
      <c r="D30" s="14">
        <v>18000000</v>
      </c>
      <c r="E30" s="13">
        <f>+Hoja3!C4</f>
        <v>15</v>
      </c>
      <c r="F30" s="14">
        <f>+Tabla13[[#This Row],[Financiera
(B)]]/4</f>
        <v>4500000</v>
      </c>
      <c r="G30" s="13">
        <v>13</v>
      </c>
      <c r="H30" s="14">
        <v>1146050</v>
      </c>
      <c r="I30" s="15">
        <f t="shared" ref="I30:J30" si="0">IF(G30&gt;0,G30/C30,0)</f>
        <v>0.17333333333333334</v>
      </c>
      <c r="J30" s="16">
        <f t="shared" si="0"/>
        <v>6.3669444444444445E-2</v>
      </c>
    </row>
    <row r="31" spans="1:10" ht="34.9" customHeight="1">
      <c r="A31" s="127" t="s">
        <v>58</v>
      </c>
      <c r="B31" s="128"/>
      <c r="C31" s="128"/>
      <c r="D31" s="128"/>
      <c r="E31" s="128"/>
      <c r="F31" s="128"/>
      <c r="G31" s="128"/>
      <c r="H31" s="128"/>
      <c r="I31" s="128"/>
      <c r="J31" s="129"/>
    </row>
    <row r="32" spans="1:10" ht="15.6">
      <c r="A32" s="116" t="s">
        <v>59</v>
      </c>
      <c r="B32" s="117"/>
      <c r="C32" s="117"/>
      <c r="D32" s="117"/>
      <c r="E32" s="117"/>
      <c r="F32" s="117"/>
      <c r="G32" s="117"/>
      <c r="H32" s="117"/>
      <c r="I32" s="117"/>
      <c r="J32" s="118"/>
    </row>
    <row r="33" spans="1:48" ht="15.6">
      <c r="A33" s="124" t="s">
        <v>60</v>
      </c>
      <c r="B33" s="125"/>
      <c r="C33" s="125"/>
      <c r="D33" s="125"/>
      <c r="E33" s="125"/>
      <c r="F33" s="125"/>
      <c r="G33" s="125"/>
      <c r="H33" s="125"/>
      <c r="I33" s="125"/>
      <c r="J33" s="126"/>
    </row>
    <row r="34" spans="1:48">
      <c r="A34" s="26" t="s">
        <v>61</v>
      </c>
      <c r="B34" s="122" t="s">
        <v>54</v>
      </c>
      <c r="C34" s="122"/>
      <c r="D34" s="122"/>
      <c r="E34" s="122"/>
      <c r="F34" s="122"/>
      <c r="G34" s="122"/>
      <c r="H34" s="122"/>
      <c r="I34" s="122"/>
      <c r="J34" s="123"/>
    </row>
    <row r="35" spans="1:48" ht="67.5" customHeight="1">
      <c r="A35" s="17" t="s">
        <v>62</v>
      </c>
      <c r="B35" s="108" t="s">
        <v>63</v>
      </c>
      <c r="C35" s="108"/>
      <c r="D35" s="108"/>
      <c r="E35" s="108"/>
      <c r="F35" s="108"/>
      <c r="G35" s="108"/>
      <c r="H35" s="108"/>
      <c r="I35" s="108"/>
      <c r="J35" s="109"/>
    </row>
    <row r="36" spans="1:48" ht="59.25" customHeight="1">
      <c r="A36" s="17" t="s">
        <v>64</v>
      </c>
      <c r="B36" s="108" t="s">
        <v>65</v>
      </c>
      <c r="C36" s="108"/>
      <c r="D36" s="108"/>
      <c r="E36" s="108"/>
      <c r="F36" s="108"/>
      <c r="G36" s="108"/>
      <c r="H36" s="108"/>
      <c r="I36" s="108"/>
      <c r="J36" s="109"/>
      <c r="K36" s="108"/>
      <c r="L36" s="108"/>
      <c r="M36" s="108"/>
      <c r="N36" s="108"/>
      <c r="O36" s="108"/>
      <c r="P36" s="108"/>
      <c r="Q36" s="109"/>
      <c r="R36" s="108"/>
      <c r="S36" s="108"/>
      <c r="T36" s="108"/>
      <c r="U36" s="108"/>
      <c r="V36" s="108"/>
      <c r="W36" s="108"/>
      <c r="X36" s="108"/>
      <c r="Y36" s="108"/>
      <c r="Z36" s="109"/>
      <c r="AA36" s="108"/>
      <c r="AB36" s="108"/>
      <c r="AC36" s="108"/>
      <c r="AD36" s="108"/>
      <c r="AE36" s="108"/>
      <c r="AF36" s="108"/>
      <c r="AG36" s="108"/>
      <c r="AH36" s="108"/>
      <c r="AI36" s="109"/>
      <c r="AJ36" s="108"/>
      <c r="AK36" s="108"/>
      <c r="AL36" s="108"/>
      <c r="AM36" s="108"/>
      <c r="AN36" s="108"/>
      <c r="AO36" s="108"/>
      <c r="AP36" s="108"/>
      <c r="AQ36" s="108"/>
      <c r="AR36" s="109"/>
      <c r="AS36" s="108"/>
      <c r="AT36" s="108"/>
      <c r="AU36" s="108"/>
      <c r="AV36" s="108"/>
    </row>
    <row r="37" spans="1:48" ht="60" customHeight="1">
      <c r="A37" s="17" t="s">
        <v>66</v>
      </c>
      <c r="B37" s="108" t="s">
        <v>67</v>
      </c>
      <c r="C37" s="108"/>
      <c r="D37" s="108"/>
      <c r="E37" s="108"/>
      <c r="F37" s="108"/>
      <c r="G37" s="108"/>
      <c r="H37" s="108"/>
      <c r="I37" s="108"/>
      <c r="J37" s="109"/>
    </row>
    <row r="38" spans="1:48">
      <c r="A38" s="26" t="s">
        <v>61</v>
      </c>
      <c r="B38" s="122" t="s">
        <v>56</v>
      </c>
      <c r="C38" s="122"/>
      <c r="D38" s="122"/>
      <c r="E38" s="122"/>
      <c r="F38" s="122"/>
      <c r="G38" s="122"/>
      <c r="H38" s="122"/>
      <c r="I38" s="122"/>
      <c r="J38" s="123"/>
    </row>
    <row r="39" spans="1:48" ht="27" customHeight="1">
      <c r="A39" s="17" t="s">
        <v>62</v>
      </c>
      <c r="B39" s="108" t="s">
        <v>68</v>
      </c>
      <c r="C39" s="108"/>
      <c r="D39" s="108"/>
      <c r="E39" s="108"/>
      <c r="F39" s="108"/>
      <c r="G39" s="108"/>
      <c r="H39" s="108"/>
      <c r="I39" s="108"/>
      <c r="J39" s="109"/>
    </row>
    <row r="40" spans="1:48" ht="27.6" customHeight="1">
      <c r="A40" s="17" t="s">
        <v>64</v>
      </c>
      <c r="B40" s="108" t="s">
        <v>69</v>
      </c>
      <c r="C40" s="108"/>
      <c r="D40" s="108"/>
      <c r="E40" s="108"/>
      <c r="F40" s="108"/>
      <c r="G40" s="108"/>
      <c r="H40" s="108"/>
      <c r="I40" s="108"/>
      <c r="J40" s="109"/>
    </row>
    <row r="41" spans="1:48" ht="37.15" customHeight="1">
      <c r="A41" s="17" t="s">
        <v>66</v>
      </c>
      <c r="B41" s="108" t="s">
        <v>70</v>
      </c>
      <c r="C41" s="108"/>
      <c r="D41" s="108"/>
      <c r="E41" s="108"/>
      <c r="F41" s="108"/>
      <c r="G41" s="108"/>
      <c r="H41" s="108"/>
      <c r="I41" s="108"/>
      <c r="J41" s="109"/>
    </row>
    <row r="42" spans="1:48" ht="15.6">
      <c r="A42" s="116" t="s">
        <v>71</v>
      </c>
      <c r="B42" s="117"/>
      <c r="C42" s="117"/>
      <c r="D42" s="117"/>
      <c r="E42" s="117"/>
      <c r="F42" s="117"/>
      <c r="G42" s="117"/>
      <c r="H42" s="117"/>
      <c r="I42" s="117"/>
      <c r="J42" s="118"/>
    </row>
    <row r="43" spans="1:48" ht="15.6">
      <c r="A43" s="119" t="s">
        <v>72</v>
      </c>
      <c r="B43" s="120"/>
      <c r="C43" s="120"/>
      <c r="D43" s="120"/>
      <c r="E43" s="120"/>
      <c r="F43" s="120"/>
      <c r="G43" s="120"/>
      <c r="H43" s="120"/>
      <c r="I43" s="120"/>
      <c r="J43" s="121"/>
    </row>
    <row r="44" spans="1:48" ht="89.45" customHeight="1">
      <c r="A44" s="113" t="s">
        <v>73</v>
      </c>
      <c r="B44" s="114"/>
      <c r="C44" s="114"/>
      <c r="D44" s="114"/>
      <c r="E44" s="114"/>
      <c r="F44" s="114"/>
      <c r="G44" s="114"/>
      <c r="H44" s="114"/>
      <c r="I44" s="114"/>
      <c r="J44" s="115"/>
      <c r="K44" s="28"/>
      <c r="L44" s="28"/>
      <c r="M44" s="28"/>
      <c r="N44" s="28"/>
      <c r="O44" s="28"/>
      <c r="P44" s="29"/>
      <c r="Q44" s="108"/>
      <c r="R44" s="108"/>
      <c r="S44" s="108"/>
      <c r="T44" s="108"/>
      <c r="U44" s="108"/>
      <c r="V44" s="108"/>
      <c r="W44" s="108"/>
      <c r="X44" s="108"/>
      <c r="Y44" s="109"/>
      <c r="Z44" s="108"/>
      <c r="AA44" s="108"/>
      <c r="AB44" s="108"/>
      <c r="AC44" s="108"/>
      <c r="AD44" s="108"/>
      <c r="AE44" s="108"/>
      <c r="AF44" s="108"/>
      <c r="AG44" s="108"/>
      <c r="AH44" s="109"/>
      <c r="AI44" s="108"/>
      <c r="AJ44" s="108"/>
      <c r="AK44" s="108"/>
      <c r="AL44" s="108"/>
      <c r="AM44" s="108"/>
      <c r="AN44" s="108"/>
      <c r="AO44" s="108"/>
      <c r="AP44" s="108"/>
      <c r="AQ44" s="109"/>
    </row>
    <row r="45" spans="1:48" ht="27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48" ht="30.75" customHeight="1">
      <c r="A46" s="110" t="s">
        <v>74</v>
      </c>
      <c r="B46" s="110"/>
      <c r="C46" s="110"/>
      <c r="D46" s="110"/>
      <c r="E46" s="110"/>
      <c r="F46" s="110"/>
      <c r="G46" s="110"/>
      <c r="H46" s="110"/>
      <c r="I46" s="110"/>
      <c r="J46" s="110"/>
    </row>
    <row r="47" spans="1:48">
      <c r="A47" s="5" t="s">
        <v>75</v>
      </c>
    </row>
    <row r="50" spans="2:4">
      <c r="B50" s="111" t="s">
        <v>76</v>
      </c>
      <c r="C50" s="111"/>
      <c r="D50" s="111"/>
    </row>
    <row r="51" spans="2:4">
      <c r="B51" s="112" t="s">
        <v>77</v>
      </c>
      <c r="C51" s="112"/>
      <c r="D51" s="112"/>
    </row>
    <row r="52" spans="2:4">
      <c r="B52" s="107" t="s">
        <v>78</v>
      </c>
      <c r="C52" s="107"/>
      <c r="D52" s="107"/>
    </row>
  </sheetData>
  <mergeCells count="73">
    <mergeCell ref="A4:J4"/>
    <mergeCell ref="B1:J1"/>
    <mergeCell ref="B2:C2"/>
    <mergeCell ref="D2:H2"/>
    <mergeCell ref="B3:C3"/>
    <mergeCell ref="D3:H3"/>
    <mergeCell ref="B10:J10"/>
    <mergeCell ref="K10:Q10"/>
    <mergeCell ref="R10:Z10"/>
    <mergeCell ref="AA10:AD10"/>
    <mergeCell ref="A5:J5"/>
    <mergeCell ref="A6:J6"/>
    <mergeCell ref="A7:J7"/>
    <mergeCell ref="B8:J8"/>
    <mergeCell ref="K8:Q8"/>
    <mergeCell ref="R8:Z8"/>
    <mergeCell ref="AA8:AD8"/>
    <mergeCell ref="B9:J9"/>
    <mergeCell ref="K9:Q9"/>
    <mergeCell ref="R9:Z9"/>
    <mergeCell ref="AA9:AD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B38:J38"/>
    <mergeCell ref="A32:J32"/>
    <mergeCell ref="A33:J33"/>
    <mergeCell ref="B34:J34"/>
    <mergeCell ref="B35:J35"/>
    <mergeCell ref="B36:J36"/>
    <mergeCell ref="R36:Z36"/>
    <mergeCell ref="AA36:AI36"/>
    <mergeCell ref="AJ36:AR36"/>
    <mergeCell ref="AS36:AV36"/>
    <mergeCell ref="B37:J37"/>
    <mergeCell ref="K36:Q36"/>
    <mergeCell ref="B39:J39"/>
    <mergeCell ref="B40:J40"/>
    <mergeCell ref="B41:J41"/>
    <mergeCell ref="A42:J42"/>
    <mergeCell ref="A43:J43"/>
    <mergeCell ref="B52:D52"/>
    <mergeCell ref="Q44:Y44"/>
    <mergeCell ref="Z44:AH44"/>
    <mergeCell ref="AI44:AQ44"/>
    <mergeCell ref="A46:J46"/>
    <mergeCell ref="B50:D50"/>
    <mergeCell ref="B51:D51"/>
    <mergeCell ref="A44:J44"/>
  </mergeCells>
  <dataValidations count="16">
    <dataValidation allowBlank="1" sqref="A8" xr:uid="{00000000-0002-0000-0000-000000000000}"/>
    <dataValidation allowBlank="1" showInputMessage="1" prompt="Nombre del capítulo" sqref="B8:J10" xr:uid="{00000000-0002-0000-0000-000001000000}"/>
    <dataValidation allowBlank="1" showInputMessage="1" showErrorMessage="1" prompt="¿A quién va dirigido el programa?, ¿qué característica tiene esta población que requiere ser beneficiada?" sqref="B20:J20" xr:uid="{00000000-0002-0000-0000-000002000000}"/>
    <dataValidation allowBlank="1" showInputMessage="1" showErrorMessage="1" prompt="Nombre del producto" sqref="B34:J34 B38:J38" xr:uid="{00000000-0002-0000-0000-000003000000}"/>
    <dataValidation allowBlank="1" showInputMessage="1" showErrorMessage="1" prompt="¿En qué consiste el producto? su objetivo" sqref="B35:J35 B39:J39" xr:uid="{00000000-0002-0000-0000-000004000000}"/>
    <dataValidation allowBlank="1" showInputMessage="1" showErrorMessage="1" prompt="1. Describir lo plasmado en el presupuesto_x000a_2. Describir lo alcanzado en términos financieros y de producción " sqref="B36:J36 B40:J40" xr:uid="{00000000-0002-0000-0000-000005000000}"/>
    <dataValidation allowBlank="1" showInputMessage="1" showErrorMessage="1" prompt="De existir desvío, explicar razones." sqref="B37:J37 B41:J41" xr:uid="{00000000-0002-0000-0000-000006000000}"/>
    <dataValidation allowBlank="1" showInputMessage="1" showErrorMessage="1" prompt="Oportunidades de mejora identificadas" sqref="A44:A45 B45:J45" xr:uid="{00000000-0002-0000-0000-000007000000}"/>
    <dataValidation allowBlank="1" showInputMessage="1" showErrorMessage="1" prompt="Presupuesto del programa" sqref="A25:C25 F25" xr:uid="{00000000-0002-0000-0000-000008000000}"/>
    <dataValidation allowBlank="1" showInputMessage="1" showErrorMessage="1" prompt="¿En qué consiste el programa?" sqref="B19:J19" xr:uid="{00000000-0002-0000-0000-000009000000}"/>
    <dataValidation allowBlank="1" showInputMessage="1" showErrorMessage="1" prompt="Nombre de cada producto" sqref="A28:A30" xr:uid="{00000000-0002-0000-0000-00000A000000}"/>
    <dataValidation allowBlank="1" showInputMessage="1" showErrorMessage="1" prompt="Nombre del indicador" sqref="B28:B30" xr:uid="{00000000-0002-0000-0000-00000B000000}"/>
    <dataValidation allowBlank="1" showInputMessage="1" showErrorMessage="1" prompt="Meta anual del indicador" sqref="C28:C30 E28" xr:uid="{00000000-0002-0000-0000-00000C000000}"/>
    <dataValidation allowBlank="1" showInputMessage="1" showErrorMessage="1" prompt="Monto presupuestado para el producto" sqref="D28:D30 E29:G30 F28" xr:uid="{00000000-0002-0000-0000-00000D000000}"/>
    <dataValidation allowBlank="1" showInputMessage="1" showErrorMessage="1" prompt="Meta alcanzada en el trimestre" sqref="G28" xr:uid="{00000000-0002-0000-0000-00000E000000}"/>
    <dataValidation allowBlank="1" showInputMessage="1" showErrorMessage="1" prompt="Monto ejecutado en el trimestre" sqref="H28:H29" xr:uid="{00000000-0002-0000-0000-00000F000000}"/>
  </dataValidations>
  <pageMargins left="1.1399999999999999" right="0.70866141732283472" top="0.74803149606299213" bottom="1.72" header="0.31496062992125984" footer="1.78"/>
  <pageSetup scale="6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52"/>
  <sheetViews>
    <sheetView showGridLines="0" topLeftCell="A13" workbookViewId="0">
      <selection activeCell="F25" sqref="F25:H25"/>
    </sheetView>
  </sheetViews>
  <sheetFormatPr defaultColWidth="11.42578125" defaultRowHeight="14.45"/>
  <cols>
    <col min="1" max="1" width="39.28515625" style="5" customWidth="1"/>
    <col min="2" max="3" width="12.7109375" style="5" customWidth="1"/>
    <col min="4" max="4" width="15.85546875" style="5" customWidth="1"/>
    <col min="5" max="7" width="12.7109375" style="5" customWidth="1"/>
    <col min="8" max="8" width="14.85546875" style="5" customWidth="1"/>
    <col min="9" max="10" width="12.7109375" style="5" customWidth="1"/>
  </cols>
  <sheetData>
    <row r="1" spans="1:30" ht="21.6" thickBot="1">
      <c r="A1" s="18"/>
      <c r="B1" s="164" t="s">
        <v>0</v>
      </c>
      <c r="C1" s="165"/>
      <c r="D1" s="165"/>
      <c r="E1" s="165"/>
      <c r="F1" s="165"/>
      <c r="G1" s="165"/>
      <c r="H1" s="165"/>
      <c r="I1" s="165"/>
      <c r="J1" s="166"/>
    </row>
    <row r="2" spans="1:30" ht="21.6" thickBot="1">
      <c r="A2" s="19"/>
      <c r="B2" s="167" t="s">
        <v>1</v>
      </c>
      <c r="C2" s="168"/>
      <c r="D2" s="167" t="s">
        <v>2</v>
      </c>
      <c r="E2" s="168"/>
      <c r="F2" s="168"/>
      <c r="G2" s="168"/>
      <c r="H2" s="169"/>
      <c r="I2" s="1" t="s">
        <v>3</v>
      </c>
      <c r="J2" s="2" t="s">
        <v>4</v>
      </c>
    </row>
    <row r="3" spans="1:30" ht="21.6" thickBot="1">
      <c r="A3" s="20"/>
      <c r="B3" s="170"/>
      <c r="C3" s="171"/>
      <c r="D3" s="170"/>
      <c r="E3" s="171"/>
      <c r="F3" s="171"/>
      <c r="G3" s="171"/>
      <c r="H3" s="172"/>
      <c r="I3" s="24"/>
      <c r="J3" s="25"/>
    </row>
    <row r="4" spans="1:30">
      <c r="A4" s="160"/>
      <c r="B4" s="161"/>
      <c r="C4" s="161"/>
      <c r="D4" s="162"/>
      <c r="E4" s="162"/>
      <c r="F4" s="162"/>
      <c r="G4" s="162"/>
      <c r="H4" s="162"/>
      <c r="I4" s="161"/>
      <c r="J4" s="163"/>
    </row>
    <row r="5" spans="1:30" ht="3" customHeight="1">
      <c r="A5" s="157"/>
      <c r="B5" s="158"/>
      <c r="C5" s="158"/>
      <c r="D5" s="158"/>
      <c r="E5" s="158"/>
      <c r="F5" s="158"/>
      <c r="G5" s="158"/>
      <c r="H5" s="158"/>
      <c r="I5" s="158"/>
      <c r="J5" s="159"/>
    </row>
    <row r="6" spans="1:30" ht="15.6">
      <c r="A6" s="116" t="s">
        <v>5</v>
      </c>
      <c r="B6" s="117"/>
      <c r="C6" s="117"/>
      <c r="D6" s="117"/>
      <c r="E6" s="117"/>
      <c r="F6" s="117"/>
      <c r="G6" s="117"/>
      <c r="H6" s="117"/>
      <c r="I6" s="117"/>
      <c r="J6" s="118"/>
    </row>
    <row r="7" spans="1:30" ht="15.6">
      <c r="A7" s="124" t="s">
        <v>6</v>
      </c>
      <c r="B7" s="125"/>
      <c r="C7" s="125"/>
      <c r="D7" s="125"/>
      <c r="E7" s="125"/>
      <c r="F7" s="125"/>
      <c r="G7" s="125"/>
      <c r="H7" s="125"/>
      <c r="I7" s="125"/>
      <c r="J7" s="126"/>
    </row>
    <row r="8" spans="1:30" ht="14.45" customHeight="1">
      <c r="A8" s="30" t="s">
        <v>7</v>
      </c>
      <c r="B8" s="155" t="s">
        <v>8</v>
      </c>
      <c r="C8" s="155"/>
      <c r="D8" s="155"/>
      <c r="E8" s="155"/>
      <c r="F8" s="155"/>
      <c r="G8" s="155"/>
      <c r="H8" s="155"/>
      <c r="I8" s="155"/>
      <c r="J8" s="155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</row>
    <row r="9" spans="1:30" ht="15" customHeight="1">
      <c r="A9" s="21" t="s">
        <v>9</v>
      </c>
      <c r="B9" s="155" t="s">
        <v>10</v>
      </c>
      <c r="C9" s="155"/>
      <c r="D9" s="155"/>
      <c r="E9" s="155"/>
      <c r="F9" s="155"/>
      <c r="G9" s="155"/>
      <c r="H9" s="155"/>
      <c r="I9" s="155"/>
      <c r="J9" s="155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</row>
    <row r="10" spans="1:30" ht="14.45" customHeight="1">
      <c r="A10" s="31" t="s">
        <v>11</v>
      </c>
      <c r="B10" s="155" t="s">
        <v>12</v>
      </c>
      <c r="C10" s="155"/>
      <c r="D10" s="155"/>
      <c r="E10" s="155"/>
      <c r="F10" s="155"/>
      <c r="G10" s="155"/>
      <c r="H10" s="155"/>
      <c r="I10" s="155"/>
      <c r="J10" s="155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</row>
    <row r="11" spans="1:30" ht="48" customHeight="1">
      <c r="A11" s="3" t="s">
        <v>13</v>
      </c>
      <c r="B11" s="145" t="s">
        <v>14</v>
      </c>
      <c r="C11" s="146"/>
      <c r="D11" s="146"/>
      <c r="E11" s="146"/>
      <c r="F11" s="146"/>
      <c r="G11" s="146"/>
      <c r="H11" s="146"/>
      <c r="I11" s="146"/>
      <c r="J11" s="147"/>
    </row>
    <row r="12" spans="1:30" ht="28.15" customHeight="1">
      <c r="A12" s="3" t="s">
        <v>15</v>
      </c>
      <c r="B12" s="148" t="s">
        <v>16</v>
      </c>
      <c r="C12" s="149"/>
      <c r="D12" s="149"/>
      <c r="E12" s="149"/>
      <c r="F12" s="149"/>
      <c r="G12" s="149"/>
      <c r="H12" s="149"/>
      <c r="I12" s="149"/>
      <c r="J12" s="150"/>
    </row>
    <row r="13" spans="1:30" ht="15.6">
      <c r="A13" s="116" t="s">
        <v>17</v>
      </c>
      <c r="B13" s="117"/>
      <c r="C13" s="117"/>
      <c r="D13" s="117"/>
      <c r="E13" s="117"/>
      <c r="F13" s="117"/>
      <c r="G13" s="117"/>
      <c r="H13" s="117"/>
      <c r="I13" s="117"/>
      <c r="J13" s="118"/>
    </row>
    <row r="14" spans="1:30" ht="27.75" customHeight="1">
      <c r="A14" s="3" t="s">
        <v>18</v>
      </c>
      <c r="B14" s="22">
        <v>2</v>
      </c>
      <c r="C14" s="151" t="s">
        <v>19</v>
      </c>
      <c r="D14" s="152"/>
      <c r="E14" s="152"/>
      <c r="F14" s="152"/>
      <c r="G14" s="152"/>
      <c r="H14" s="152"/>
      <c r="I14" s="152"/>
      <c r="J14" s="153"/>
    </row>
    <row r="15" spans="1:30" ht="26.25" customHeight="1">
      <c r="A15" s="3" t="s">
        <v>20</v>
      </c>
      <c r="B15" s="6">
        <v>2.2000000000000002</v>
      </c>
      <c r="C15" s="154" t="str">
        <f>IFERROR(VLOOKUP(B15,'[1]Validacion datos'!A8:B26,2,FALSE),"")</f>
        <v>Salud y seguridad social integral</v>
      </c>
      <c r="D15" s="154"/>
      <c r="E15" s="154"/>
      <c r="F15" s="154"/>
      <c r="G15" s="154"/>
      <c r="H15" s="154"/>
      <c r="I15" s="154"/>
      <c r="J15" s="154"/>
    </row>
    <row r="16" spans="1:30" ht="33.75" customHeight="1">
      <c r="A16" s="3" t="s">
        <v>21</v>
      </c>
      <c r="B16" s="7" t="s">
        <v>22</v>
      </c>
      <c r="C16" s="154" t="s">
        <v>23</v>
      </c>
      <c r="D16" s="154"/>
      <c r="E16" s="154"/>
      <c r="F16" s="154"/>
      <c r="G16" s="154"/>
      <c r="H16" s="154"/>
      <c r="I16" s="154"/>
      <c r="J16" s="154"/>
    </row>
    <row r="17" spans="1:10" ht="15.6">
      <c r="A17" s="116" t="s">
        <v>24</v>
      </c>
      <c r="B17" s="117"/>
      <c r="C17" s="117"/>
      <c r="D17" s="117"/>
      <c r="E17" s="117"/>
      <c r="F17" s="117"/>
      <c r="G17" s="117"/>
      <c r="H17" s="117"/>
      <c r="I17" s="117"/>
      <c r="J17" s="118"/>
    </row>
    <row r="18" spans="1:10" ht="29.25" customHeight="1">
      <c r="A18" s="3" t="s">
        <v>25</v>
      </c>
      <c r="B18" s="108" t="s">
        <v>26</v>
      </c>
      <c r="C18" s="108"/>
      <c r="D18" s="108"/>
      <c r="E18" s="108"/>
      <c r="F18" s="108"/>
      <c r="G18" s="108"/>
      <c r="H18" s="108"/>
      <c r="I18" s="108"/>
      <c r="J18" s="109"/>
    </row>
    <row r="19" spans="1:10" ht="42.6" customHeight="1">
      <c r="A19" s="8" t="s">
        <v>27</v>
      </c>
      <c r="B19" s="108" t="s">
        <v>28</v>
      </c>
      <c r="C19" s="108"/>
      <c r="D19" s="108"/>
      <c r="E19" s="108"/>
      <c r="F19" s="108"/>
      <c r="G19" s="108"/>
      <c r="H19" s="108"/>
      <c r="I19" s="108"/>
      <c r="J19" s="109"/>
    </row>
    <row r="20" spans="1:10" ht="34.5" customHeight="1">
      <c r="A20" s="8" t="s">
        <v>29</v>
      </c>
      <c r="B20" s="108" t="s">
        <v>30</v>
      </c>
      <c r="C20" s="108"/>
      <c r="D20" s="108"/>
      <c r="E20" s="108"/>
      <c r="F20" s="108"/>
      <c r="G20" s="108"/>
      <c r="H20" s="108"/>
      <c r="I20" s="108"/>
      <c r="J20" s="109"/>
    </row>
    <row r="21" spans="1:10" ht="35.25" customHeight="1">
      <c r="A21" s="8" t="s">
        <v>31</v>
      </c>
      <c r="B21" s="108" t="s">
        <v>32</v>
      </c>
      <c r="C21" s="108"/>
      <c r="D21" s="108"/>
      <c r="E21" s="108"/>
      <c r="F21" s="108"/>
      <c r="G21" s="108"/>
      <c r="H21" s="108"/>
      <c r="I21" s="108"/>
      <c r="J21" s="109"/>
    </row>
    <row r="22" spans="1:10" ht="15.6">
      <c r="A22" s="116" t="s">
        <v>33</v>
      </c>
      <c r="B22" s="117"/>
      <c r="C22" s="117"/>
      <c r="D22" s="117"/>
      <c r="E22" s="117"/>
      <c r="F22" s="117"/>
      <c r="G22" s="117"/>
      <c r="H22" s="117"/>
      <c r="I22" s="117"/>
      <c r="J22" s="118"/>
    </row>
    <row r="23" spans="1:10" ht="15.6">
      <c r="A23" s="124" t="s">
        <v>34</v>
      </c>
      <c r="B23" s="125"/>
      <c r="C23" s="125"/>
      <c r="D23" s="125"/>
      <c r="E23" s="125"/>
      <c r="F23" s="125"/>
      <c r="G23" s="125"/>
      <c r="H23" s="125"/>
      <c r="I23" s="125"/>
      <c r="J23" s="126"/>
    </row>
    <row r="24" spans="1:10" ht="15" customHeight="1">
      <c r="A24" s="130" t="s">
        <v>35</v>
      </c>
      <c r="B24" s="131"/>
      <c r="C24" s="132" t="s">
        <v>36</v>
      </c>
      <c r="D24" s="133"/>
      <c r="E24" s="133"/>
      <c r="F24" s="133" t="s">
        <v>37</v>
      </c>
      <c r="G24" s="133"/>
      <c r="H24" s="131"/>
      <c r="I24" s="132" t="s">
        <v>38</v>
      </c>
      <c r="J24" s="134"/>
    </row>
    <row r="25" spans="1:10">
      <c r="A25" s="176">
        <v>329000000</v>
      </c>
      <c r="B25" s="177"/>
      <c r="C25" s="173">
        <v>505610909.38999999</v>
      </c>
      <c r="D25" s="174"/>
      <c r="E25" s="175"/>
      <c r="F25" s="173">
        <f>120927408.49</f>
        <v>120927408.48999999</v>
      </c>
      <c r="G25" s="174"/>
      <c r="H25" s="175"/>
      <c r="I25" s="178">
        <f>(+F25/A25)</f>
        <v>0.36756051212765956</v>
      </c>
      <c r="J25" s="179"/>
    </row>
    <row r="26" spans="1:10" ht="15.6">
      <c r="A26" s="124" t="s">
        <v>39</v>
      </c>
      <c r="B26" s="125"/>
      <c r="C26" s="125"/>
      <c r="D26" s="125"/>
      <c r="E26" s="125"/>
      <c r="F26" s="125"/>
      <c r="G26" s="125"/>
      <c r="H26" s="125"/>
      <c r="I26" s="125"/>
      <c r="J26" s="126"/>
    </row>
    <row r="27" spans="1:10">
      <c r="A27" s="4"/>
      <c r="B27"/>
      <c r="C27" s="142" t="s">
        <v>40</v>
      </c>
      <c r="D27" s="143"/>
      <c r="E27" s="142" t="s">
        <v>41</v>
      </c>
      <c r="F27" s="143"/>
      <c r="G27" s="142" t="s">
        <v>42</v>
      </c>
      <c r="H27" s="142"/>
      <c r="I27" s="142" t="s">
        <v>43</v>
      </c>
      <c r="J27" s="144"/>
    </row>
    <row r="28" spans="1:10" ht="39">
      <c r="A28" s="9" t="s">
        <v>44</v>
      </c>
      <c r="B28" s="10" t="s">
        <v>45</v>
      </c>
      <c r="C28" s="10" t="s">
        <v>46</v>
      </c>
      <c r="D28" s="10" t="s">
        <v>47</v>
      </c>
      <c r="E28" s="10" t="s">
        <v>48</v>
      </c>
      <c r="F28" s="10" t="s">
        <v>49</v>
      </c>
      <c r="G28" s="10" t="s">
        <v>50</v>
      </c>
      <c r="H28" s="10" t="s">
        <v>51</v>
      </c>
      <c r="I28" s="10" t="s">
        <v>52</v>
      </c>
      <c r="J28" s="11" t="s">
        <v>53</v>
      </c>
    </row>
    <row r="29" spans="1:10" ht="37.9" customHeight="1">
      <c r="A29" s="27" t="s">
        <v>54</v>
      </c>
      <c r="B29" s="12" t="s">
        <v>55</v>
      </c>
      <c r="C29" s="13">
        <v>85</v>
      </c>
      <c r="D29" s="14">
        <v>10000000</v>
      </c>
      <c r="E29" s="13">
        <v>30</v>
      </c>
      <c r="F29" s="14">
        <f>+Tabla1[[#This Row],[Financiera
(B)]]/4</f>
        <v>2500000</v>
      </c>
      <c r="G29" s="13">
        <f>+Tabla13[[#This Row],[Física 
(E)]]+Tabla1[[#This Row],[Física
(C)]]</f>
        <v>35</v>
      </c>
      <c r="H29" s="14">
        <f>1844700-Tabla13[[#This Row],[Financiera 
 (F)]]</f>
        <v>1244100</v>
      </c>
      <c r="I29" s="15">
        <f>IF(G29&gt;0,G29/C29,0)</f>
        <v>0.41176470588235292</v>
      </c>
      <c r="J29" s="16">
        <f>IF(H29&gt;0,H29/D29,0)</f>
        <v>0.12441000000000001</v>
      </c>
    </row>
    <row r="30" spans="1:10" ht="37.9" customHeight="1">
      <c r="A30" s="27" t="s">
        <v>56</v>
      </c>
      <c r="B30" s="12" t="s">
        <v>57</v>
      </c>
      <c r="C30" s="13">
        <v>75</v>
      </c>
      <c r="D30" s="14">
        <v>18000000</v>
      </c>
      <c r="E30" s="13">
        <f>+Hoja3!D4</f>
        <v>30</v>
      </c>
      <c r="F30" s="14">
        <f>+Tabla1[[#This Row],[Financiera
(B)]]/4</f>
        <v>4500000</v>
      </c>
      <c r="G30" s="13">
        <v>34</v>
      </c>
      <c r="H30" s="14">
        <f>6149800-Tabla13[[#This Row],[Financiera 
 (F)]]</f>
        <v>5003750</v>
      </c>
      <c r="I30" s="15">
        <f t="shared" ref="I30:J30" si="0">IF(G30&gt;0,G30/C30,0)</f>
        <v>0.45333333333333331</v>
      </c>
      <c r="J30" s="16">
        <f t="shared" si="0"/>
        <v>0.2779861111111111</v>
      </c>
    </row>
    <row r="31" spans="1:10" ht="34.9" customHeight="1">
      <c r="A31" s="127" t="s">
        <v>58</v>
      </c>
      <c r="B31" s="128"/>
      <c r="C31" s="128"/>
      <c r="D31" s="128"/>
      <c r="E31" s="128"/>
      <c r="F31" s="128"/>
      <c r="G31" s="128"/>
      <c r="H31" s="128"/>
      <c r="I31" s="128"/>
      <c r="J31" s="129"/>
    </row>
    <row r="32" spans="1:10" ht="15.6">
      <c r="A32" s="116" t="s">
        <v>59</v>
      </c>
      <c r="B32" s="117"/>
      <c r="C32" s="117"/>
      <c r="D32" s="117"/>
      <c r="E32" s="117"/>
      <c r="F32" s="117"/>
      <c r="G32" s="117"/>
      <c r="H32" s="117"/>
      <c r="I32" s="117"/>
      <c r="J32" s="118"/>
    </row>
    <row r="33" spans="1:48" ht="15.6">
      <c r="A33" s="124" t="s">
        <v>60</v>
      </c>
      <c r="B33" s="125"/>
      <c r="C33" s="125"/>
      <c r="D33" s="125"/>
      <c r="E33" s="125"/>
      <c r="F33" s="125"/>
      <c r="G33" s="125"/>
      <c r="H33" s="125"/>
      <c r="I33" s="125"/>
      <c r="J33" s="126"/>
    </row>
    <row r="34" spans="1:48">
      <c r="A34" s="26" t="s">
        <v>61</v>
      </c>
      <c r="B34" s="122" t="s">
        <v>54</v>
      </c>
      <c r="C34" s="122"/>
      <c r="D34" s="122"/>
      <c r="E34" s="122"/>
      <c r="F34" s="122"/>
      <c r="G34" s="122"/>
      <c r="H34" s="122"/>
      <c r="I34" s="122"/>
      <c r="J34" s="123"/>
    </row>
    <row r="35" spans="1:48" ht="67.5" customHeight="1">
      <c r="A35" s="17" t="s">
        <v>62</v>
      </c>
      <c r="B35" s="108" t="s">
        <v>63</v>
      </c>
      <c r="C35" s="108"/>
      <c r="D35" s="108"/>
      <c r="E35" s="108"/>
      <c r="F35" s="108"/>
      <c r="G35" s="108"/>
      <c r="H35" s="108"/>
      <c r="I35" s="108"/>
      <c r="J35" s="109"/>
    </row>
    <row r="36" spans="1:48" ht="59.25" customHeight="1">
      <c r="A36" s="17" t="s">
        <v>64</v>
      </c>
      <c r="B36" s="108" t="s">
        <v>79</v>
      </c>
      <c r="C36" s="108"/>
      <c r="D36" s="108"/>
      <c r="E36" s="108"/>
      <c r="F36" s="108"/>
      <c r="G36" s="108"/>
      <c r="H36" s="108"/>
      <c r="I36" s="108"/>
      <c r="J36" s="109"/>
      <c r="K36" s="108"/>
      <c r="L36" s="108"/>
      <c r="M36" s="108"/>
      <c r="N36" s="108"/>
      <c r="O36" s="108"/>
      <c r="P36" s="108"/>
      <c r="Q36" s="109"/>
      <c r="R36" s="108"/>
      <c r="S36" s="108"/>
      <c r="T36" s="108"/>
      <c r="U36" s="108"/>
      <c r="V36" s="108"/>
      <c r="W36" s="108"/>
      <c r="X36" s="108"/>
      <c r="Y36" s="108"/>
      <c r="Z36" s="109"/>
      <c r="AA36" s="108"/>
      <c r="AB36" s="108"/>
      <c r="AC36" s="108"/>
      <c r="AD36" s="108"/>
      <c r="AE36" s="108"/>
      <c r="AF36" s="108"/>
      <c r="AG36" s="108"/>
      <c r="AH36" s="108"/>
      <c r="AI36" s="109"/>
      <c r="AJ36" s="108"/>
      <c r="AK36" s="108"/>
      <c r="AL36" s="108"/>
      <c r="AM36" s="108"/>
      <c r="AN36" s="108"/>
      <c r="AO36" s="108"/>
      <c r="AP36" s="108"/>
      <c r="AQ36" s="108"/>
      <c r="AR36" s="109"/>
      <c r="AS36" s="108"/>
      <c r="AT36" s="108"/>
      <c r="AU36" s="108"/>
      <c r="AV36" s="108"/>
    </row>
    <row r="37" spans="1:48" ht="60" customHeight="1">
      <c r="A37" s="17" t="s">
        <v>66</v>
      </c>
      <c r="B37" s="108" t="s">
        <v>80</v>
      </c>
      <c r="C37" s="108"/>
      <c r="D37" s="108"/>
      <c r="E37" s="108"/>
      <c r="F37" s="108"/>
      <c r="G37" s="108"/>
      <c r="H37" s="108"/>
      <c r="I37" s="108"/>
      <c r="J37" s="109"/>
    </row>
    <row r="38" spans="1:48">
      <c r="A38" s="26" t="s">
        <v>61</v>
      </c>
      <c r="B38" s="122" t="s">
        <v>56</v>
      </c>
      <c r="C38" s="122"/>
      <c r="D38" s="122"/>
      <c r="E38" s="122"/>
      <c r="F38" s="122"/>
      <c r="G38" s="122"/>
      <c r="H38" s="122"/>
      <c r="I38" s="122"/>
      <c r="J38" s="123"/>
    </row>
    <row r="39" spans="1:48" ht="27" customHeight="1">
      <c r="A39" s="17" t="s">
        <v>62</v>
      </c>
      <c r="B39" s="108" t="s">
        <v>68</v>
      </c>
      <c r="C39" s="108"/>
      <c r="D39" s="108"/>
      <c r="E39" s="108"/>
      <c r="F39" s="108"/>
      <c r="G39" s="108"/>
      <c r="H39" s="108"/>
      <c r="I39" s="108"/>
      <c r="J39" s="109"/>
    </row>
    <row r="40" spans="1:48" ht="27.6" customHeight="1">
      <c r="A40" s="17" t="s">
        <v>64</v>
      </c>
      <c r="B40" s="108" t="s">
        <v>81</v>
      </c>
      <c r="C40" s="108"/>
      <c r="D40" s="108"/>
      <c r="E40" s="108"/>
      <c r="F40" s="108"/>
      <c r="G40" s="108"/>
      <c r="H40" s="108"/>
      <c r="I40" s="108"/>
      <c r="J40" s="109"/>
    </row>
    <row r="41" spans="1:48" ht="37.15" customHeight="1">
      <c r="A41" s="17" t="s">
        <v>66</v>
      </c>
      <c r="B41" s="108" t="s">
        <v>82</v>
      </c>
      <c r="C41" s="108"/>
      <c r="D41" s="108"/>
      <c r="E41" s="108"/>
      <c r="F41" s="108"/>
      <c r="G41" s="108"/>
      <c r="H41" s="108"/>
      <c r="I41" s="108"/>
      <c r="J41" s="109"/>
    </row>
    <row r="42" spans="1:48" ht="15.6">
      <c r="A42" s="116" t="s">
        <v>71</v>
      </c>
      <c r="B42" s="117"/>
      <c r="C42" s="117"/>
      <c r="D42" s="117"/>
      <c r="E42" s="117"/>
      <c r="F42" s="117"/>
      <c r="G42" s="117"/>
      <c r="H42" s="117"/>
      <c r="I42" s="117"/>
      <c r="J42" s="118"/>
    </row>
    <row r="43" spans="1:48" ht="15.6">
      <c r="A43" s="119" t="s">
        <v>72</v>
      </c>
      <c r="B43" s="120"/>
      <c r="C43" s="120"/>
      <c r="D43" s="120"/>
      <c r="E43" s="120"/>
      <c r="F43" s="120"/>
      <c r="G43" s="120"/>
      <c r="H43" s="120"/>
      <c r="I43" s="120"/>
      <c r="J43" s="121"/>
    </row>
    <row r="44" spans="1:48" ht="89.45" customHeight="1">
      <c r="A44" s="113" t="s">
        <v>83</v>
      </c>
      <c r="B44" s="114"/>
      <c r="C44" s="114"/>
      <c r="D44" s="114"/>
      <c r="E44" s="114"/>
      <c r="F44" s="114"/>
      <c r="G44" s="114"/>
      <c r="H44" s="114"/>
      <c r="I44" s="114"/>
      <c r="J44" s="115"/>
      <c r="K44" s="28"/>
      <c r="L44" s="28"/>
      <c r="M44" s="28"/>
      <c r="N44" s="28"/>
      <c r="O44" s="28"/>
      <c r="P44" s="29"/>
      <c r="Q44" s="108"/>
      <c r="R44" s="108"/>
      <c r="S44" s="108"/>
      <c r="T44" s="108"/>
      <c r="U44" s="108"/>
      <c r="V44" s="108"/>
      <c r="W44" s="108"/>
      <c r="X44" s="108"/>
      <c r="Y44" s="109"/>
      <c r="Z44" s="108"/>
      <c r="AA44" s="108"/>
      <c r="AB44" s="108"/>
      <c r="AC44" s="108"/>
      <c r="AD44" s="108"/>
      <c r="AE44" s="108"/>
      <c r="AF44" s="108"/>
      <c r="AG44" s="108"/>
      <c r="AH44" s="109"/>
      <c r="AI44" s="108"/>
      <c r="AJ44" s="108"/>
      <c r="AK44" s="108"/>
      <c r="AL44" s="108"/>
      <c r="AM44" s="108"/>
      <c r="AN44" s="108"/>
      <c r="AO44" s="108"/>
      <c r="AP44" s="108"/>
      <c r="AQ44" s="109"/>
    </row>
    <row r="45" spans="1:48" ht="27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48" ht="30.75" customHeight="1">
      <c r="A46" s="110" t="s">
        <v>74</v>
      </c>
      <c r="B46" s="110"/>
      <c r="C46" s="110"/>
      <c r="D46" s="110"/>
      <c r="E46" s="110"/>
      <c r="F46" s="110"/>
      <c r="G46" s="110"/>
      <c r="H46" s="110"/>
      <c r="I46" s="110"/>
      <c r="J46" s="110"/>
    </row>
    <row r="47" spans="1:48">
      <c r="A47" s="5" t="s">
        <v>84</v>
      </c>
    </row>
    <row r="50" spans="2:4">
      <c r="B50" s="111" t="s">
        <v>76</v>
      </c>
      <c r="C50" s="111"/>
      <c r="D50" s="111"/>
    </row>
    <row r="51" spans="2:4">
      <c r="B51" s="112" t="str">
        <f>+'Primer trimestre'!B51:D51</f>
        <v>Escania Navarro</v>
      </c>
      <c r="C51" s="112"/>
      <c r="D51" s="112"/>
    </row>
    <row r="52" spans="2:4">
      <c r="B52" s="107" t="s">
        <v>78</v>
      </c>
      <c r="C52" s="107"/>
      <c r="D52" s="107"/>
    </row>
  </sheetData>
  <mergeCells count="73">
    <mergeCell ref="B51:D51"/>
    <mergeCell ref="B52:D52"/>
    <mergeCell ref="B50:D50"/>
    <mergeCell ref="A46:J46"/>
    <mergeCell ref="B9:J9"/>
    <mergeCell ref="B10:J10"/>
    <mergeCell ref="B21:J21"/>
    <mergeCell ref="A31:J31"/>
    <mergeCell ref="A33:J33"/>
    <mergeCell ref="B34:J34"/>
    <mergeCell ref="B35:J35"/>
    <mergeCell ref="B36:J36"/>
    <mergeCell ref="B37:J37"/>
    <mergeCell ref="A25:B25"/>
    <mergeCell ref="I25:J25"/>
    <mergeCell ref="A26:J26"/>
    <mergeCell ref="A32:J32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R36:Z36"/>
    <mergeCell ref="AA36:AI36"/>
    <mergeCell ref="AJ36:AR36"/>
    <mergeCell ref="AS36:AV36"/>
    <mergeCell ref="K8:Q8"/>
    <mergeCell ref="R8:Z8"/>
    <mergeCell ref="AA8:AD8"/>
    <mergeCell ref="K9:Q9"/>
    <mergeCell ref="R9:Z9"/>
    <mergeCell ref="AA9:AD9"/>
    <mergeCell ref="K10:Q10"/>
    <mergeCell ref="R10:Z10"/>
    <mergeCell ref="AA10:AD10"/>
    <mergeCell ref="B38:J38"/>
    <mergeCell ref="B39:J39"/>
    <mergeCell ref="B40:J40"/>
    <mergeCell ref="B41:J41"/>
    <mergeCell ref="K36:Q36"/>
    <mergeCell ref="Q44:Y44"/>
    <mergeCell ref="Z44:AH44"/>
    <mergeCell ref="AI44:AQ44"/>
    <mergeCell ref="A42:J42"/>
    <mergeCell ref="A43:J43"/>
    <mergeCell ref="A44:J44"/>
  </mergeCells>
  <phoneticPr fontId="22" type="noConversion"/>
  <dataValidations xWindow="556" yWindow="890" count="16">
    <dataValidation allowBlank="1" showInputMessage="1" showErrorMessage="1" prompt="Monto ejecutado en el trimestre" sqref="H28:H29" xr:uid="{00000000-0002-0000-0100-000000000000}"/>
    <dataValidation allowBlank="1" showInputMessage="1" showErrorMessage="1" prompt="Meta alcanzada en el trimestre" sqref="G28" xr:uid="{00000000-0002-0000-0100-000001000000}"/>
    <dataValidation allowBlank="1" showInputMessage="1" showErrorMessage="1" prompt="Monto presupuestado para el producto" sqref="D28:D30 F28 E29:G30" xr:uid="{00000000-0002-0000-0100-000002000000}"/>
    <dataValidation allowBlank="1" showInputMessage="1" showErrorMessage="1" prompt="Meta anual del indicador" sqref="C28:C30 E28" xr:uid="{00000000-0002-0000-0100-000003000000}"/>
    <dataValidation allowBlank="1" showInputMessage="1" showErrorMessage="1" prompt="Nombre del indicador" sqref="B28:B30" xr:uid="{00000000-0002-0000-0100-000004000000}"/>
    <dataValidation allowBlank="1" showInputMessage="1" showErrorMessage="1" prompt="Nombre de cada producto" sqref="A28:A30" xr:uid="{00000000-0002-0000-0100-000005000000}"/>
    <dataValidation allowBlank="1" showInputMessage="1" showErrorMessage="1" prompt="¿En qué consiste el programa?" sqref="B19:J19" xr:uid="{00000000-0002-0000-0100-000006000000}"/>
    <dataValidation allowBlank="1" showInputMessage="1" showErrorMessage="1" prompt="Presupuesto del programa" sqref="A25:C25 F25" xr:uid="{00000000-0002-0000-0100-000007000000}"/>
    <dataValidation allowBlank="1" showInputMessage="1" showErrorMessage="1" prompt="Oportunidades de mejora identificadas" sqref="A44:A45 B45:J45" xr:uid="{00000000-0002-0000-0100-000008000000}"/>
    <dataValidation allowBlank="1" showInputMessage="1" showErrorMessage="1" prompt="De existir desvío, explicar razones." sqref="B37:J37 B41:J41" xr:uid="{00000000-0002-0000-0100-000009000000}"/>
    <dataValidation allowBlank="1" showInputMessage="1" showErrorMessage="1" prompt="1. Describir lo plasmado en el presupuesto_x000a_2. Describir lo alcanzado en términos financieros y de producción " sqref="B36:J36 B40:J40" xr:uid="{00000000-0002-0000-0100-00000A000000}"/>
    <dataValidation allowBlank="1" showInputMessage="1" showErrorMessage="1" prompt="¿En qué consiste el producto? su objetivo" sqref="B35:J35 B39:J39" xr:uid="{00000000-0002-0000-0100-00000B000000}"/>
    <dataValidation allowBlank="1" showInputMessage="1" showErrorMessage="1" prompt="Nombre del producto" sqref="B34:J34 B38:J38" xr:uid="{00000000-0002-0000-0100-00000C000000}"/>
    <dataValidation allowBlank="1" showInputMessage="1" showErrorMessage="1" prompt="¿A quién va dirigido el programa?, ¿qué característica tiene esta población que requiere ser beneficiada?" sqref="B20:J20" xr:uid="{00000000-0002-0000-0100-00000D000000}"/>
    <dataValidation allowBlank="1" showInputMessage="1" prompt="Nombre del capítulo" sqref="B8:J10" xr:uid="{00000000-0002-0000-0100-00000E000000}"/>
    <dataValidation allowBlank="1" sqref="A8" xr:uid="{00000000-0002-0000-0100-00000F000000}"/>
  </dataValidations>
  <pageMargins left="0.41" right="0.33" top="0.33" bottom="0.18" header="0.24" footer="0.21"/>
  <pageSetup scale="8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52"/>
  <sheetViews>
    <sheetView showGridLines="0" topLeftCell="A16" workbookViewId="0">
      <selection activeCell="E29" sqref="E29"/>
    </sheetView>
  </sheetViews>
  <sheetFormatPr defaultColWidth="11.42578125" defaultRowHeight="14.45"/>
  <cols>
    <col min="1" max="1" width="39.28515625" style="5" customWidth="1"/>
    <col min="2" max="3" width="12.7109375" style="5" customWidth="1"/>
    <col min="4" max="4" width="15.85546875" style="5" customWidth="1"/>
    <col min="5" max="7" width="12.7109375" style="5" customWidth="1"/>
    <col min="8" max="8" width="14.85546875" style="5" customWidth="1"/>
    <col min="9" max="10" width="12.7109375" style="5" customWidth="1"/>
  </cols>
  <sheetData>
    <row r="1" spans="1:30" ht="21.6" thickBot="1">
      <c r="A1" s="18"/>
      <c r="B1" s="164" t="s">
        <v>0</v>
      </c>
      <c r="C1" s="165"/>
      <c r="D1" s="165"/>
      <c r="E1" s="165"/>
      <c r="F1" s="165"/>
      <c r="G1" s="165"/>
      <c r="H1" s="165"/>
      <c r="I1" s="165"/>
      <c r="J1" s="166"/>
    </row>
    <row r="2" spans="1:30" ht="21.6" thickBot="1">
      <c r="A2" s="19"/>
      <c r="B2" s="167" t="s">
        <v>1</v>
      </c>
      <c r="C2" s="168"/>
      <c r="D2" s="167" t="s">
        <v>2</v>
      </c>
      <c r="E2" s="168"/>
      <c r="F2" s="168"/>
      <c r="G2" s="168"/>
      <c r="H2" s="169"/>
      <c r="I2" s="1" t="s">
        <v>3</v>
      </c>
      <c r="J2" s="2" t="s">
        <v>4</v>
      </c>
    </row>
    <row r="3" spans="1:30" ht="21.6" thickBot="1">
      <c r="A3" s="20"/>
      <c r="B3" s="170"/>
      <c r="C3" s="171"/>
      <c r="D3" s="170"/>
      <c r="E3" s="171"/>
      <c r="F3" s="171"/>
      <c r="G3" s="171"/>
      <c r="H3" s="172"/>
      <c r="I3" s="24"/>
      <c r="J3" s="25"/>
    </row>
    <row r="4" spans="1:30">
      <c r="A4" s="160"/>
      <c r="B4" s="161"/>
      <c r="C4" s="161"/>
      <c r="D4" s="162"/>
      <c r="E4" s="162"/>
      <c r="F4" s="162"/>
      <c r="G4" s="162"/>
      <c r="H4" s="162"/>
      <c r="I4" s="161"/>
      <c r="J4" s="163"/>
    </row>
    <row r="5" spans="1:30" ht="3" customHeight="1">
      <c r="A5" s="157"/>
      <c r="B5" s="158"/>
      <c r="C5" s="158"/>
      <c r="D5" s="158"/>
      <c r="E5" s="158"/>
      <c r="F5" s="158"/>
      <c r="G5" s="158"/>
      <c r="H5" s="158"/>
      <c r="I5" s="158"/>
      <c r="J5" s="159"/>
    </row>
    <row r="6" spans="1:30" ht="15.6">
      <c r="A6" s="116" t="s">
        <v>5</v>
      </c>
      <c r="B6" s="117"/>
      <c r="C6" s="117"/>
      <c r="D6" s="117"/>
      <c r="E6" s="117"/>
      <c r="F6" s="117"/>
      <c r="G6" s="117"/>
      <c r="H6" s="117"/>
      <c r="I6" s="117"/>
      <c r="J6" s="118"/>
    </row>
    <row r="7" spans="1:30" ht="15.6">
      <c r="A7" s="124" t="s">
        <v>6</v>
      </c>
      <c r="B7" s="125"/>
      <c r="C7" s="125"/>
      <c r="D7" s="125"/>
      <c r="E7" s="125"/>
      <c r="F7" s="125"/>
      <c r="G7" s="125"/>
      <c r="H7" s="125"/>
      <c r="I7" s="125"/>
      <c r="J7" s="126"/>
    </row>
    <row r="8" spans="1:30" ht="14.45" customHeight="1">
      <c r="A8" s="30" t="s">
        <v>7</v>
      </c>
      <c r="B8" s="155" t="s">
        <v>8</v>
      </c>
      <c r="C8" s="155"/>
      <c r="D8" s="155"/>
      <c r="E8" s="155"/>
      <c r="F8" s="155"/>
      <c r="G8" s="155"/>
      <c r="H8" s="155"/>
      <c r="I8" s="155"/>
      <c r="J8" s="155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</row>
    <row r="9" spans="1:30" ht="15" customHeight="1">
      <c r="A9" s="21" t="s">
        <v>9</v>
      </c>
      <c r="B9" s="155" t="s">
        <v>10</v>
      </c>
      <c r="C9" s="155"/>
      <c r="D9" s="155"/>
      <c r="E9" s="155"/>
      <c r="F9" s="155"/>
      <c r="G9" s="155"/>
      <c r="H9" s="155"/>
      <c r="I9" s="155"/>
      <c r="J9" s="155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</row>
    <row r="10" spans="1:30" ht="14.45" customHeight="1">
      <c r="A10" s="31" t="s">
        <v>11</v>
      </c>
      <c r="B10" s="155" t="s">
        <v>12</v>
      </c>
      <c r="C10" s="155"/>
      <c r="D10" s="155"/>
      <c r="E10" s="155"/>
      <c r="F10" s="155"/>
      <c r="G10" s="155"/>
      <c r="H10" s="155"/>
      <c r="I10" s="155"/>
      <c r="J10" s="155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</row>
    <row r="11" spans="1:30" ht="48" customHeight="1">
      <c r="A11" s="3" t="s">
        <v>13</v>
      </c>
      <c r="B11" s="145" t="s">
        <v>14</v>
      </c>
      <c r="C11" s="146"/>
      <c r="D11" s="146"/>
      <c r="E11" s="146"/>
      <c r="F11" s="146"/>
      <c r="G11" s="146"/>
      <c r="H11" s="146"/>
      <c r="I11" s="146"/>
      <c r="J11" s="147"/>
    </row>
    <row r="12" spans="1:30" ht="28.15" customHeight="1">
      <c r="A12" s="3" t="s">
        <v>15</v>
      </c>
      <c r="B12" s="148" t="s">
        <v>16</v>
      </c>
      <c r="C12" s="149"/>
      <c r="D12" s="149"/>
      <c r="E12" s="149"/>
      <c r="F12" s="149"/>
      <c r="G12" s="149"/>
      <c r="H12" s="149"/>
      <c r="I12" s="149"/>
      <c r="J12" s="150"/>
    </row>
    <row r="13" spans="1:30" ht="15.6">
      <c r="A13" s="116" t="s">
        <v>17</v>
      </c>
      <c r="B13" s="117"/>
      <c r="C13" s="117"/>
      <c r="D13" s="117"/>
      <c r="E13" s="117"/>
      <c r="F13" s="117"/>
      <c r="G13" s="117"/>
      <c r="H13" s="117"/>
      <c r="I13" s="117"/>
      <c r="J13" s="118"/>
    </row>
    <row r="14" spans="1:30" ht="27.75" customHeight="1">
      <c r="A14" s="3" t="s">
        <v>18</v>
      </c>
      <c r="B14" s="22">
        <v>2</v>
      </c>
      <c r="C14" s="151" t="s">
        <v>19</v>
      </c>
      <c r="D14" s="152"/>
      <c r="E14" s="152"/>
      <c r="F14" s="152"/>
      <c r="G14" s="152"/>
      <c r="H14" s="152"/>
      <c r="I14" s="152"/>
      <c r="J14" s="153"/>
    </row>
    <row r="15" spans="1:30" ht="26.25" customHeight="1">
      <c r="A15" s="3" t="s">
        <v>20</v>
      </c>
      <c r="B15" s="6">
        <v>2.2000000000000002</v>
      </c>
      <c r="C15" s="154" t="str">
        <f>IFERROR(VLOOKUP(B15,'[1]Validacion datos'!A8:B26,2,FALSE),"")</f>
        <v>Salud y seguridad social integral</v>
      </c>
      <c r="D15" s="154"/>
      <c r="E15" s="154"/>
      <c r="F15" s="154"/>
      <c r="G15" s="154"/>
      <c r="H15" s="154"/>
      <c r="I15" s="154"/>
      <c r="J15" s="154"/>
    </row>
    <row r="16" spans="1:30" ht="33.75" customHeight="1">
      <c r="A16" s="3" t="s">
        <v>21</v>
      </c>
      <c r="B16" s="7" t="s">
        <v>22</v>
      </c>
      <c r="C16" s="154" t="s">
        <v>23</v>
      </c>
      <c r="D16" s="154"/>
      <c r="E16" s="154"/>
      <c r="F16" s="154"/>
      <c r="G16" s="154"/>
      <c r="H16" s="154"/>
      <c r="I16" s="154"/>
      <c r="J16" s="154"/>
    </row>
    <row r="17" spans="1:12" ht="15.6">
      <c r="A17" s="116" t="s">
        <v>24</v>
      </c>
      <c r="B17" s="117"/>
      <c r="C17" s="117"/>
      <c r="D17" s="117"/>
      <c r="E17" s="117"/>
      <c r="F17" s="117"/>
      <c r="G17" s="117"/>
      <c r="H17" s="117"/>
      <c r="I17" s="117"/>
      <c r="J17" s="118"/>
    </row>
    <row r="18" spans="1:12" ht="29.25" customHeight="1">
      <c r="A18" s="3" t="s">
        <v>25</v>
      </c>
      <c r="B18" s="108" t="s">
        <v>26</v>
      </c>
      <c r="C18" s="108"/>
      <c r="D18" s="108"/>
      <c r="E18" s="108"/>
      <c r="F18" s="108"/>
      <c r="G18" s="108"/>
      <c r="H18" s="108"/>
      <c r="I18" s="108"/>
      <c r="J18" s="109"/>
    </row>
    <row r="19" spans="1:12" ht="42.6" customHeight="1">
      <c r="A19" s="8" t="s">
        <v>27</v>
      </c>
      <c r="B19" s="108" t="s">
        <v>28</v>
      </c>
      <c r="C19" s="108"/>
      <c r="D19" s="108"/>
      <c r="E19" s="108"/>
      <c r="F19" s="108"/>
      <c r="G19" s="108"/>
      <c r="H19" s="108"/>
      <c r="I19" s="108"/>
      <c r="J19" s="109"/>
    </row>
    <row r="20" spans="1:12" ht="34.5" customHeight="1">
      <c r="A20" s="8" t="s">
        <v>29</v>
      </c>
      <c r="B20" s="108" t="s">
        <v>30</v>
      </c>
      <c r="C20" s="108"/>
      <c r="D20" s="108"/>
      <c r="E20" s="108"/>
      <c r="F20" s="108"/>
      <c r="G20" s="108"/>
      <c r="H20" s="108"/>
      <c r="I20" s="108"/>
      <c r="J20" s="109"/>
    </row>
    <row r="21" spans="1:12" ht="35.25" customHeight="1">
      <c r="A21" s="8" t="s">
        <v>31</v>
      </c>
      <c r="B21" s="108" t="s">
        <v>32</v>
      </c>
      <c r="C21" s="108"/>
      <c r="D21" s="108"/>
      <c r="E21" s="108"/>
      <c r="F21" s="108"/>
      <c r="G21" s="108"/>
      <c r="H21" s="108"/>
      <c r="I21" s="108"/>
      <c r="J21" s="109"/>
    </row>
    <row r="22" spans="1:12" ht="15.6">
      <c r="A22" s="116" t="s">
        <v>33</v>
      </c>
      <c r="B22" s="117"/>
      <c r="C22" s="117"/>
      <c r="D22" s="117"/>
      <c r="E22" s="117"/>
      <c r="F22" s="117"/>
      <c r="G22" s="117"/>
      <c r="H22" s="117"/>
      <c r="I22" s="117"/>
      <c r="J22" s="118"/>
    </row>
    <row r="23" spans="1:12" ht="15.6">
      <c r="A23" s="124" t="s">
        <v>34</v>
      </c>
      <c r="B23" s="125"/>
      <c r="C23" s="125"/>
      <c r="D23" s="125"/>
      <c r="E23" s="125"/>
      <c r="F23" s="125"/>
      <c r="G23" s="125"/>
      <c r="H23" s="125"/>
      <c r="I23" s="125"/>
      <c r="J23" s="126"/>
    </row>
    <row r="24" spans="1:12" ht="15" customHeight="1">
      <c r="A24" s="130" t="s">
        <v>35</v>
      </c>
      <c r="B24" s="131"/>
      <c r="C24" s="132" t="s">
        <v>36</v>
      </c>
      <c r="D24" s="133"/>
      <c r="E24" s="133"/>
      <c r="F24" s="133" t="s">
        <v>37</v>
      </c>
      <c r="G24" s="133"/>
      <c r="H24" s="131"/>
      <c r="I24" s="132" t="s">
        <v>38</v>
      </c>
      <c r="J24" s="134"/>
    </row>
    <row r="25" spans="1:12">
      <c r="A25" s="176">
        <v>329000000</v>
      </c>
      <c r="B25" s="177"/>
      <c r="C25" s="173">
        <v>505610909.38999999</v>
      </c>
      <c r="D25" s="174"/>
      <c r="E25" s="175"/>
      <c r="F25" s="173">
        <v>120927408.48999999</v>
      </c>
      <c r="G25" s="174"/>
      <c r="H25" s="175"/>
      <c r="I25" s="178">
        <f>(+F25/A25)</f>
        <v>0.36756051212765956</v>
      </c>
      <c r="J25" s="179"/>
    </row>
    <row r="26" spans="1:12" ht="15.6">
      <c r="A26" s="124" t="s">
        <v>39</v>
      </c>
      <c r="B26" s="125"/>
      <c r="C26" s="125"/>
      <c r="D26" s="125"/>
      <c r="E26" s="125"/>
      <c r="F26" s="125"/>
      <c r="G26" s="125"/>
      <c r="H26" s="125"/>
      <c r="I26" s="125"/>
      <c r="J26" s="126"/>
    </row>
    <row r="27" spans="1:12" ht="15" customHeight="1">
      <c r="A27" s="4"/>
      <c r="B27"/>
      <c r="C27" s="142" t="s">
        <v>40</v>
      </c>
      <c r="D27" s="143"/>
      <c r="E27" s="142" t="s">
        <v>85</v>
      </c>
      <c r="F27" s="143"/>
      <c r="G27" s="142" t="s">
        <v>85</v>
      </c>
      <c r="H27" s="143"/>
      <c r="I27" s="142" t="s">
        <v>43</v>
      </c>
      <c r="J27" s="144"/>
    </row>
    <row r="28" spans="1:12" ht="39">
      <c r="A28" s="9" t="s">
        <v>44</v>
      </c>
      <c r="B28" s="10" t="s">
        <v>45</v>
      </c>
      <c r="C28" s="10" t="s">
        <v>46</v>
      </c>
      <c r="D28" s="10" t="s">
        <v>47</v>
      </c>
      <c r="E28" s="10" t="s">
        <v>48</v>
      </c>
      <c r="F28" s="10" t="s">
        <v>49</v>
      </c>
      <c r="G28" s="10" t="s">
        <v>50</v>
      </c>
      <c r="H28" s="10" t="s">
        <v>51</v>
      </c>
      <c r="I28" s="10" t="s">
        <v>52</v>
      </c>
      <c r="J28" s="11" t="s">
        <v>53</v>
      </c>
    </row>
    <row r="29" spans="1:12" ht="37.9" customHeight="1">
      <c r="A29" s="27" t="s">
        <v>54</v>
      </c>
      <c r="B29" s="12" t="s">
        <v>55</v>
      </c>
      <c r="C29" s="13">
        <v>85</v>
      </c>
      <c r="D29" s="14">
        <v>10000000</v>
      </c>
      <c r="E29" s="13">
        <f>+Tabla1[[#This Row],[Física
(C)]]+Tabla13[[#This Row],[Física
(C)]]</f>
        <v>45</v>
      </c>
      <c r="F29" s="14">
        <f>+Tabla13[[#This Row],[Financiera
(D)]]+Tabla1[[#This Row],[Financiera
(D)]]</f>
        <v>5000000</v>
      </c>
      <c r="G29" s="13">
        <f>+Tabla13[[#This Row],[Física 
(E)]]+Tabla1[[#This Row],[Física 
(E)]]</f>
        <v>40</v>
      </c>
      <c r="H29" s="14">
        <f>1844700</f>
        <v>1844700</v>
      </c>
      <c r="I29" s="15">
        <f>IF(G29&gt;0,G29/C29,0)</f>
        <v>0.47058823529411764</v>
      </c>
      <c r="J29" s="16">
        <f>IF(H29&gt;0,H29/D29,0)</f>
        <v>0.18447</v>
      </c>
      <c r="L29" s="55"/>
    </row>
    <row r="30" spans="1:12" ht="37.9" customHeight="1">
      <c r="A30" s="27" t="s">
        <v>56</v>
      </c>
      <c r="B30" s="12" t="s">
        <v>57</v>
      </c>
      <c r="C30" s="13">
        <v>75</v>
      </c>
      <c r="D30" s="14">
        <v>18000000</v>
      </c>
      <c r="E30" s="13">
        <f>+Tabla1[[#This Row],[Física
(C)]]+Tabla13[[#This Row],[Física
(C)]]</f>
        <v>45</v>
      </c>
      <c r="F30" s="14">
        <f>+Tabla13[[#This Row],[Financiera
(D)]]+Tabla1[[#This Row],[Financiera
(D)]]</f>
        <v>9000000</v>
      </c>
      <c r="G30" s="13">
        <f>+Tabla13[[#This Row],[Física 
(E)]]+Tabla1[[#This Row],[Física 
(E)]]</f>
        <v>47</v>
      </c>
      <c r="H30" s="14">
        <f>6149800</f>
        <v>6149800</v>
      </c>
      <c r="I30" s="15">
        <f t="shared" ref="I30:J30" si="0">IF(G30&gt;0,G30/C30,0)</f>
        <v>0.62666666666666671</v>
      </c>
      <c r="J30" s="16">
        <f t="shared" si="0"/>
        <v>0.34165555555555555</v>
      </c>
      <c r="L30" s="55"/>
    </row>
    <row r="31" spans="1:12" ht="34.9" customHeight="1">
      <c r="A31" s="127" t="s">
        <v>86</v>
      </c>
      <c r="B31" s="128"/>
      <c r="C31" s="128"/>
      <c r="D31" s="128"/>
      <c r="E31" s="128"/>
      <c r="F31" s="128"/>
      <c r="G31" s="128"/>
      <c r="H31" s="128"/>
      <c r="I31" s="128"/>
      <c r="J31" s="129"/>
    </row>
    <row r="32" spans="1:12" ht="15.6">
      <c r="A32" s="116" t="s">
        <v>59</v>
      </c>
      <c r="B32" s="117"/>
      <c r="C32" s="117"/>
      <c r="D32" s="117"/>
      <c r="E32" s="117"/>
      <c r="F32" s="117"/>
      <c r="G32" s="117"/>
      <c r="H32" s="117"/>
      <c r="I32" s="117"/>
      <c r="J32" s="118"/>
    </row>
    <row r="33" spans="1:48" ht="15.6">
      <c r="A33" s="124" t="s">
        <v>60</v>
      </c>
      <c r="B33" s="125"/>
      <c r="C33" s="125"/>
      <c r="D33" s="125"/>
      <c r="E33" s="125"/>
      <c r="F33" s="125"/>
      <c r="G33" s="125"/>
      <c r="H33" s="125"/>
      <c r="I33" s="125"/>
      <c r="J33" s="126"/>
    </row>
    <row r="34" spans="1:48">
      <c r="A34" s="26" t="s">
        <v>61</v>
      </c>
      <c r="B34" s="122" t="s">
        <v>54</v>
      </c>
      <c r="C34" s="122"/>
      <c r="D34" s="122"/>
      <c r="E34" s="122"/>
      <c r="F34" s="122"/>
      <c r="G34" s="122"/>
      <c r="H34" s="122"/>
      <c r="I34" s="122"/>
      <c r="J34" s="123"/>
    </row>
    <row r="35" spans="1:48" ht="67.5" customHeight="1">
      <c r="A35" s="17" t="s">
        <v>62</v>
      </c>
      <c r="B35" s="108" t="s">
        <v>63</v>
      </c>
      <c r="C35" s="108"/>
      <c r="D35" s="108"/>
      <c r="E35" s="108"/>
      <c r="F35" s="108"/>
      <c r="G35" s="108"/>
      <c r="H35" s="108"/>
      <c r="I35" s="108"/>
      <c r="J35" s="109"/>
    </row>
    <row r="36" spans="1:48" ht="59.25" customHeight="1">
      <c r="A36" s="17" t="s">
        <v>64</v>
      </c>
      <c r="B36" s="108" t="s">
        <v>87</v>
      </c>
      <c r="C36" s="108"/>
      <c r="D36" s="108"/>
      <c r="E36" s="108"/>
      <c r="F36" s="108"/>
      <c r="G36" s="108"/>
      <c r="H36" s="108"/>
      <c r="I36" s="108"/>
      <c r="J36" s="109"/>
      <c r="K36" s="108"/>
      <c r="L36" s="108"/>
      <c r="M36" s="108"/>
      <c r="N36" s="108"/>
      <c r="O36" s="108"/>
      <c r="P36" s="108"/>
      <c r="Q36" s="109"/>
      <c r="R36" s="108"/>
      <c r="S36" s="108"/>
      <c r="T36" s="108"/>
      <c r="U36" s="108"/>
      <c r="V36" s="108"/>
      <c r="W36" s="108"/>
      <c r="X36" s="108"/>
      <c r="Y36" s="108"/>
      <c r="Z36" s="109"/>
      <c r="AA36" s="108"/>
      <c r="AB36" s="108"/>
      <c r="AC36" s="108"/>
      <c r="AD36" s="108"/>
      <c r="AE36" s="108"/>
      <c r="AF36" s="108"/>
      <c r="AG36" s="108"/>
      <c r="AH36" s="108"/>
      <c r="AI36" s="109"/>
      <c r="AJ36" s="108"/>
      <c r="AK36" s="108"/>
      <c r="AL36" s="108"/>
      <c r="AM36" s="108"/>
      <c r="AN36" s="108"/>
      <c r="AO36" s="108"/>
      <c r="AP36" s="108"/>
      <c r="AQ36" s="108"/>
      <c r="AR36" s="109"/>
      <c r="AS36" s="108"/>
      <c r="AT36" s="108"/>
      <c r="AU36" s="108"/>
      <c r="AV36" s="108"/>
    </row>
    <row r="37" spans="1:48" ht="60" customHeight="1">
      <c r="A37" s="17" t="s">
        <v>66</v>
      </c>
      <c r="B37" s="108" t="s">
        <v>80</v>
      </c>
      <c r="C37" s="108"/>
      <c r="D37" s="108"/>
      <c r="E37" s="108"/>
      <c r="F37" s="108"/>
      <c r="G37" s="108"/>
      <c r="H37" s="108"/>
      <c r="I37" s="108"/>
      <c r="J37" s="109"/>
    </row>
    <row r="38" spans="1:48">
      <c r="A38" s="26" t="s">
        <v>61</v>
      </c>
      <c r="B38" s="122" t="s">
        <v>56</v>
      </c>
      <c r="C38" s="122"/>
      <c r="D38" s="122"/>
      <c r="E38" s="122"/>
      <c r="F38" s="122"/>
      <c r="G38" s="122"/>
      <c r="H38" s="122"/>
      <c r="I38" s="122"/>
      <c r="J38" s="123"/>
    </row>
    <row r="39" spans="1:48" ht="27" customHeight="1">
      <c r="A39" s="17" t="s">
        <v>62</v>
      </c>
      <c r="B39" s="108" t="s">
        <v>68</v>
      </c>
      <c r="C39" s="108"/>
      <c r="D39" s="108"/>
      <c r="E39" s="108"/>
      <c r="F39" s="108"/>
      <c r="G39" s="108"/>
      <c r="H39" s="108"/>
      <c r="I39" s="108"/>
      <c r="J39" s="109"/>
    </row>
    <row r="40" spans="1:48" ht="27.6" customHeight="1">
      <c r="A40" s="17" t="s">
        <v>64</v>
      </c>
      <c r="B40" s="108" t="s">
        <v>81</v>
      </c>
      <c r="C40" s="108"/>
      <c r="D40" s="108"/>
      <c r="E40" s="108"/>
      <c r="F40" s="108"/>
      <c r="G40" s="108"/>
      <c r="H40" s="108"/>
      <c r="I40" s="108"/>
      <c r="J40" s="109"/>
    </row>
    <row r="41" spans="1:48" ht="37.15" customHeight="1">
      <c r="A41" s="17" t="s">
        <v>66</v>
      </c>
      <c r="B41" s="108" t="s">
        <v>82</v>
      </c>
      <c r="C41" s="108"/>
      <c r="D41" s="108"/>
      <c r="E41" s="108"/>
      <c r="F41" s="108"/>
      <c r="G41" s="108"/>
      <c r="H41" s="108"/>
      <c r="I41" s="108"/>
      <c r="J41" s="109"/>
    </row>
    <row r="42" spans="1:48" ht="15.6">
      <c r="A42" s="116" t="s">
        <v>71</v>
      </c>
      <c r="B42" s="117"/>
      <c r="C42" s="117"/>
      <c r="D42" s="117"/>
      <c r="E42" s="117"/>
      <c r="F42" s="117"/>
      <c r="G42" s="117"/>
      <c r="H42" s="117"/>
      <c r="I42" s="117"/>
      <c r="J42" s="118"/>
    </row>
    <row r="43" spans="1:48" ht="15.6">
      <c r="A43" s="119" t="s">
        <v>72</v>
      </c>
      <c r="B43" s="120"/>
      <c r="C43" s="120"/>
      <c r="D43" s="120"/>
      <c r="E43" s="120"/>
      <c r="F43" s="120"/>
      <c r="G43" s="120"/>
      <c r="H43" s="120"/>
      <c r="I43" s="120"/>
      <c r="J43" s="121"/>
    </row>
    <row r="44" spans="1:48" ht="89.45" customHeight="1">
      <c r="A44" s="113" t="s">
        <v>83</v>
      </c>
      <c r="B44" s="114"/>
      <c r="C44" s="114"/>
      <c r="D44" s="114"/>
      <c r="E44" s="114"/>
      <c r="F44" s="114"/>
      <c r="G44" s="114"/>
      <c r="H44" s="114"/>
      <c r="I44" s="114"/>
      <c r="J44" s="115"/>
      <c r="K44" s="28"/>
      <c r="L44" s="28"/>
      <c r="M44" s="28"/>
      <c r="N44" s="28"/>
      <c r="O44" s="28"/>
      <c r="P44" s="29"/>
      <c r="Q44" s="108"/>
      <c r="R44" s="108"/>
      <c r="S44" s="108"/>
      <c r="T44" s="108"/>
      <c r="U44" s="108"/>
      <c r="V44" s="108"/>
      <c r="W44" s="108"/>
      <c r="X44" s="108"/>
      <c r="Y44" s="109"/>
      <c r="Z44" s="108"/>
      <c r="AA44" s="108"/>
      <c r="AB44" s="108"/>
      <c r="AC44" s="108"/>
      <c r="AD44" s="108"/>
      <c r="AE44" s="108"/>
      <c r="AF44" s="108"/>
      <c r="AG44" s="108"/>
      <c r="AH44" s="109"/>
      <c r="AI44" s="108"/>
      <c r="AJ44" s="108"/>
      <c r="AK44" s="108"/>
      <c r="AL44" s="108"/>
      <c r="AM44" s="108"/>
      <c r="AN44" s="108"/>
      <c r="AO44" s="108"/>
      <c r="AP44" s="108"/>
      <c r="AQ44" s="109"/>
    </row>
    <row r="45" spans="1:48" ht="27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48" ht="30.75" customHeight="1">
      <c r="A46" s="110" t="s">
        <v>74</v>
      </c>
      <c r="B46" s="110"/>
      <c r="C46" s="110"/>
      <c r="D46" s="110"/>
      <c r="E46" s="110"/>
      <c r="F46" s="110"/>
      <c r="G46" s="110"/>
      <c r="H46" s="110"/>
      <c r="I46" s="110"/>
      <c r="J46" s="110"/>
    </row>
    <row r="47" spans="1:48">
      <c r="A47" s="5" t="s">
        <v>88</v>
      </c>
    </row>
    <row r="50" spans="2:4">
      <c r="B50" s="111" t="s">
        <v>76</v>
      </c>
      <c r="C50" s="111"/>
      <c r="D50" s="111"/>
    </row>
    <row r="51" spans="2:4">
      <c r="B51" s="112" t="str">
        <f>+'Primer trimestre'!B51:D51</f>
        <v>Escania Navarro</v>
      </c>
      <c r="C51" s="112"/>
      <c r="D51" s="112"/>
    </row>
    <row r="52" spans="2:4">
      <c r="B52" s="107" t="s">
        <v>78</v>
      </c>
      <c r="C52" s="107"/>
      <c r="D52" s="107"/>
    </row>
  </sheetData>
  <mergeCells count="73">
    <mergeCell ref="B52:D52"/>
    <mergeCell ref="Q44:Y44"/>
    <mergeCell ref="Z44:AH44"/>
    <mergeCell ref="AI44:AQ44"/>
    <mergeCell ref="A46:J46"/>
    <mergeCell ref="B50:D50"/>
    <mergeCell ref="B51:D51"/>
    <mergeCell ref="A44:J44"/>
    <mergeCell ref="B39:J39"/>
    <mergeCell ref="B40:J40"/>
    <mergeCell ref="B41:J41"/>
    <mergeCell ref="A42:J42"/>
    <mergeCell ref="A43:J43"/>
    <mergeCell ref="R36:Z36"/>
    <mergeCell ref="AA36:AI36"/>
    <mergeCell ref="AJ36:AR36"/>
    <mergeCell ref="AS36:AV36"/>
    <mergeCell ref="B37:J37"/>
    <mergeCell ref="K36:Q36"/>
    <mergeCell ref="B38:J38"/>
    <mergeCell ref="A32:J32"/>
    <mergeCell ref="A33:J33"/>
    <mergeCell ref="B34:J34"/>
    <mergeCell ref="B35:J35"/>
    <mergeCell ref="B36:J36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K10:Q10"/>
    <mergeCell ref="R10:Z10"/>
    <mergeCell ref="AA10:AD10"/>
    <mergeCell ref="A5:J5"/>
    <mergeCell ref="A6:J6"/>
    <mergeCell ref="A7:J7"/>
    <mergeCell ref="B8:J8"/>
    <mergeCell ref="K8:Q8"/>
    <mergeCell ref="R8:Z8"/>
    <mergeCell ref="AA8:AD8"/>
    <mergeCell ref="B9:J9"/>
    <mergeCell ref="K9:Q9"/>
    <mergeCell ref="R9:Z9"/>
    <mergeCell ref="AA9:AD9"/>
    <mergeCell ref="A4:J4"/>
    <mergeCell ref="B1:J1"/>
    <mergeCell ref="B2:C2"/>
    <mergeCell ref="D2:H2"/>
    <mergeCell ref="B3:C3"/>
    <mergeCell ref="D3:H3"/>
  </mergeCells>
  <dataValidations count="16">
    <dataValidation allowBlank="1" sqref="A8" xr:uid="{00000000-0002-0000-0200-000000000000}"/>
    <dataValidation allowBlank="1" showInputMessage="1" prompt="Nombre del capítulo" sqref="B8:J10" xr:uid="{00000000-0002-0000-0200-000001000000}"/>
    <dataValidation allowBlank="1" showInputMessage="1" showErrorMessage="1" prompt="¿A quién va dirigido el programa?, ¿qué característica tiene esta población que requiere ser beneficiada?" sqref="B20:J20" xr:uid="{00000000-0002-0000-0200-000002000000}"/>
    <dataValidation allowBlank="1" showInputMessage="1" showErrorMessage="1" prompt="Nombre del producto" sqref="B34:J34 B38:J38" xr:uid="{00000000-0002-0000-0200-000003000000}"/>
    <dataValidation allowBlank="1" showInputMessage="1" showErrorMessage="1" prompt="¿En qué consiste el producto? su objetivo" sqref="B35:J35 B39:J39" xr:uid="{00000000-0002-0000-0200-000004000000}"/>
    <dataValidation allowBlank="1" showInputMessage="1" showErrorMessage="1" prompt="1. Describir lo plasmado en el presupuesto_x000a_2. Describir lo alcanzado en términos financieros y de producción " sqref="B36:J36 B40:J40" xr:uid="{00000000-0002-0000-0200-000005000000}"/>
    <dataValidation allowBlank="1" showInputMessage="1" showErrorMessage="1" prompt="De existir desvío, explicar razones." sqref="B37:J37 B41:J41" xr:uid="{00000000-0002-0000-0200-000006000000}"/>
    <dataValidation allowBlank="1" showInputMessage="1" showErrorMessage="1" prompt="Oportunidades de mejora identificadas" sqref="A44:A45 B45:J45" xr:uid="{00000000-0002-0000-0200-000007000000}"/>
    <dataValidation allowBlank="1" showInputMessage="1" showErrorMessage="1" prompt="Presupuesto del programa" sqref="A25:C25 F25" xr:uid="{00000000-0002-0000-0200-000008000000}"/>
    <dataValidation allowBlank="1" showInputMessage="1" showErrorMessage="1" prompt="¿En qué consiste el programa?" sqref="B19:J19" xr:uid="{00000000-0002-0000-0200-000009000000}"/>
    <dataValidation allowBlank="1" showInputMessage="1" showErrorMessage="1" prompt="Nombre de cada producto" sqref="A28:A30" xr:uid="{00000000-0002-0000-0200-00000A000000}"/>
    <dataValidation allowBlank="1" showInputMessage="1" showErrorMessage="1" prompt="Nombre del indicador" sqref="B28:B30" xr:uid="{00000000-0002-0000-0200-00000B000000}"/>
    <dataValidation allowBlank="1" showInputMessage="1" showErrorMessage="1" prompt="Meta anual del indicador" sqref="C28:C30 E28" xr:uid="{00000000-0002-0000-0200-00000C000000}"/>
    <dataValidation allowBlank="1" showInputMessage="1" showErrorMessage="1" prompt="Monto presupuestado para el producto" sqref="D28:D30 F28 E29:G30" xr:uid="{00000000-0002-0000-0200-00000D000000}"/>
    <dataValidation allowBlank="1" showInputMessage="1" showErrorMessage="1" prompt="Meta alcanzada en el trimestre" sqref="G28" xr:uid="{00000000-0002-0000-0200-00000E000000}"/>
    <dataValidation allowBlank="1" showInputMessage="1" showErrorMessage="1" prompt="Monto ejecutado en el trimestre" sqref="H28:H29" xr:uid="{00000000-0002-0000-0200-00000F000000}"/>
  </dataValidations>
  <pageMargins left="0.41" right="0.33" top="0.33" bottom="0.18" header="0.24" footer="0.21"/>
  <pageSetup scale="80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53"/>
  <sheetViews>
    <sheetView showGridLines="0" tabSelected="1" view="pageBreakPreview" zoomScale="110" zoomScaleNormal="110" zoomScaleSheetLayoutView="110" workbookViewId="0">
      <selection activeCell="C16" sqref="C16:J16"/>
    </sheetView>
  </sheetViews>
  <sheetFormatPr defaultColWidth="11.42578125" defaultRowHeight="14.45"/>
  <cols>
    <col min="1" max="1" width="45" style="87" customWidth="1"/>
    <col min="2" max="2" width="15.140625" style="87" customWidth="1"/>
    <col min="3" max="3" width="12.7109375" style="87" customWidth="1"/>
    <col min="4" max="4" width="15.85546875" style="87" customWidth="1"/>
    <col min="5" max="6" width="12.7109375" style="87" customWidth="1"/>
    <col min="7" max="7" width="11.5703125" style="87" customWidth="1"/>
    <col min="8" max="8" width="12.5703125" style="87" customWidth="1"/>
    <col min="9" max="9" width="11.28515625" style="87" customWidth="1"/>
    <col min="10" max="10" width="11.140625" style="100" customWidth="1"/>
    <col min="11" max="13" width="0" style="75" hidden="1" customWidth="1"/>
    <col min="14" max="16384" width="11.42578125" style="75"/>
  </cols>
  <sheetData>
    <row r="1" spans="1:27" ht="21">
      <c r="A1" s="90"/>
      <c r="B1" s="218" t="s">
        <v>89</v>
      </c>
      <c r="C1" s="219"/>
      <c r="D1" s="219"/>
      <c r="E1" s="219"/>
      <c r="F1" s="219"/>
      <c r="G1" s="219"/>
      <c r="H1" s="219"/>
      <c r="I1" s="219"/>
      <c r="J1" s="220"/>
    </row>
    <row r="2" spans="1:27" ht="21.6" thickBot="1">
      <c r="A2" s="91"/>
      <c r="B2" s="167" t="s">
        <v>1</v>
      </c>
      <c r="C2" s="168"/>
      <c r="D2" s="167" t="s">
        <v>2</v>
      </c>
      <c r="E2" s="168"/>
      <c r="F2" s="168"/>
      <c r="G2" s="168"/>
      <c r="H2" s="169"/>
      <c r="I2" s="1" t="s">
        <v>3</v>
      </c>
      <c r="J2" s="92" t="s">
        <v>4</v>
      </c>
    </row>
    <row r="3" spans="1:27" ht="21.6" thickBot="1">
      <c r="A3" s="93"/>
      <c r="B3" s="170">
        <v>6658</v>
      </c>
      <c r="C3" s="171"/>
      <c r="D3" s="170" t="s">
        <v>90</v>
      </c>
      <c r="E3" s="171"/>
      <c r="F3" s="171"/>
      <c r="G3" s="171"/>
      <c r="H3" s="172"/>
      <c r="I3" s="24">
        <v>45488</v>
      </c>
      <c r="J3" s="94" t="s">
        <v>91</v>
      </c>
    </row>
    <row r="4" spans="1:27">
      <c r="A4" s="214"/>
      <c r="B4" s="215"/>
      <c r="C4" s="215"/>
      <c r="D4" s="216"/>
      <c r="E4" s="216"/>
      <c r="F4" s="216"/>
      <c r="G4" s="216"/>
      <c r="H4" s="216"/>
      <c r="I4" s="215"/>
      <c r="J4" s="217"/>
    </row>
    <row r="5" spans="1:27" ht="3" customHeight="1">
      <c r="A5" s="211"/>
      <c r="B5" s="212"/>
      <c r="C5" s="212"/>
      <c r="D5" s="212"/>
      <c r="E5" s="212"/>
      <c r="F5" s="212"/>
      <c r="G5" s="212"/>
      <c r="H5" s="212"/>
      <c r="I5" s="212"/>
      <c r="J5" s="213"/>
    </row>
    <row r="6" spans="1:27" ht="15.6">
      <c r="A6" s="116" t="s">
        <v>5</v>
      </c>
      <c r="B6" s="117"/>
      <c r="C6" s="117"/>
      <c r="D6" s="117"/>
      <c r="E6" s="117"/>
      <c r="F6" s="117"/>
      <c r="G6" s="117"/>
      <c r="H6" s="117"/>
      <c r="I6" s="117"/>
      <c r="J6" s="118"/>
    </row>
    <row r="7" spans="1:27" ht="15.6">
      <c r="A7" s="124" t="s">
        <v>6</v>
      </c>
      <c r="B7" s="125"/>
      <c r="C7" s="125"/>
      <c r="D7" s="125"/>
      <c r="E7" s="125"/>
      <c r="F7" s="125"/>
      <c r="G7" s="125"/>
      <c r="H7" s="125"/>
      <c r="I7" s="125"/>
      <c r="J7" s="126"/>
    </row>
    <row r="8" spans="1:27" ht="14.45" customHeight="1">
      <c r="A8" s="30" t="s">
        <v>7</v>
      </c>
      <c r="B8" s="155" t="s">
        <v>8</v>
      </c>
      <c r="C8" s="155"/>
      <c r="D8" s="155"/>
      <c r="E8" s="155"/>
      <c r="F8" s="155"/>
      <c r="G8" s="155"/>
      <c r="H8" s="155"/>
      <c r="I8" s="155"/>
      <c r="J8" s="155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</row>
    <row r="9" spans="1:27" ht="15" customHeight="1">
      <c r="A9" s="76" t="s">
        <v>9</v>
      </c>
      <c r="B9" s="155" t="s">
        <v>10</v>
      </c>
      <c r="C9" s="155"/>
      <c r="D9" s="155"/>
      <c r="E9" s="155"/>
      <c r="F9" s="155"/>
      <c r="G9" s="155"/>
      <c r="H9" s="155"/>
      <c r="I9" s="155"/>
      <c r="J9" s="155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</row>
    <row r="10" spans="1:27" ht="14.45" customHeight="1">
      <c r="A10" s="77" t="s">
        <v>11</v>
      </c>
      <c r="B10" s="155" t="s">
        <v>12</v>
      </c>
      <c r="C10" s="155"/>
      <c r="D10" s="155"/>
      <c r="E10" s="155"/>
      <c r="F10" s="155"/>
      <c r="G10" s="155"/>
      <c r="H10" s="155"/>
      <c r="I10" s="155"/>
      <c r="J10" s="155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</row>
    <row r="11" spans="1:27" ht="48" customHeight="1">
      <c r="A11" s="3" t="s">
        <v>13</v>
      </c>
      <c r="B11" s="145" t="s">
        <v>14</v>
      </c>
      <c r="C11" s="146"/>
      <c r="D11" s="146"/>
      <c r="E11" s="146"/>
      <c r="F11" s="146"/>
      <c r="G11" s="146"/>
      <c r="H11" s="146"/>
      <c r="I11" s="146"/>
      <c r="J11" s="147"/>
    </row>
    <row r="12" spans="1:27" ht="28.15" customHeight="1">
      <c r="A12" s="3" t="s">
        <v>15</v>
      </c>
      <c r="B12" s="148" t="s">
        <v>16</v>
      </c>
      <c r="C12" s="149"/>
      <c r="D12" s="149"/>
      <c r="E12" s="149"/>
      <c r="F12" s="149"/>
      <c r="G12" s="149"/>
      <c r="H12" s="149"/>
      <c r="I12" s="149"/>
      <c r="J12" s="150"/>
    </row>
    <row r="13" spans="1:27" ht="15.6">
      <c r="A13" s="116" t="s">
        <v>17</v>
      </c>
      <c r="B13" s="117"/>
      <c r="C13" s="117"/>
      <c r="D13" s="117"/>
      <c r="E13" s="117"/>
      <c r="F13" s="117"/>
      <c r="G13" s="117"/>
      <c r="H13" s="117"/>
      <c r="I13" s="117"/>
      <c r="J13" s="118"/>
    </row>
    <row r="14" spans="1:27" ht="27.75" customHeight="1">
      <c r="A14" s="3" t="s">
        <v>18</v>
      </c>
      <c r="B14" s="22">
        <v>2</v>
      </c>
      <c r="C14" s="151" t="s">
        <v>19</v>
      </c>
      <c r="D14" s="152"/>
      <c r="E14" s="152"/>
      <c r="F14" s="152"/>
      <c r="G14" s="152"/>
      <c r="H14" s="152"/>
      <c r="I14" s="152"/>
      <c r="J14" s="153"/>
    </row>
    <row r="15" spans="1:27" ht="26.25" customHeight="1">
      <c r="A15" s="3" t="s">
        <v>20</v>
      </c>
      <c r="B15" s="6">
        <v>2.2000000000000002</v>
      </c>
      <c r="C15" s="154" t="s">
        <v>92</v>
      </c>
      <c r="D15" s="154"/>
      <c r="E15" s="154"/>
      <c r="F15" s="154"/>
      <c r="G15" s="154"/>
      <c r="H15" s="154"/>
      <c r="I15" s="154"/>
      <c r="J15" s="154"/>
    </row>
    <row r="16" spans="1:27" ht="33.75" customHeight="1">
      <c r="A16" s="3" t="s">
        <v>21</v>
      </c>
      <c r="B16" s="6" t="s">
        <v>22</v>
      </c>
      <c r="C16" s="154" t="s">
        <v>23</v>
      </c>
      <c r="D16" s="154"/>
      <c r="E16" s="154"/>
      <c r="F16" s="154"/>
      <c r="G16" s="154"/>
      <c r="H16" s="154"/>
      <c r="I16" s="154"/>
      <c r="J16" s="154"/>
    </row>
    <row r="17" spans="1:13" ht="15.6">
      <c r="A17" s="116" t="s">
        <v>24</v>
      </c>
      <c r="B17" s="117"/>
      <c r="C17" s="117"/>
      <c r="D17" s="117"/>
      <c r="E17" s="117"/>
      <c r="F17" s="117"/>
      <c r="G17" s="117"/>
      <c r="H17" s="117"/>
      <c r="I17" s="117"/>
      <c r="J17" s="118"/>
    </row>
    <row r="18" spans="1:13" ht="29.25" customHeight="1">
      <c r="A18" s="3" t="s">
        <v>25</v>
      </c>
      <c r="B18" s="108" t="s">
        <v>26</v>
      </c>
      <c r="C18" s="108"/>
      <c r="D18" s="108"/>
      <c r="E18" s="108"/>
      <c r="F18" s="108"/>
      <c r="G18" s="108"/>
      <c r="H18" s="108"/>
      <c r="I18" s="108"/>
      <c r="J18" s="109"/>
    </row>
    <row r="19" spans="1:13" ht="42.6" customHeight="1">
      <c r="A19" s="8" t="s">
        <v>27</v>
      </c>
      <c r="B19" s="108" t="s">
        <v>28</v>
      </c>
      <c r="C19" s="108"/>
      <c r="D19" s="108"/>
      <c r="E19" s="108"/>
      <c r="F19" s="108"/>
      <c r="G19" s="108"/>
      <c r="H19" s="108"/>
      <c r="I19" s="108"/>
      <c r="J19" s="109"/>
    </row>
    <row r="20" spans="1:13" ht="34.5" customHeight="1">
      <c r="A20" s="8" t="s">
        <v>29</v>
      </c>
      <c r="B20" s="108" t="s">
        <v>30</v>
      </c>
      <c r="C20" s="108"/>
      <c r="D20" s="108"/>
      <c r="E20" s="108"/>
      <c r="F20" s="108"/>
      <c r="G20" s="108"/>
      <c r="H20" s="108"/>
      <c r="I20" s="108"/>
      <c r="J20" s="109"/>
    </row>
    <row r="21" spans="1:13" ht="35.25" customHeight="1">
      <c r="A21" s="8" t="s">
        <v>31</v>
      </c>
      <c r="B21" s="108" t="s">
        <v>32</v>
      </c>
      <c r="C21" s="108"/>
      <c r="D21" s="108"/>
      <c r="E21" s="108"/>
      <c r="F21" s="108"/>
      <c r="G21" s="108"/>
      <c r="H21" s="108"/>
      <c r="I21" s="108"/>
      <c r="J21" s="109"/>
    </row>
    <row r="22" spans="1:13" ht="15.6">
      <c r="A22" s="116" t="s">
        <v>33</v>
      </c>
      <c r="B22" s="117"/>
      <c r="C22" s="117"/>
      <c r="D22" s="117"/>
      <c r="E22" s="117"/>
      <c r="F22" s="117"/>
      <c r="G22" s="117"/>
      <c r="H22" s="117"/>
      <c r="I22" s="117"/>
      <c r="J22" s="118"/>
    </row>
    <row r="23" spans="1:13" ht="15.6">
      <c r="A23" s="124" t="s">
        <v>34</v>
      </c>
      <c r="B23" s="125"/>
      <c r="C23" s="125"/>
      <c r="D23" s="125"/>
      <c r="E23" s="125"/>
      <c r="F23" s="125"/>
      <c r="G23" s="125"/>
      <c r="H23" s="125"/>
      <c r="I23" s="125"/>
      <c r="J23" s="126"/>
    </row>
    <row r="24" spans="1:13" ht="39" customHeight="1">
      <c r="A24" s="195" t="s">
        <v>35</v>
      </c>
      <c r="B24" s="196"/>
      <c r="C24" s="197" t="s">
        <v>36</v>
      </c>
      <c r="D24" s="198"/>
      <c r="E24" s="198"/>
      <c r="F24" s="198" t="s">
        <v>37</v>
      </c>
      <c r="G24" s="198"/>
      <c r="H24" s="196"/>
      <c r="I24" s="199" t="s">
        <v>38</v>
      </c>
      <c r="J24" s="200"/>
    </row>
    <row r="25" spans="1:13">
      <c r="A25" s="201">
        <v>340000</v>
      </c>
      <c r="B25" s="202"/>
      <c r="C25" s="203">
        <v>462094620.13999999</v>
      </c>
      <c r="D25" s="204"/>
      <c r="E25" s="205"/>
      <c r="F25" s="203">
        <v>235368770.56999999</v>
      </c>
      <c r="G25" s="204"/>
      <c r="H25" s="205"/>
      <c r="I25" s="206">
        <f>(+F25/C25)</f>
        <v>0.50935189528649072</v>
      </c>
      <c r="J25" s="207"/>
    </row>
    <row r="26" spans="1:13" ht="15.6">
      <c r="A26" s="124" t="s">
        <v>93</v>
      </c>
      <c r="B26" s="125"/>
      <c r="C26" s="125"/>
      <c r="D26" s="125"/>
      <c r="E26" s="125"/>
      <c r="F26" s="125"/>
      <c r="G26" s="125"/>
      <c r="H26" s="125"/>
      <c r="I26" s="125"/>
      <c r="J26" s="126"/>
    </row>
    <row r="27" spans="1:13" ht="15">
      <c r="A27" s="78"/>
      <c r="B27" s="75"/>
      <c r="C27" s="208" t="s">
        <v>40</v>
      </c>
      <c r="D27" s="209"/>
      <c r="E27" s="208" t="s">
        <v>85</v>
      </c>
      <c r="F27" s="209"/>
      <c r="G27" s="208" t="s">
        <v>94</v>
      </c>
      <c r="H27" s="208"/>
      <c r="I27" s="208" t="s">
        <v>43</v>
      </c>
      <c r="J27" s="210"/>
    </row>
    <row r="28" spans="1:13" ht="39">
      <c r="A28" s="95" t="s">
        <v>44</v>
      </c>
      <c r="B28" s="79" t="s">
        <v>45</v>
      </c>
      <c r="C28" s="79" t="s">
        <v>46</v>
      </c>
      <c r="D28" s="79" t="s">
        <v>47</v>
      </c>
      <c r="E28" s="79" t="s">
        <v>48</v>
      </c>
      <c r="F28" s="79" t="s">
        <v>49</v>
      </c>
      <c r="G28" s="79" t="s">
        <v>50</v>
      </c>
      <c r="H28" s="79" t="s">
        <v>51</v>
      </c>
      <c r="I28" s="79" t="s">
        <v>52</v>
      </c>
      <c r="J28" s="96" t="s">
        <v>53</v>
      </c>
    </row>
    <row r="29" spans="1:13" ht="80.25" customHeight="1" thickBot="1">
      <c r="A29" s="97" t="s">
        <v>54</v>
      </c>
      <c r="B29" s="80" t="s">
        <v>55</v>
      </c>
      <c r="C29" s="81">
        <v>100</v>
      </c>
      <c r="D29" s="82">
        <v>10000000</v>
      </c>
      <c r="E29" s="81">
        <v>57</v>
      </c>
      <c r="F29" s="82" t="s">
        <v>95</v>
      </c>
      <c r="G29" s="81">
        <v>56</v>
      </c>
      <c r="H29" s="104" t="s">
        <v>96</v>
      </c>
      <c r="I29" s="83">
        <f>+Tabla18[[#This Row],[Física 
(E)]]/Tabla18[[#This Row],[Física
(C)]]</f>
        <v>0.98245614035087714</v>
      </c>
      <c r="J29" s="98" t="s">
        <v>97</v>
      </c>
      <c r="K29" s="84" t="e">
        <f>+Tabla18[[#This Row],[Financiera 
 (F)]]/Tabla18[[#This Row],[Financiera
(D)]]</f>
        <v>#VALUE!</v>
      </c>
      <c r="L29" s="84">
        <f>+Tabla18[[#This Row],[Física 
(%)
 G=E/C]]/Tabla18[[#This Row],[Física 
(E)]]</f>
        <v>1.7543859649122806E-2</v>
      </c>
      <c r="M29" s="84" t="e">
        <f>+Tabla18[[#This Row],[Financiero 
(%) 
H=F/D]]/Tabla18[[#This Row],[Financiera 
 (F)]]</f>
        <v>#VALUE!</v>
      </c>
    </row>
    <row r="30" spans="1:13" ht="72.75" customHeight="1" thickBot="1">
      <c r="A30" s="97" t="s">
        <v>56</v>
      </c>
      <c r="B30" s="80" t="s">
        <v>57</v>
      </c>
      <c r="C30" s="81">
        <v>100</v>
      </c>
      <c r="D30" s="82">
        <v>20100000</v>
      </c>
      <c r="E30" s="105">
        <v>58</v>
      </c>
      <c r="F30" s="82" t="s">
        <v>98</v>
      </c>
      <c r="G30" s="81">
        <v>64</v>
      </c>
      <c r="H30" s="82" t="s">
        <v>99</v>
      </c>
      <c r="I30" s="83">
        <f>+Tabla18[[#This Row],[Física 
(E)]]/Tabla18[[#This Row],[Física
(C)]]</f>
        <v>1.103448275862069</v>
      </c>
      <c r="J30" s="98" t="s">
        <v>100</v>
      </c>
      <c r="K30" s="84" t="e">
        <f>+Tabla18[[#This Row],[Financiera 
 (F)]]/Tabla18[[#This Row],[Financiera
(D)]]</f>
        <v>#VALUE!</v>
      </c>
      <c r="L30" s="84">
        <f>+Tabla18[[#This Row],[Física 
(%)
 G=E/C]]/Tabla18[[#This Row],[Física 
(E)]]</f>
        <v>1.7241379310344827E-2</v>
      </c>
      <c r="M30" s="84" t="e">
        <f>+Tabla18[[#This Row],[Financiero 
(%) 
H=F/D]]/Tabla18[[#This Row],[Financiera 
 (F)]]</f>
        <v>#VALUE!</v>
      </c>
    </row>
    <row r="31" spans="1:13" ht="34.9" customHeight="1">
      <c r="A31" s="127" t="s">
        <v>58</v>
      </c>
      <c r="B31" s="128"/>
      <c r="C31" s="128"/>
      <c r="D31" s="128"/>
      <c r="E31" s="128"/>
      <c r="F31" s="128"/>
      <c r="G31" s="128"/>
      <c r="H31" s="128"/>
      <c r="I31" s="128"/>
      <c r="J31" s="129"/>
    </row>
    <row r="32" spans="1:13" ht="15.6">
      <c r="A32" s="116" t="s">
        <v>59</v>
      </c>
      <c r="B32" s="117"/>
      <c r="C32" s="117"/>
      <c r="D32" s="117"/>
      <c r="E32" s="117"/>
      <c r="F32" s="117"/>
      <c r="G32" s="117"/>
      <c r="H32" s="117"/>
      <c r="I32" s="117"/>
      <c r="J32" s="118"/>
    </row>
    <row r="33" spans="1:45" ht="15.6">
      <c r="A33" s="124" t="s">
        <v>60</v>
      </c>
      <c r="B33" s="125"/>
      <c r="C33" s="125"/>
      <c r="D33" s="125"/>
      <c r="E33" s="125"/>
      <c r="F33" s="125"/>
      <c r="G33" s="125"/>
      <c r="H33" s="125"/>
      <c r="I33" s="125"/>
      <c r="J33" s="126"/>
    </row>
    <row r="34" spans="1:45">
      <c r="A34" s="26" t="s">
        <v>61</v>
      </c>
      <c r="B34" s="122" t="s">
        <v>54</v>
      </c>
      <c r="C34" s="122"/>
      <c r="D34" s="122"/>
      <c r="E34" s="122"/>
      <c r="F34" s="122"/>
      <c r="G34" s="122"/>
      <c r="H34" s="122"/>
      <c r="I34" s="122"/>
      <c r="J34" s="123"/>
    </row>
    <row r="35" spans="1:45" ht="63.95" customHeight="1">
      <c r="A35" s="17" t="s">
        <v>62</v>
      </c>
      <c r="B35" s="108" t="s">
        <v>63</v>
      </c>
      <c r="C35" s="108"/>
      <c r="D35" s="108"/>
      <c r="E35" s="108"/>
      <c r="F35" s="108"/>
      <c r="G35" s="108"/>
      <c r="H35" s="108"/>
      <c r="I35" s="108"/>
      <c r="J35" s="109"/>
    </row>
    <row r="36" spans="1:45" ht="116.45" customHeight="1">
      <c r="A36" s="17" t="s">
        <v>64</v>
      </c>
      <c r="B36" s="191" t="s">
        <v>101</v>
      </c>
      <c r="C36" s="191"/>
      <c r="D36" s="191"/>
      <c r="E36" s="191"/>
      <c r="F36" s="191"/>
      <c r="G36" s="191"/>
      <c r="H36" s="191"/>
      <c r="I36" s="191"/>
      <c r="J36" s="192"/>
      <c r="K36" s="108"/>
      <c r="L36" s="108"/>
      <c r="M36" s="108"/>
      <c r="N36" s="109"/>
      <c r="O36" s="108"/>
      <c r="P36" s="108"/>
      <c r="Q36" s="108"/>
      <c r="R36" s="108"/>
      <c r="S36" s="108"/>
      <c r="T36" s="108"/>
      <c r="U36" s="108"/>
      <c r="V36" s="108"/>
      <c r="W36" s="109"/>
      <c r="X36" s="108"/>
      <c r="Y36" s="108"/>
      <c r="Z36" s="108"/>
      <c r="AA36" s="108"/>
      <c r="AB36" s="108"/>
      <c r="AC36" s="108"/>
      <c r="AD36" s="108"/>
      <c r="AE36" s="108"/>
      <c r="AF36" s="109"/>
      <c r="AG36" s="108"/>
      <c r="AH36" s="108"/>
      <c r="AI36" s="108"/>
      <c r="AJ36" s="108"/>
      <c r="AK36" s="108"/>
      <c r="AL36" s="108"/>
      <c r="AM36" s="108"/>
      <c r="AN36" s="108"/>
      <c r="AO36" s="109"/>
      <c r="AP36" s="108"/>
      <c r="AQ36" s="108"/>
      <c r="AR36" s="108"/>
      <c r="AS36" s="108"/>
    </row>
    <row r="37" spans="1:45" ht="98.25" customHeight="1">
      <c r="A37" s="17" t="s">
        <v>66</v>
      </c>
      <c r="B37" s="191" t="s">
        <v>102</v>
      </c>
      <c r="C37" s="191"/>
      <c r="D37" s="191"/>
      <c r="E37" s="191"/>
      <c r="F37" s="191"/>
      <c r="G37" s="191"/>
      <c r="H37" s="191"/>
      <c r="I37" s="191"/>
      <c r="J37" s="192"/>
      <c r="N37" s="85"/>
    </row>
    <row r="38" spans="1:45">
      <c r="A38" s="89" t="s">
        <v>61</v>
      </c>
      <c r="B38" s="193" t="s">
        <v>56</v>
      </c>
      <c r="C38" s="193"/>
      <c r="D38" s="193"/>
      <c r="E38" s="193"/>
      <c r="F38" s="193"/>
      <c r="G38" s="193"/>
      <c r="H38" s="193"/>
      <c r="I38" s="193"/>
      <c r="J38" s="194"/>
      <c r="N38" s="86"/>
    </row>
    <row r="39" spans="1:45" ht="49.5" customHeight="1">
      <c r="A39" s="17" t="s">
        <v>62</v>
      </c>
      <c r="B39" s="108" t="s">
        <v>68</v>
      </c>
      <c r="C39" s="108"/>
      <c r="D39" s="108"/>
      <c r="E39" s="108"/>
      <c r="F39" s="108"/>
      <c r="G39" s="108"/>
      <c r="H39" s="108"/>
      <c r="I39" s="108"/>
      <c r="J39" s="109"/>
    </row>
    <row r="40" spans="1:45" ht="103.5" customHeight="1">
      <c r="A40" s="17" t="s">
        <v>64</v>
      </c>
      <c r="B40" s="108" t="s">
        <v>103</v>
      </c>
      <c r="C40" s="108"/>
      <c r="D40" s="108"/>
      <c r="E40" s="108"/>
      <c r="F40" s="108"/>
      <c r="G40" s="108"/>
      <c r="H40" s="108"/>
      <c r="I40" s="108"/>
      <c r="J40" s="109"/>
    </row>
    <row r="41" spans="1:45" ht="141" customHeight="1">
      <c r="A41" s="74" t="s">
        <v>66</v>
      </c>
      <c r="B41" s="108" t="s">
        <v>104</v>
      </c>
      <c r="C41" s="108"/>
      <c r="D41" s="108"/>
      <c r="E41" s="108"/>
      <c r="F41" s="108"/>
      <c r="G41" s="108"/>
      <c r="H41" s="108"/>
      <c r="I41" s="108"/>
      <c r="J41" s="109"/>
    </row>
    <row r="42" spans="1:45" ht="15.6">
      <c r="A42" s="116" t="s">
        <v>71</v>
      </c>
      <c r="B42" s="117"/>
      <c r="C42" s="117"/>
      <c r="D42" s="117"/>
      <c r="E42" s="117"/>
      <c r="F42" s="117"/>
      <c r="G42" s="117"/>
      <c r="H42" s="117"/>
      <c r="I42" s="117"/>
      <c r="J42" s="118"/>
    </row>
    <row r="43" spans="1:45" ht="15.6">
      <c r="A43" s="119" t="s">
        <v>72</v>
      </c>
      <c r="B43" s="120"/>
      <c r="C43" s="120"/>
      <c r="D43" s="120"/>
      <c r="E43" s="120"/>
      <c r="F43" s="120"/>
      <c r="G43" s="120"/>
      <c r="H43" s="120"/>
      <c r="I43" s="120"/>
      <c r="J43" s="121"/>
    </row>
    <row r="44" spans="1:45" ht="168.75" customHeight="1">
      <c r="A44" s="113" t="s">
        <v>105</v>
      </c>
      <c r="B44" s="114"/>
      <c r="C44" s="114"/>
      <c r="D44" s="114"/>
      <c r="E44" s="114"/>
      <c r="F44" s="114"/>
      <c r="G44" s="114"/>
      <c r="H44" s="114"/>
      <c r="I44" s="114"/>
      <c r="J44" s="115"/>
      <c r="K44" s="28"/>
      <c r="L44" s="28"/>
      <c r="M44" s="28"/>
      <c r="N44" s="108"/>
      <c r="O44" s="108"/>
      <c r="P44" s="108"/>
      <c r="Q44" s="108"/>
      <c r="R44" s="108"/>
      <c r="S44" s="108"/>
      <c r="T44" s="108"/>
      <c r="U44" s="108"/>
      <c r="V44" s="109"/>
      <c r="W44" s="108"/>
      <c r="X44" s="108"/>
      <c r="Y44" s="108"/>
      <c r="Z44" s="108"/>
      <c r="AA44" s="108"/>
      <c r="AB44" s="108"/>
      <c r="AC44" s="108"/>
      <c r="AD44" s="108"/>
      <c r="AE44" s="109"/>
      <c r="AF44" s="108"/>
      <c r="AG44" s="108"/>
      <c r="AH44" s="108"/>
      <c r="AI44" s="108"/>
      <c r="AJ44" s="108"/>
      <c r="AK44" s="108"/>
      <c r="AL44" s="108"/>
      <c r="AM44" s="108"/>
      <c r="AN44" s="109"/>
    </row>
    <row r="45" spans="1:45" ht="27.75" customHeight="1">
      <c r="A45" s="99"/>
      <c r="B45" s="23"/>
      <c r="C45" s="23"/>
      <c r="D45" s="23"/>
      <c r="E45" s="23"/>
      <c r="F45" s="23"/>
      <c r="G45" s="23"/>
      <c r="H45" s="23"/>
      <c r="I45" s="23"/>
      <c r="J45" s="88"/>
    </row>
    <row r="46" spans="1:45" ht="30.75" customHeight="1">
      <c r="A46" s="180" t="s">
        <v>74</v>
      </c>
      <c r="B46" s="110"/>
      <c r="C46" s="110"/>
      <c r="D46" s="110"/>
      <c r="E46" s="110"/>
      <c r="F46" s="110"/>
      <c r="G46" s="110"/>
      <c r="H46" s="110"/>
      <c r="I46" s="110"/>
      <c r="J46" s="181"/>
    </row>
    <row r="47" spans="1:45" ht="15">
      <c r="A47" s="106" t="s">
        <v>106</v>
      </c>
    </row>
    <row r="48" spans="1:45" ht="28.5" customHeight="1">
      <c r="A48" s="182"/>
      <c r="B48" s="183"/>
      <c r="C48" s="183"/>
      <c r="D48" s="183"/>
      <c r="E48" s="183"/>
      <c r="F48" s="183"/>
      <c r="G48" s="183"/>
      <c r="H48" s="183"/>
      <c r="I48" s="183"/>
      <c r="J48" s="184"/>
    </row>
    <row r="49" spans="1:10" ht="17.25" customHeight="1">
      <c r="A49" s="182"/>
      <c r="B49" s="183"/>
      <c r="C49" s="183"/>
      <c r="D49" s="183"/>
      <c r="E49" s="183"/>
      <c r="F49" s="183"/>
      <c r="G49" s="183"/>
      <c r="H49" s="183"/>
      <c r="I49" s="183"/>
      <c r="J49" s="184"/>
    </row>
    <row r="50" spans="1:10">
      <c r="A50" s="185" t="s">
        <v>76</v>
      </c>
      <c r="B50" s="186"/>
      <c r="C50" s="186"/>
      <c r="D50" s="186"/>
      <c r="E50" s="186"/>
      <c r="F50" s="186"/>
      <c r="G50" s="186"/>
      <c r="H50" s="186"/>
      <c r="I50" s="186"/>
      <c r="J50" s="187"/>
    </row>
    <row r="51" spans="1:10">
      <c r="A51" s="188" t="s">
        <v>77</v>
      </c>
      <c r="B51" s="189"/>
      <c r="C51" s="189"/>
      <c r="D51" s="189"/>
      <c r="E51" s="189"/>
      <c r="F51" s="189"/>
      <c r="G51" s="189"/>
      <c r="H51" s="189"/>
      <c r="I51" s="189"/>
      <c r="J51" s="190"/>
    </row>
    <row r="52" spans="1:10">
      <c r="A52" s="182" t="s">
        <v>107</v>
      </c>
      <c r="B52" s="183"/>
      <c r="C52" s="183"/>
      <c r="D52" s="183"/>
      <c r="E52" s="183"/>
      <c r="F52" s="183"/>
      <c r="G52" s="183"/>
      <c r="H52" s="183"/>
      <c r="I52" s="183"/>
      <c r="J52" s="184"/>
    </row>
    <row r="53" spans="1:10">
      <c r="A53" s="101"/>
      <c r="B53" s="102"/>
      <c r="C53" s="102"/>
      <c r="D53" s="102"/>
      <c r="E53" s="102"/>
      <c r="F53" s="102"/>
      <c r="G53" s="102"/>
      <c r="H53" s="102"/>
      <c r="I53" s="102"/>
      <c r="J53" s="103"/>
    </row>
  </sheetData>
  <mergeCells count="75">
    <mergeCell ref="A4:J4"/>
    <mergeCell ref="B1:J1"/>
    <mergeCell ref="B2:C2"/>
    <mergeCell ref="D2:H2"/>
    <mergeCell ref="B3:C3"/>
    <mergeCell ref="D3:H3"/>
    <mergeCell ref="B10:J10"/>
    <mergeCell ref="K10:N10"/>
    <mergeCell ref="O10:W10"/>
    <mergeCell ref="X10:AA10"/>
    <mergeCell ref="A5:J5"/>
    <mergeCell ref="A6:J6"/>
    <mergeCell ref="A7:J7"/>
    <mergeCell ref="B8:J8"/>
    <mergeCell ref="K8:N8"/>
    <mergeCell ref="O8:W8"/>
    <mergeCell ref="X8:AA8"/>
    <mergeCell ref="B9:J9"/>
    <mergeCell ref="K9:N9"/>
    <mergeCell ref="O9:W9"/>
    <mergeCell ref="X9:AA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B38:J38"/>
    <mergeCell ref="A32:J32"/>
    <mergeCell ref="A33:J33"/>
    <mergeCell ref="B34:J34"/>
    <mergeCell ref="B35:J35"/>
    <mergeCell ref="B36:J36"/>
    <mergeCell ref="O36:W36"/>
    <mergeCell ref="X36:AF36"/>
    <mergeCell ref="AG36:AO36"/>
    <mergeCell ref="AP36:AS36"/>
    <mergeCell ref="B37:J37"/>
    <mergeCell ref="K36:N36"/>
    <mergeCell ref="B39:J39"/>
    <mergeCell ref="B40:J40"/>
    <mergeCell ref="B41:J41"/>
    <mergeCell ref="A42:J42"/>
    <mergeCell ref="A43:J43"/>
    <mergeCell ref="A48:J48"/>
    <mergeCell ref="A49:J49"/>
    <mergeCell ref="A50:J50"/>
    <mergeCell ref="A52:J52"/>
    <mergeCell ref="A51:J51"/>
    <mergeCell ref="N44:V44"/>
    <mergeCell ref="W44:AE44"/>
    <mergeCell ref="AF44:AN44"/>
    <mergeCell ref="A46:J46"/>
    <mergeCell ref="A44:J44"/>
  </mergeCells>
  <dataValidations xWindow="1699" yWindow="980" count="16">
    <dataValidation allowBlank="1" sqref="A8" xr:uid="{00000000-0002-0000-0300-000000000000}"/>
    <dataValidation allowBlank="1" showInputMessage="1" prompt="Nombre del capítulo" sqref="B8:J10" xr:uid="{00000000-0002-0000-0300-000001000000}"/>
    <dataValidation allowBlank="1" showInputMessage="1" showErrorMessage="1" prompt="¿A quién va dirigido el programa?, ¿qué característica tiene esta población que requiere ser beneficiada?" sqref="B20:J20" xr:uid="{00000000-0002-0000-0300-000002000000}"/>
    <dataValidation allowBlank="1" showInputMessage="1" showErrorMessage="1" prompt="Nombre del producto" sqref="B34:J34 B38:J38" xr:uid="{00000000-0002-0000-0300-000003000000}"/>
    <dataValidation allowBlank="1" showInputMessage="1" showErrorMessage="1" prompt="¿En qué consiste el producto? su objetivo" sqref="B35:J35 B39:J39" xr:uid="{00000000-0002-0000-0300-000004000000}"/>
    <dataValidation allowBlank="1" showInputMessage="1" showErrorMessage="1" prompt="1. Describir lo plasmado en el presupuesto_x000a_2. Describir lo alcanzado en términos financieros y de producción " sqref="B36:J36 B40:J40" xr:uid="{00000000-0002-0000-0300-000005000000}"/>
    <dataValidation allowBlank="1" showInputMessage="1" showErrorMessage="1" prompt="De existir desvío, explicar razones." sqref="B37:J37 B41:J41" xr:uid="{00000000-0002-0000-0300-000006000000}"/>
    <dataValidation allowBlank="1" showInputMessage="1" showErrorMessage="1" prompt="Oportunidades de mejora identificadas" sqref="A44:A45 B45:J45" xr:uid="{00000000-0002-0000-0300-000007000000}"/>
    <dataValidation allowBlank="1" showInputMessage="1" showErrorMessage="1" prompt="Presupuesto del programa" sqref="A25:C25 F25" xr:uid="{00000000-0002-0000-0300-000008000000}"/>
    <dataValidation allowBlank="1" showInputMessage="1" showErrorMessage="1" prompt="¿En qué consiste el programa?" sqref="B19:J19" xr:uid="{00000000-0002-0000-0300-000009000000}"/>
    <dataValidation allowBlank="1" showInputMessage="1" showErrorMessage="1" prompt="Nombre de cada producto" sqref="A28:A30" xr:uid="{00000000-0002-0000-0300-00000A000000}"/>
    <dataValidation allowBlank="1" showInputMessage="1" showErrorMessage="1" prompt="Nombre del indicador" sqref="B28:B30" xr:uid="{00000000-0002-0000-0300-00000B000000}"/>
    <dataValidation allowBlank="1" showInputMessage="1" showErrorMessage="1" prompt="Meta anual del indicador" sqref="C28:C30 E28" xr:uid="{00000000-0002-0000-0300-00000C000000}"/>
    <dataValidation allowBlank="1" showInputMessage="1" showErrorMessage="1" prompt="Monto presupuestado para el producto" sqref="D28:D30 F28 F29:F30 E29" xr:uid="{00000000-0002-0000-0300-00000D000000}"/>
    <dataValidation allowBlank="1" showInputMessage="1" showErrorMessage="1" prompt="Meta alcanzada en el trimestre" sqref="G28" xr:uid="{00000000-0002-0000-0300-00000E000000}"/>
    <dataValidation allowBlank="1" showInputMessage="1" showErrorMessage="1" prompt="Monto ejecutado en el trimestre" sqref="H28" xr:uid="{00000000-0002-0000-0300-00000F000000}"/>
  </dataValidations>
  <pageMargins left="0.39370078740157499" right="0.31496062992126" top="0.31496062992126" bottom="0.196850393700787" header="0.23622047244094499" footer="0.196850393700787"/>
  <pageSetup scale="60" orientation="portrait" r:id="rId1"/>
  <rowBreaks count="2" manualBreakCount="2">
    <brk id="37" max="9" man="1"/>
    <brk id="53" max="9" man="1"/>
  </rowBreaks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20"/>
  <sheetViews>
    <sheetView showGridLines="0" workbookViewId="0">
      <selection activeCell="G27" sqref="G27"/>
    </sheetView>
  </sheetViews>
  <sheetFormatPr defaultColWidth="11.42578125" defaultRowHeight="14.45"/>
  <cols>
    <col min="1" max="1" width="11.42578125" style="45"/>
    <col min="2" max="2" width="40.7109375" style="45" customWidth="1"/>
    <col min="3" max="3" width="35.42578125" style="45" customWidth="1"/>
    <col min="4" max="4" width="13.7109375" style="45" hidden="1" customWidth="1"/>
    <col min="5" max="5" width="17.140625" style="45" hidden="1" customWidth="1"/>
    <col min="6" max="6" width="17.42578125" style="45" bestFit="1" customWidth="1"/>
    <col min="7" max="7" width="14.5703125" style="45" bestFit="1" customWidth="1"/>
    <col min="8" max="8" width="15.28515625" style="45" customWidth="1"/>
    <col min="9" max="9" width="7.140625" style="62" bestFit="1" customWidth="1"/>
    <col min="10" max="10" width="13.7109375" style="45" customWidth="1"/>
    <col min="11" max="11" width="23.85546875" style="45" customWidth="1"/>
    <col min="12" max="16384" width="11.42578125" style="45"/>
  </cols>
  <sheetData>
    <row r="2" spans="2:9" ht="15" thickBot="1"/>
    <row r="3" spans="2:9">
      <c r="B3" s="45" t="s">
        <v>108</v>
      </c>
      <c r="C3" s="45" t="s">
        <v>44</v>
      </c>
      <c r="D3" s="45" t="s">
        <v>109</v>
      </c>
      <c r="E3" s="45" t="s">
        <v>110</v>
      </c>
      <c r="F3" s="63" t="s">
        <v>111</v>
      </c>
      <c r="G3" s="63" t="s">
        <v>112</v>
      </c>
      <c r="H3" s="63" t="s">
        <v>113</v>
      </c>
      <c r="I3" s="64" t="s">
        <v>114</v>
      </c>
    </row>
    <row r="4" spans="2:9">
      <c r="B4" s="45" t="s">
        <v>115</v>
      </c>
      <c r="C4" s="49" t="s">
        <v>116</v>
      </c>
      <c r="D4" s="65">
        <v>2100000</v>
      </c>
      <c r="E4" s="65">
        <v>1526127.77</v>
      </c>
      <c r="F4" s="65">
        <f>+(D4/4)*3</f>
        <v>1575000</v>
      </c>
      <c r="G4" s="65">
        <f>+E4</f>
        <v>1526127.77</v>
      </c>
      <c r="H4" s="65">
        <f>+F4-G4</f>
        <v>48872.229999999981</v>
      </c>
      <c r="I4" s="66">
        <f>+G4/F4</f>
        <v>0.96897001269841276</v>
      </c>
    </row>
    <row r="5" spans="2:9">
      <c r="B5" s="45" t="s">
        <v>117</v>
      </c>
      <c r="C5" s="49" t="s">
        <v>118</v>
      </c>
      <c r="D5" s="65">
        <v>475910909.39000005</v>
      </c>
      <c r="E5" s="65">
        <v>210131845.01000002</v>
      </c>
      <c r="F5" s="65">
        <f t="shared" ref="F5:F7" si="0">+(D5/4)*3</f>
        <v>356933182.04250002</v>
      </c>
      <c r="G5" s="65">
        <f t="shared" ref="G5:G8" si="1">+E5</f>
        <v>210131845.01000002</v>
      </c>
      <c r="H5" s="65">
        <f t="shared" ref="H5:H7" si="2">+F5-G5</f>
        <v>146801337.0325</v>
      </c>
      <c r="I5" s="66">
        <f>+G5/F5</f>
        <v>0.58871479476228583</v>
      </c>
    </row>
    <row r="6" spans="2:9" ht="43.5">
      <c r="B6" s="45" t="s">
        <v>119</v>
      </c>
      <c r="C6" s="49" t="s">
        <v>120</v>
      </c>
      <c r="D6" s="65">
        <v>10000000</v>
      </c>
      <c r="E6" s="65">
        <v>5319600</v>
      </c>
      <c r="F6" s="65">
        <f t="shared" si="0"/>
        <v>7500000</v>
      </c>
      <c r="G6" s="65">
        <f t="shared" si="1"/>
        <v>5319600</v>
      </c>
      <c r="H6" s="65">
        <f t="shared" si="2"/>
        <v>2180400</v>
      </c>
      <c r="I6" s="66">
        <f>+G6/F6</f>
        <v>0.70928000000000002</v>
      </c>
    </row>
    <row r="7" spans="2:9" ht="57.95">
      <c r="B7" s="45" t="s">
        <v>121</v>
      </c>
      <c r="C7" s="49" t="s">
        <v>122</v>
      </c>
      <c r="D7" s="65">
        <v>18000000</v>
      </c>
      <c r="E7" s="65">
        <v>12042550</v>
      </c>
      <c r="F7" s="65">
        <f t="shared" si="0"/>
        <v>13500000</v>
      </c>
      <c r="G7" s="65">
        <f t="shared" si="1"/>
        <v>12042550</v>
      </c>
      <c r="H7" s="65">
        <f t="shared" si="2"/>
        <v>1457450</v>
      </c>
      <c r="I7" s="66">
        <f>+G7/F7</f>
        <v>0.89204074074074069</v>
      </c>
    </row>
    <row r="8" spans="2:9" ht="15" thickBot="1">
      <c r="B8" s="49" t="s">
        <v>123</v>
      </c>
      <c r="C8" s="49"/>
      <c r="D8" s="65">
        <v>506010909.39000005</v>
      </c>
      <c r="E8" s="65">
        <v>229020122.78000003</v>
      </c>
      <c r="F8" s="67">
        <f>SUM(F4:F7)</f>
        <v>379508182.04250002</v>
      </c>
      <c r="G8" s="67">
        <f t="shared" si="1"/>
        <v>229020122.78000003</v>
      </c>
      <c r="H8" s="67">
        <f>SUM(H4:H7)</f>
        <v>150488059.26249999</v>
      </c>
      <c r="I8" s="68">
        <f>+G8/F8</f>
        <v>0.60346557364698061</v>
      </c>
    </row>
    <row r="9" spans="2:9">
      <c r="F9" s="65"/>
    </row>
    <row r="10" spans="2:9">
      <c r="F10" s="65"/>
    </row>
    <row r="13" spans="2:9" ht="43.5">
      <c r="B13" s="45" t="s">
        <v>124</v>
      </c>
      <c r="C13" s="45" t="s">
        <v>125</v>
      </c>
      <c r="D13" s="49" t="s">
        <v>109</v>
      </c>
      <c r="E13" s="49" t="s">
        <v>110</v>
      </c>
      <c r="F13" s="69" t="s">
        <v>126</v>
      </c>
      <c r="G13" s="69" t="s">
        <v>126</v>
      </c>
      <c r="H13" s="69" t="s">
        <v>113</v>
      </c>
      <c r="I13" s="70" t="s">
        <v>114</v>
      </c>
    </row>
    <row r="14" spans="2:9">
      <c r="B14" s="45" t="s">
        <v>127</v>
      </c>
      <c r="C14" s="45" t="s">
        <v>128</v>
      </c>
      <c r="D14" s="65">
        <v>215168271</v>
      </c>
      <c r="E14" s="65">
        <v>126862163.8</v>
      </c>
      <c r="F14" s="65">
        <f>+(D14/4)*3</f>
        <v>161376203.25</v>
      </c>
      <c r="G14" s="65">
        <f>+E14</f>
        <v>126862163.8</v>
      </c>
      <c r="H14" s="65">
        <f>+F14-G14</f>
        <v>34514039.450000003</v>
      </c>
      <c r="I14" s="71">
        <f t="shared" ref="I14:I20" si="3">+G14/F14</f>
        <v>0.78612683434786412</v>
      </c>
    </row>
    <row r="15" spans="2:9">
      <c r="B15" s="45" t="s">
        <v>129</v>
      </c>
      <c r="C15" s="45" t="s">
        <v>130</v>
      </c>
      <c r="D15" s="65">
        <v>156904689</v>
      </c>
      <c r="E15" s="65">
        <v>55076313.250000007</v>
      </c>
      <c r="F15" s="65">
        <f t="shared" ref="F15:F19" si="4">+(D15/4)*3</f>
        <v>117678516.75</v>
      </c>
      <c r="G15" s="65">
        <f t="shared" ref="G15:G20" si="5">+E15</f>
        <v>55076313.250000007</v>
      </c>
      <c r="H15" s="65">
        <f t="shared" ref="H15:H20" si="6">+F15-G15</f>
        <v>62602203.499999993</v>
      </c>
      <c r="I15" s="71">
        <f t="shared" si="3"/>
        <v>0.46802351670531239</v>
      </c>
    </row>
    <row r="16" spans="2:9">
      <c r="B16" s="45" t="s">
        <v>131</v>
      </c>
      <c r="C16" s="45" t="s">
        <v>132</v>
      </c>
      <c r="D16" s="65">
        <v>25192000</v>
      </c>
      <c r="E16" s="65">
        <v>10803113.620000001</v>
      </c>
      <c r="F16" s="65">
        <f t="shared" si="4"/>
        <v>18894000</v>
      </c>
      <c r="G16" s="65">
        <f t="shared" si="5"/>
        <v>10803113.620000001</v>
      </c>
      <c r="H16" s="65">
        <f t="shared" si="6"/>
        <v>8090886.379999999</v>
      </c>
      <c r="I16" s="71">
        <f t="shared" si="3"/>
        <v>0.57177482904625809</v>
      </c>
    </row>
    <row r="17" spans="2:9">
      <c r="B17" s="45" t="s">
        <v>133</v>
      </c>
      <c r="C17" s="45" t="s">
        <v>134</v>
      </c>
      <c r="D17" s="65">
        <v>2100000</v>
      </c>
      <c r="E17" s="65">
        <v>1526127.77</v>
      </c>
      <c r="F17" s="65">
        <f t="shared" si="4"/>
        <v>1575000</v>
      </c>
      <c r="G17" s="65">
        <f t="shared" si="5"/>
        <v>1526127.77</v>
      </c>
      <c r="H17" s="65">
        <f t="shared" si="6"/>
        <v>48872.229999999981</v>
      </c>
      <c r="I17" s="71">
        <f t="shared" si="3"/>
        <v>0.96897001269841276</v>
      </c>
    </row>
    <row r="18" spans="2:9">
      <c r="B18" s="45" t="s">
        <v>135</v>
      </c>
      <c r="C18" s="45" t="s">
        <v>136</v>
      </c>
      <c r="D18" s="65">
        <v>99845949.390000001</v>
      </c>
      <c r="E18" s="65">
        <v>28158771.839999996</v>
      </c>
      <c r="F18" s="65">
        <f t="shared" si="4"/>
        <v>74884462.042500004</v>
      </c>
      <c r="G18" s="65">
        <f t="shared" si="5"/>
        <v>28158771.839999996</v>
      </c>
      <c r="H18" s="65">
        <f t="shared" si="6"/>
        <v>46725690.202500008</v>
      </c>
      <c r="I18" s="71">
        <f t="shared" si="3"/>
        <v>0.37602956704180818</v>
      </c>
    </row>
    <row r="19" spans="2:9">
      <c r="B19" s="45" t="s">
        <v>137</v>
      </c>
      <c r="C19" s="45" t="s">
        <v>138</v>
      </c>
      <c r="D19" s="65">
        <v>6800000</v>
      </c>
      <c r="E19" s="65">
        <v>6593632.5</v>
      </c>
      <c r="F19" s="65">
        <f t="shared" si="4"/>
        <v>5100000</v>
      </c>
      <c r="G19" s="65">
        <f t="shared" si="5"/>
        <v>6593632.5</v>
      </c>
      <c r="H19" s="65">
        <f t="shared" si="6"/>
        <v>-1493632.5</v>
      </c>
      <c r="I19" s="71">
        <f t="shared" si="3"/>
        <v>1.2928691176470588</v>
      </c>
    </row>
    <row r="20" spans="2:9">
      <c r="B20" s="49" t="s">
        <v>123</v>
      </c>
      <c r="C20" s="49"/>
      <c r="D20" s="65">
        <v>506010909.38999999</v>
      </c>
      <c r="E20" s="65">
        <v>229020122.78000003</v>
      </c>
      <c r="F20" s="72">
        <f>SUM(F14:F19)</f>
        <v>379508182.04250002</v>
      </c>
      <c r="G20" s="72">
        <f t="shared" si="5"/>
        <v>229020122.78000003</v>
      </c>
      <c r="H20" s="72">
        <f t="shared" si="6"/>
        <v>150488059.26249999</v>
      </c>
      <c r="I20" s="73">
        <f t="shared" si="3"/>
        <v>0.60346557364698061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19"/>
  <sheetViews>
    <sheetView showGridLines="0" workbookViewId="0">
      <selection activeCell="Q18" sqref="Q18:Q19"/>
    </sheetView>
  </sheetViews>
  <sheetFormatPr defaultColWidth="11.42578125" defaultRowHeight="14.45"/>
  <cols>
    <col min="2" max="2" width="12" customWidth="1"/>
    <col min="3" max="6" width="14.140625" bestFit="1" customWidth="1"/>
    <col min="7" max="7" width="15.140625" bestFit="1" customWidth="1"/>
  </cols>
  <sheetData>
    <row r="2" spans="2:9">
      <c r="B2" s="34" t="s">
        <v>139</v>
      </c>
    </row>
    <row r="3" spans="2:9">
      <c r="B3" t="s">
        <v>140</v>
      </c>
      <c r="C3" s="32" t="s">
        <v>141</v>
      </c>
      <c r="D3" s="32" t="s">
        <v>142</v>
      </c>
      <c r="E3" s="32" t="s">
        <v>143</v>
      </c>
      <c r="F3" s="32" t="s">
        <v>144</v>
      </c>
      <c r="G3" s="32" t="s">
        <v>145</v>
      </c>
    </row>
    <row r="4" spans="2:9">
      <c r="B4" t="s">
        <v>146</v>
      </c>
      <c r="C4" s="32">
        <v>15</v>
      </c>
      <c r="D4" s="32">
        <v>30</v>
      </c>
      <c r="E4" s="32">
        <v>20</v>
      </c>
      <c r="F4" s="32">
        <v>10</v>
      </c>
      <c r="G4" s="32">
        <f>SUM(C4:F4)</f>
        <v>75</v>
      </c>
    </row>
    <row r="5" spans="2:9">
      <c r="B5" t="s">
        <v>147</v>
      </c>
      <c r="C5" s="32">
        <v>240000</v>
      </c>
      <c r="D5" s="32">
        <v>480000</v>
      </c>
      <c r="E5" s="32">
        <v>320000</v>
      </c>
      <c r="F5" s="32">
        <v>160000</v>
      </c>
      <c r="G5" s="32">
        <f>SUM(C5:F5)</f>
        <v>1200000</v>
      </c>
    </row>
    <row r="6" spans="2:9">
      <c r="B6" t="s">
        <v>148</v>
      </c>
      <c r="C6" s="33">
        <f>+C5/C4</f>
        <v>16000</v>
      </c>
      <c r="D6" s="33">
        <f t="shared" ref="D6:G6" si="0">+D5/D4</f>
        <v>16000</v>
      </c>
      <c r="E6" s="33">
        <f t="shared" si="0"/>
        <v>16000</v>
      </c>
      <c r="F6" s="33">
        <f t="shared" si="0"/>
        <v>16000</v>
      </c>
      <c r="G6" s="33">
        <f t="shared" si="0"/>
        <v>16000</v>
      </c>
    </row>
    <row r="8" spans="2:9" ht="15">
      <c r="B8" s="35" t="s">
        <v>149</v>
      </c>
    </row>
    <row r="9" spans="2:9">
      <c r="B9" t="s">
        <v>140</v>
      </c>
      <c r="C9" s="32" t="s">
        <v>141</v>
      </c>
      <c r="D9" s="32" t="s">
        <v>142</v>
      </c>
      <c r="E9" s="32" t="s">
        <v>143</v>
      </c>
      <c r="F9" s="32" t="s">
        <v>144</v>
      </c>
      <c r="G9" s="32" t="s">
        <v>145</v>
      </c>
    </row>
    <row r="10" spans="2:9">
      <c r="B10" t="s">
        <v>146</v>
      </c>
      <c r="C10" s="32">
        <v>15</v>
      </c>
      <c r="D10" s="32">
        <v>30</v>
      </c>
      <c r="E10" s="32">
        <v>30</v>
      </c>
      <c r="F10" s="32">
        <v>10</v>
      </c>
      <c r="G10" s="32">
        <f>SUM(C10:F10)</f>
        <v>85</v>
      </c>
    </row>
    <row r="11" spans="2:9">
      <c r="B11" t="s">
        <v>147</v>
      </c>
      <c r="C11" s="32">
        <v>18056665</v>
      </c>
      <c r="D11" s="32">
        <v>36113331</v>
      </c>
      <c r="E11" s="32">
        <f>+Tabla46[[#This Row],[T2]]</f>
        <v>36113331</v>
      </c>
      <c r="F11" s="32">
        <v>12037777</v>
      </c>
      <c r="G11" s="32">
        <f>SUM(C11:F11)</f>
        <v>102321104</v>
      </c>
    </row>
    <row r="12" spans="2:9">
      <c r="B12" t="s">
        <v>148</v>
      </c>
      <c r="C12" s="33">
        <f>+C11/C10</f>
        <v>1203777.6666666667</v>
      </c>
      <c r="D12" s="33">
        <f t="shared" ref="D12" si="1">+D11/D10</f>
        <v>1203777.7</v>
      </c>
      <c r="E12" s="33">
        <f t="shared" ref="E12" si="2">+E11/E10</f>
        <v>1203777.7</v>
      </c>
      <c r="F12" s="33">
        <f t="shared" ref="F12" si="3">+F11/F10</f>
        <v>1203777.7</v>
      </c>
      <c r="G12" s="33">
        <f t="shared" ref="G12" si="4">+G11/G10</f>
        <v>1203777.6941176471</v>
      </c>
    </row>
    <row r="16" spans="2:9">
      <c r="I16" s="39"/>
    </row>
    <row r="17" spans="7:9">
      <c r="G17" s="40"/>
    </row>
    <row r="19" spans="7:9">
      <c r="I19" s="39"/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2"/>
  <sheetViews>
    <sheetView showGridLines="0" workbookViewId="0">
      <pane ySplit="3" topLeftCell="A4" activePane="bottomLeft" state="frozenSplit"/>
      <selection pane="bottomLeft" activeCell="Q21" sqref="Q21"/>
    </sheetView>
  </sheetViews>
  <sheetFormatPr defaultColWidth="9.140625" defaultRowHeight="12.6"/>
  <cols>
    <col min="1" max="1" width="3" style="36" customWidth="1"/>
    <col min="2" max="2" width="13.42578125" style="36" customWidth="1"/>
    <col min="3" max="3" width="23" style="36" customWidth="1"/>
    <col min="4" max="11" width="13.140625" style="36" customWidth="1"/>
    <col min="12" max="12" width="0.42578125" style="36" customWidth="1"/>
    <col min="13" max="13" width="12.5703125" style="36" customWidth="1"/>
    <col min="14" max="16" width="13.140625" style="36" customWidth="1"/>
    <col min="17" max="17" width="9.140625" style="36" customWidth="1"/>
    <col min="18" max="18" width="0" style="36" hidden="1" customWidth="1"/>
    <col min="19" max="19" width="83.7109375" style="36" customWidth="1"/>
    <col min="20" max="16384" width="9.140625" style="36"/>
  </cols>
  <sheetData>
    <row r="1" spans="1:17" ht="66.95" customHeight="1">
      <c r="A1" s="227"/>
      <c r="B1" s="227"/>
      <c r="C1" s="228" t="s">
        <v>150</v>
      </c>
      <c r="D1" s="240"/>
      <c r="E1" s="240"/>
      <c r="F1" s="240"/>
      <c r="G1" s="240"/>
      <c r="H1" s="240"/>
      <c r="I1" s="240"/>
      <c r="J1" s="240"/>
      <c r="K1" s="240"/>
      <c r="L1" s="240"/>
    </row>
    <row r="2" spans="1:17" ht="5.0999999999999996" customHeight="1"/>
    <row r="3" spans="1:17" ht="5.25" customHeight="1">
      <c r="A3" s="229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17" ht="23.1">
      <c r="B4" s="230" t="s">
        <v>151</v>
      </c>
      <c r="C4" s="231"/>
      <c r="D4" s="61" t="s">
        <v>152</v>
      </c>
      <c r="E4" s="61" t="s">
        <v>153</v>
      </c>
      <c r="F4" s="61" t="s">
        <v>154</v>
      </c>
      <c r="G4" s="61" t="s">
        <v>155</v>
      </c>
      <c r="H4" s="61" t="s">
        <v>156</v>
      </c>
      <c r="I4" s="61" t="s">
        <v>157</v>
      </c>
      <c r="J4" s="61" t="s">
        <v>158</v>
      </c>
      <c r="K4" s="61" t="s">
        <v>159</v>
      </c>
      <c r="L4" s="232" t="s">
        <v>160</v>
      </c>
      <c r="M4" s="231"/>
      <c r="N4" s="61" t="s">
        <v>161</v>
      </c>
      <c r="O4" s="61" t="s">
        <v>162</v>
      </c>
      <c r="P4" s="61" t="s">
        <v>163</v>
      </c>
      <c r="Q4" s="60" t="s">
        <v>148</v>
      </c>
    </row>
    <row r="5" spans="1:17" ht="12.95">
      <c r="B5" s="221" t="s">
        <v>164</v>
      </c>
      <c r="C5" s="222"/>
      <c r="D5" s="41"/>
      <c r="E5" s="41"/>
      <c r="F5" s="41"/>
      <c r="G5" s="43">
        <v>1</v>
      </c>
      <c r="H5" s="41"/>
      <c r="I5" s="41"/>
      <c r="J5" s="41"/>
      <c r="K5" s="41"/>
      <c r="L5" s="223"/>
      <c r="M5" s="222"/>
      <c r="N5" s="41"/>
      <c r="O5" s="41"/>
      <c r="P5" s="41"/>
      <c r="Q5" s="37">
        <v>1</v>
      </c>
    </row>
    <row r="6" spans="1:17" ht="12.95">
      <c r="B6" s="221" t="s">
        <v>165</v>
      </c>
      <c r="C6" s="222"/>
      <c r="D6" s="41"/>
      <c r="E6" s="43">
        <v>2</v>
      </c>
      <c r="F6" s="43">
        <v>1</v>
      </c>
      <c r="G6" s="41"/>
      <c r="H6" s="41"/>
      <c r="I6" s="43">
        <v>2</v>
      </c>
      <c r="J6" s="43">
        <v>6</v>
      </c>
      <c r="K6" s="41"/>
      <c r="L6" s="223"/>
      <c r="M6" s="222"/>
      <c r="N6" s="41"/>
      <c r="O6" s="41"/>
      <c r="P6" s="41"/>
      <c r="Q6" s="37">
        <v>11</v>
      </c>
    </row>
    <row r="7" spans="1:17" ht="12.95">
      <c r="B7" s="221" t="s">
        <v>166</v>
      </c>
      <c r="C7" s="222"/>
      <c r="D7" s="41"/>
      <c r="E7" s="43">
        <v>1</v>
      </c>
      <c r="F7" s="43">
        <v>2</v>
      </c>
      <c r="G7" s="43">
        <v>1</v>
      </c>
      <c r="H7" s="41"/>
      <c r="I7" s="43">
        <v>1</v>
      </c>
      <c r="J7" s="41"/>
      <c r="K7" s="43">
        <v>1</v>
      </c>
      <c r="L7" s="223"/>
      <c r="M7" s="222"/>
      <c r="N7" s="41"/>
      <c r="O7" s="41"/>
      <c r="P7" s="41"/>
      <c r="Q7" s="37">
        <v>6</v>
      </c>
    </row>
    <row r="8" spans="1:17" ht="12.95">
      <c r="B8" s="221" t="s">
        <v>167</v>
      </c>
      <c r="C8" s="222"/>
      <c r="D8" s="41"/>
      <c r="E8" s="43">
        <v>28</v>
      </c>
      <c r="F8" s="43">
        <v>39</v>
      </c>
      <c r="G8" s="43">
        <v>69</v>
      </c>
      <c r="H8" s="41"/>
      <c r="I8" s="43">
        <v>22</v>
      </c>
      <c r="J8" s="43">
        <v>96</v>
      </c>
      <c r="K8" s="43">
        <v>4</v>
      </c>
      <c r="L8" s="223"/>
      <c r="M8" s="222"/>
      <c r="N8" s="43">
        <v>1</v>
      </c>
      <c r="O8" s="43">
        <v>10</v>
      </c>
      <c r="P8" s="41"/>
      <c r="Q8" s="37">
        <v>269</v>
      </c>
    </row>
    <row r="9" spans="1:17" ht="12.95">
      <c r="B9" s="221" t="s">
        <v>168</v>
      </c>
      <c r="C9" s="222"/>
      <c r="D9" s="41"/>
      <c r="E9" s="43">
        <v>5</v>
      </c>
      <c r="F9" s="43">
        <v>1</v>
      </c>
      <c r="G9" s="43">
        <v>5</v>
      </c>
      <c r="H9" s="41"/>
      <c r="I9" s="43">
        <v>2</v>
      </c>
      <c r="J9" s="43">
        <v>18</v>
      </c>
      <c r="K9" s="43">
        <v>1</v>
      </c>
      <c r="L9" s="223"/>
      <c r="M9" s="222"/>
      <c r="N9" s="41"/>
      <c r="O9" s="41"/>
      <c r="P9" s="43">
        <v>1</v>
      </c>
      <c r="Q9" s="37">
        <v>33</v>
      </c>
    </row>
    <row r="10" spans="1:17" ht="12.95">
      <c r="B10" s="221" t="s">
        <v>169</v>
      </c>
      <c r="C10" s="222"/>
      <c r="D10" s="41"/>
      <c r="E10" s="43">
        <v>13</v>
      </c>
      <c r="F10" s="43">
        <v>7</v>
      </c>
      <c r="G10" s="43">
        <v>13</v>
      </c>
      <c r="H10" s="43">
        <v>1</v>
      </c>
      <c r="I10" s="43">
        <v>7</v>
      </c>
      <c r="J10" s="43">
        <v>21</v>
      </c>
      <c r="K10" s="41"/>
      <c r="L10" s="223"/>
      <c r="M10" s="222"/>
      <c r="N10" s="41"/>
      <c r="O10" s="43">
        <v>4</v>
      </c>
      <c r="P10" s="41"/>
      <c r="Q10" s="37">
        <v>66</v>
      </c>
    </row>
    <row r="11" spans="1:17" ht="12.95">
      <c r="B11" s="221" t="s">
        <v>170</v>
      </c>
      <c r="C11" s="222"/>
      <c r="D11" s="41"/>
      <c r="E11" s="43">
        <v>1</v>
      </c>
      <c r="F11" s="43">
        <v>1</v>
      </c>
      <c r="G11" s="41"/>
      <c r="H11" s="41"/>
      <c r="I11" s="43">
        <v>1</v>
      </c>
      <c r="J11" s="43">
        <v>1</v>
      </c>
      <c r="K11" s="41"/>
      <c r="L11" s="223"/>
      <c r="M11" s="222"/>
      <c r="N11" s="41"/>
      <c r="O11" s="43">
        <v>2</v>
      </c>
      <c r="P11" s="41"/>
      <c r="Q11" s="37">
        <v>6</v>
      </c>
    </row>
    <row r="12" spans="1:17" ht="12.95">
      <c r="B12" s="221" t="s">
        <v>171</v>
      </c>
      <c r="C12" s="222"/>
      <c r="D12" s="41"/>
      <c r="E12" s="43">
        <v>2</v>
      </c>
      <c r="F12" s="43">
        <v>1</v>
      </c>
      <c r="G12" s="43">
        <v>4</v>
      </c>
      <c r="H12" s="41"/>
      <c r="I12" s="43">
        <v>1</v>
      </c>
      <c r="J12" s="43">
        <v>39</v>
      </c>
      <c r="K12" s="41"/>
      <c r="L12" s="223"/>
      <c r="M12" s="222"/>
      <c r="N12" s="41"/>
      <c r="O12" s="41"/>
      <c r="P12" s="41"/>
      <c r="Q12" s="37">
        <v>47</v>
      </c>
    </row>
    <row r="13" spans="1:17" ht="12.95">
      <c r="B13" s="221" t="s">
        <v>172</v>
      </c>
      <c r="C13" s="222"/>
      <c r="D13" s="41"/>
      <c r="E13" s="43">
        <v>1</v>
      </c>
      <c r="F13" s="41"/>
      <c r="G13" s="41"/>
      <c r="H13" s="41"/>
      <c r="I13" s="43">
        <v>1</v>
      </c>
      <c r="J13" s="43">
        <v>1</v>
      </c>
      <c r="K13" s="41"/>
      <c r="L13" s="226">
        <v>1</v>
      </c>
      <c r="M13" s="222"/>
      <c r="N13" s="41"/>
      <c r="O13" s="41"/>
      <c r="P13" s="41"/>
      <c r="Q13" s="37">
        <v>4</v>
      </c>
    </row>
    <row r="14" spans="1:17" ht="12.95">
      <c r="B14" s="221" t="s">
        <v>173</v>
      </c>
      <c r="C14" s="222"/>
      <c r="D14" s="43">
        <v>2</v>
      </c>
      <c r="E14" s="43">
        <v>8</v>
      </c>
      <c r="F14" s="43">
        <v>6</v>
      </c>
      <c r="G14" s="43">
        <v>6</v>
      </c>
      <c r="H14" s="41"/>
      <c r="I14" s="43">
        <v>4</v>
      </c>
      <c r="J14" s="43">
        <v>13</v>
      </c>
      <c r="K14" s="41"/>
      <c r="L14" s="223"/>
      <c r="M14" s="222"/>
      <c r="N14" s="41"/>
      <c r="O14" s="43">
        <v>1</v>
      </c>
      <c r="P14" s="41"/>
      <c r="Q14" s="37">
        <v>40</v>
      </c>
    </row>
    <row r="15" spans="1:17" ht="12.95">
      <c r="B15" s="221" t="s">
        <v>174</v>
      </c>
      <c r="C15" s="222"/>
      <c r="D15" s="41"/>
      <c r="E15" s="43">
        <v>22</v>
      </c>
      <c r="F15" s="43">
        <v>24</v>
      </c>
      <c r="G15" s="43">
        <v>28</v>
      </c>
      <c r="H15" s="41"/>
      <c r="I15" s="43">
        <v>11</v>
      </c>
      <c r="J15" s="43">
        <v>13</v>
      </c>
      <c r="K15" s="43">
        <v>4</v>
      </c>
      <c r="L15" s="223"/>
      <c r="M15" s="222"/>
      <c r="N15" s="41"/>
      <c r="O15" s="43">
        <v>6</v>
      </c>
      <c r="P15" s="43">
        <v>1</v>
      </c>
      <c r="Q15" s="37">
        <v>109</v>
      </c>
    </row>
    <row r="16" spans="1:17" ht="12.95">
      <c r="B16" s="221" t="s">
        <v>175</v>
      </c>
      <c r="C16" s="222"/>
      <c r="D16" s="41"/>
      <c r="E16" s="43">
        <v>2</v>
      </c>
      <c r="F16" s="43">
        <v>2</v>
      </c>
      <c r="G16" s="41"/>
      <c r="H16" s="41"/>
      <c r="I16" s="43">
        <v>1</v>
      </c>
      <c r="J16" s="41"/>
      <c r="K16" s="41"/>
      <c r="L16" s="223"/>
      <c r="M16" s="222"/>
      <c r="N16" s="41"/>
      <c r="O16" s="41"/>
      <c r="P16" s="41"/>
      <c r="Q16" s="37">
        <v>5</v>
      </c>
    </row>
    <row r="17" spans="2:17" ht="12.95">
      <c r="B17" s="221" t="s">
        <v>176</v>
      </c>
      <c r="C17" s="222"/>
      <c r="D17" s="41"/>
      <c r="E17" s="43">
        <v>1</v>
      </c>
      <c r="F17" s="41"/>
      <c r="G17" s="43">
        <v>3</v>
      </c>
      <c r="H17" s="43">
        <v>1</v>
      </c>
      <c r="I17" s="43">
        <v>4</v>
      </c>
      <c r="J17" s="43">
        <v>1</v>
      </c>
      <c r="K17" s="41"/>
      <c r="L17" s="223"/>
      <c r="M17" s="222"/>
      <c r="N17" s="41"/>
      <c r="O17" s="41"/>
      <c r="P17" s="41"/>
      <c r="Q17" s="37">
        <v>10</v>
      </c>
    </row>
    <row r="18" spans="2:17" ht="12.95">
      <c r="B18" s="221" t="s">
        <v>177</v>
      </c>
      <c r="C18" s="222"/>
      <c r="D18" s="41"/>
      <c r="E18" s="43">
        <v>13</v>
      </c>
      <c r="F18" s="43">
        <v>14</v>
      </c>
      <c r="G18" s="43">
        <v>15</v>
      </c>
      <c r="H18" s="41"/>
      <c r="I18" s="43">
        <v>7</v>
      </c>
      <c r="J18" s="43">
        <v>9</v>
      </c>
      <c r="K18" s="43">
        <v>2</v>
      </c>
      <c r="L18" s="223"/>
      <c r="M18" s="222"/>
      <c r="N18" s="41"/>
      <c r="O18" s="43">
        <v>3</v>
      </c>
      <c r="P18" s="41"/>
      <c r="Q18" s="37">
        <v>63</v>
      </c>
    </row>
    <row r="19" spans="2:17" ht="12.95">
      <c r="B19" s="221" t="s">
        <v>178</v>
      </c>
      <c r="C19" s="222"/>
      <c r="D19" s="41"/>
      <c r="E19" s="41"/>
      <c r="F19" s="41"/>
      <c r="G19" s="41"/>
      <c r="H19" s="41"/>
      <c r="I19" s="41"/>
      <c r="J19" s="41"/>
      <c r="K19" s="41"/>
      <c r="L19" s="223"/>
      <c r="M19" s="222"/>
      <c r="N19" s="41"/>
      <c r="O19" s="43">
        <v>1</v>
      </c>
      <c r="P19" s="41"/>
      <c r="Q19" s="37">
        <v>1</v>
      </c>
    </row>
    <row r="20" spans="2:17" ht="12.95">
      <c r="B20" s="221" t="s">
        <v>179</v>
      </c>
      <c r="C20" s="222"/>
      <c r="D20" s="41"/>
      <c r="E20" s="41"/>
      <c r="F20" s="41"/>
      <c r="G20" s="43">
        <v>1</v>
      </c>
      <c r="H20" s="41"/>
      <c r="I20" s="41"/>
      <c r="J20" s="43">
        <v>1</v>
      </c>
      <c r="K20" s="41"/>
      <c r="L20" s="223"/>
      <c r="M20" s="222"/>
      <c r="N20" s="41"/>
      <c r="O20" s="43">
        <v>2</v>
      </c>
      <c r="P20" s="41"/>
      <c r="Q20" s="37">
        <v>4</v>
      </c>
    </row>
    <row r="21" spans="2:17" ht="12.95">
      <c r="B21" s="224" t="s">
        <v>145</v>
      </c>
      <c r="C21" s="222"/>
      <c r="D21" s="42">
        <v>2</v>
      </c>
      <c r="E21" s="42">
        <v>99</v>
      </c>
      <c r="F21" s="42">
        <v>98</v>
      </c>
      <c r="G21" s="42">
        <v>146</v>
      </c>
      <c r="H21" s="42">
        <v>2</v>
      </c>
      <c r="I21" s="42">
        <v>64</v>
      </c>
      <c r="J21" s="42">
        <v>219</v>
      </c>
      <c r="K21" s="42">
        <v>12</v>
      </c>
      <c r="L21" s="225">
        <v>1</v>
      </c>
      <c r="M21" s="222"/>
      <c r="N21" s="42">
        <v>1</v>
      </c>
      <c r="O21" s="42">
        <v>29</v>
      </c>
      <c r="P21" s="42">
        <v>2</v>
      </c>
      <c r="Q21" s="37">
        <v>675</v>
      </c>
    </row>
    <row r="22" spans="2:17" ht="409.6" hidden="1" customHeight="1"/>
  </sheetData>
  <mergeCells count="39">
    <mergeCell ref="A1:B1"/>
    <mergeCell ref="C1:L1"/>
    <mergeCell ref="A3:L3"/>
    <mergeCell ref="B4:C4"/>
    <mergeCell ref="L4:M4"/>
    <mergeCell ref="B5:C5"/>
    <mergeCell ref="L5:M5"/>
    <mergeCell ref="B6:C6"/>
    <mergeCell ref="L6:M6"/>
    <mergeCell ref="B7:C7"/>
    <mergeCell ref="L7:M7"/>
    <mergeCell ref="B8:C8"/>
    <mergeCell ref="L8:M8"/>
    <mergeCell ref="B9:C9"/>
    <mergeCell ref="L9:M9"/>
    <mergeCell ref="B10:C10"/>
    <mergeCell ref="L10:M10"/>
    <mergeCell ref="B11:C11"/>
    <mergeCell ref="L11:M11"/>
    <mergeCell ref="B12:C12"/>
    <mergeCell ref="L12:M12"/>
    <mergeCell ref="B13:C13"/>
    <mergeCell ref="L13:M13"/>
    <mergeCell ref="B14:C14"/>
    <mergeCell ref="L14:M14"/>
    <mergeCell ref="B15:C15"/>
    <mergeCell ref="L15:M15"/>
    <mergeCell ref="B16:C16"/>
    <mergeCell ref="L16:M16"/>
    <mergeCell ref="B17:C17"/>
    <mergeCell ref="L17:M17"/>
    <mergeCell ref="B21:C21"/>
    <mergeCell ref="L21:M21"/>
    <mergeCell ref="B18:C18"/>
    <mergeCell ref="L18:M18"/>
    <mergeCell ref="B19:C19"/>
    <mergeCell ref="L19:M19"/>
    <mergeCell ref="B20:C20"/>
    <mergeCell ref="L20:M20"/>
  </mergeCells>
  <pageMargins left="0" right="0" top="0" bottom="0" header="0" footer="0"/>
  <pageSetup paperSize="9" orientation="landscape" r:id="rId1"/>
  <headerFooter alignWithMargins="0">
    <oddFooter>&amp;L&amp;C&amp;R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6"/>
  <sheetViews>
    <sheetView showGridLines="0" workbookViewId="0">
      <pane ySplit="3" topLeftCell="A4" activePane="bottomLeft" state="frozenSplit"/>
      <selection pane="bottomLeft" activeCell="J34" sqref="J34"/>
    </sheetView>
  </sheetViews>
  <sheetFormatPr defaultColWidth="9.140625" defaultRowHeight="12.6"/>
  <cols>
    <col min="1" max="1" width="3" style="36" customWidth="1"/>
    <col min="2" max="2" width="13.42578125" style="36" customWidth="1"/>
    <col min="3" max="3" width="23" style="36" customWidth="1"/>
    <col min="4" max="11" width="13.140625" style="36" customWidth="1"/>
    <col min="12" max="12" width="0.42578125" style="36" customWidth="1"/>
    <col min="13" max="13" width="12.5703125" style="36" customWidth="1"/>
    <col min="14" max="15" width="13.140625" style="36" customWidth="1"/>
    <col min="16" max="16" width="9.140625" style="36" customWidth="1"/>
    <col min="17" max="17" width="0" style="36" hidden="1" customWidth="1"/>
    <col min="18" max="18" width="83.7109375" style="36" customWidth="1"/>
    <col min="19" max="16384" width="9.140625" style="36"/>
  </cols>
  <sheetData>
    <row r="1" spans="1:16" ht="66.95" customHeight="1">
      <c r="A1" s="233"/>
      <c r="B1" s="234"/>
      <c r="C1" s="228" t="s">
        <v>180</v>
      </c>
      <c r="D1" s="241"/>
      <c r="E1" s="241"/>
      <c r="F1" s="241"/>
      <c r="G1" s="241"/>
      <c r="H1" s="241"/>
      <c r="I1" s="241"/>
      <c r="J1" s="241"/>
      <c r="K1" s="241"/>
      <c r="L1" s="241"/>
    </row>
    <row r="2" spans="1:16" ht="5.0999999999999996" customHeight="1"/>
    <row r="3" spans="1:16" ht="5.25" customHeight="1">
      <c r="A3" s="235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</row>
    <row r="4" spans="1:16" ht="23.1">
      <c r="B4" s="237" t="s">
        <v>151</v>
      </c>
      <c r="C4" s="238"/>
      <c r="D4" s="44" t="s">
        <v>152</v>
      </c>
      <c r="E4" s="44" t="s">
        <v>153</v>
      </c>
      <c r="F4" s="44" t="s">
        <v>154</v>
      </c>
      <c r="G4" s="44" t="s">
        <v>155</v>
      </c>
      <c r="H4" s="44" t="s">
        <v>156</v>
      </c>
      <c r="I4" s="44" t="s">
        <v>157</v>
      </c>
      <c r="J4" s="44" t="s">
        <v>158</v>
      </c>
      <c r="K4" s="44" t="s">
        <v>159</v>
      </c>
      <c r="L4" s="239" t="s">
        <v>160</v>
      </c>
      <c r="M4" s="238"/>
      <c r="N4" s="44" t="s">
        <v>161</v>
      </c>
      <c r="O4" s="44" t="s">
        <v>162</v>
      </c>
      <c r="P4" s="38" t="s">
        <v>148</v>
      </c>
    </row>
    <row r="5" spans="1:16" ht="12.95">
      <c r="B5" s="221" t="s">
        <v>166</v>
      </c>
      <c r="C5" s="222"/>
      <c r="D5" s="41"/>
      <c r="E5" s="43">
        <v>3</v>
      </c>
      <c r="F5" s="43">
        <v>2</v>
      </c>
      <c r="G5" s="43">
        <v>1</v>
      </c>
      <c r="H5" s="41"/>
      <c r="I5" s="43">
        <v>2</v>
      </c>
      <c r="J5" s="41"/>
      <c r="K5" s="41"/>
      <c r="L5" s="223"/>
      <c r="M5" s="222"/>
      <c r="N5" s="41"/>
      <c r="O5" s="43">
        <v>2</v>
      </c>
      <c r="P5" s="37">
        <v>10</v>
      </c>
    </row>
    <row r="6" spans="1:16" ht="12.95">
      <c r="B6" s="221" t="s">
        <v>167</v>
      </c>
      <c r="C6" s="222"/>
      <c r="D6" s="43">
        <v>2</v>
      </c>
      <c r="E6" s="43">
        <v>10</v>
      </c>
      <c r="F6" s="43">
        <v>17</v>
      </c>
      <c r="G6" s="43">
        <v>14</v>
      </c>
      <c r="H6" s="43">
        <v>1</v>
      </c>
      <c r="I6" s="43">
        <v>11</v>
      </c>
      <c r="J6" s="43">
        <v>33</v>
      </c>
      <c r="K6" s="41"/>
      <c r="L6" s="223"/>
      <c r="M6" s="222"/>
      <c r="N6" s="41"/>
      <c r="O6" s="43">
        <v>5</v>
      </c>
      <c r="P6" s="37">
        <v>93</v>
      </c>
    </row>
    <row r="7" spans="1:16" ht="12.95">
      <c r="B7" s="221" t="s">
        <v>168</v>
      </c>
      <c r="C7" s="222"/>
      <c r="D7" s="41"/>
      <c r="E7" s="43">
        <v>3</v>
      </c>
      <c r="F7" s="43">
        <v>3</v>
      </c>
      <c r="G7" s="43">
        <v>14</v>
      </c>
      <c r="H7" s="41"/>
      <c r="I7" s="41"/>
      <c r="J7" s="43">
        <v>1</v>
      </c>
      <c r="K7" s="43">
        <v>2</v>
      </c>
      <c r="L7" s="223"/>
      <c r="M7" s="222"/>
      <c r="N7" s="41"/>
      <c r="O7" s="41"/>
      <c r="P7" s="37">
        <v>23</v>
      </c>
    </row>
    <row r="8" spans="1:16" ht="12.95">
      <c r="B8" s="221" t="s">
        <v>169</v>
      </c>
      <c r="C8" s="222"/>
      <c r="D8" s="41"/>
      <c r="E8" s="43">
        <v>17</v>
      </c>
      <c r="F8" s="43">
        <v>16</v>
      </c>
      <c r="G8" s="43">
        <v>32</v>
      </c>
      <c r="H8" s="43">
        <v>1</v>
      </c>
      <c r="I8" s="43">
        <v>8</v>
      </c>
      <c r="J8" s="43">
        <v>56</v>
      </c>
      <c r="K8" s="43">
        <v>4</v>
      </c>
      <c r="L8" s="223"/>
      <c r="M8" s="222"/>
      <c r="N8" s="43">
        <v>2</v>
      </c>
      <c r="O8" s="43">
        <v>4</v>
      </c>
      <c r="P8" s="37">
        <v>140</v>
      </c>
    </row>
    <row r="9" spans="1:16" ht="12.95">
      <c r="B9" s="221" t="s">
        <v>170</v>
      </c>
      <c r="C9" s="222"/>
      <c r="D9" s="41"/>
      <c r="E9" s="43">
        <v>1</v>
      </c>
      <c r="F9" s="43">
        <v>1</v>
      </c>
      <c r="G9" s="41"/>
      <c r="H9" s="41"/>
      <c r="I9" s="41"/>
      <c r="J9" s="43">
        <v>2</v>
      </c>
      <c r="K9" s="41"/>
      <c r="L9" s="223"/>
      <c r="M9" s="222"/>
      <c r="N9" s="41"/>
      <c r="O9" s="43">
        <v>1</v>
      </c>
      <c r="P9" s="37">
        <v>5</v>
      </c>
    </row>
    <row r="10" spans="1:16" ht="12.95">
      <c r="B10" s="221" t="s">
        <v>171</v>
      </c>
      <c r="C10" s="222"/>
      <c r="D10" s="41"/>
      <c r="E10" s="43">
        <v>5</v>
      </c>
      <c r="F10" s="43">
        <v>7</v>
      </c>
      <c r="G10" s="43">
        <v>7</v>
      </c>
      <c r="H10" s="41"/>
      <c r="I10" s="43">
        <v>3</v>
      </c>
      <c r="J10" s="43">
        <v>68</v>
      </c>
      <c r="K10" s="43">
        <v>2</v>
      </c>
      <c r="L10" s="223"/>
      <c r="M10" s="222"/>
      <c r="N10" s="41"/>
      <c r="O10" s="41"/>
      <c r="P10" s="37">
        <v>92</v>
      </c>
    </row>
    <row r="11" spans="1:16" ht="12.95">
      <c r="B11" s="221" t="s">
        <v>172</v>
      </c>
      <c r="C11" s="222"/>
      <c r="D11" s="41"/>
      <c r="E11" s="43">
        <v>1</v>
      </c>
      <c r="F11" s="41"/>
      <c r="G11" s="43">
        <v>1</v>
      </c>
      <c r="H11" s="41"/>
      <c r="I11" s="41"/>
      <c r="J11" s="43">
        <v>2</v>
      </c>
      <c r="K11" s="41"/>
      <c r="L11" s="223"/>
      <c r="M11" s="222"/>
      <c r="N11" s="41"/>
      <c r="O11" s="41"/>
      <c r="P11" s="37">
        <v>4</v>
      </c>
    </row>
    <row r="12" spans="1:16" ht="12.95">
      <c r="B12" s="221" t="s">
        <v>173</v>
      </c>
      <c r="C12" s="222"/>
      <c r="D12" s="43">
        <v>1</v>
      </c>
      <c r="E12" s="43">
        <v>11</v>
      </c>
      <c r="F12" s="43">
        <v>6</v>
      </c>
      <c r="G12" s="43">
        <v>6</v>
      </c>
      <c r="H12" s="41"/>
      <c r="I12" s="43">
        <v>3</v>
      </c>
      <c r="J12" s="43">
        <v>7</v>
      </c>
      <c r="K12" s="41"/>
      <c r="L12" s="223"/>
      <c r="M12" s="222"/>
      <c r="N12" s="41"/>
      <c r="O12" s="41"/>
      <c r="P12" s="37">
        <v>34</v>
      </c>
    </row>
    <row r="13" spans="1:16" ht="12.95">
      <c r="B13" s="221" t="s">
        <v>181</v>
      </c>
      <c r="C13" s="222"/>
      <c r="D13" s="41"/>
      <c r="E13" s="43">
        <v>2</v>
      </c>
      <c r="F13" s="41"/>
      <c r="G13" s="41"/>
      <c r="H13" s="41"/>
      <c r="I13" s="41"/>
      <c r="J13" s="41"/>
      <c r="K13" s="41"/>
      <c r="L13" s="223"/>
      <c r="M13" s="222"/>
      <c r="N13" s="41"/>
      <c r="O13" s="41"/>
      <c r="P13" s="37">
        <v>2</v>
      </c>
    </row>
    <row r="14" spans="1:16" ht="12.95">
      <c r="B14" s="221" t="s">
        <v>174</v>
      </c>
      <c r="C14" s="222"/>
      <c r="D14" s="43">
        <v>1</v>
      </c>
      <c r="E14" s="43">
        <v>21</v>
      </c>
      <c r="F14" s="43">
        <v>16</v>
      </c>
      <c r="G14" s="43">
        <v>32</v>
      </c>
      <c r="H14" s="41"/>
      <c r="I14" s="43">
        <v>14</v>
      </c>
      <c r="J14" s="43">
        <v>18</v>
      </c>
      <c r="K14" s="43">
        <v>3</v>
      </c>
      <c r="L14" s="223"/>
      <c r="M14" s="222"/>
      <c r="N14" s="43">
        <v>1</v>
      </c>
      <c r="O14" s="43">
        <v>5</v>
      </c>
      <c r="P14" s="37">
        <v>111</v>
      </c>
    </row>
    <row r="15" spans="1:16" ht="12.95">
      <c r="B15" s="221" t="s">
        <v>175</v>
      </c>
      <c r="C15" s="222"/>
      <c r="D15" s="41"/>
      <c r="E15" s="41"/>
      <c r="F15" s="41"/>
      <c r="G15" s="43">
        <v>3</v>
      </c>
      <c r="H15" s="43">
        <v>1</v>
      </c>
      <c r="I15" s="41"/>
      <c r="J15" s="41"/>
      <c r="K15" s="41"/>
      <c r="L15" s="223"/>
      <c r="M15" s="222"/>
      <c r="N15" s="41"/>
      <c r="O15" s="41"/>
      <c r="P15" s="37">
        <v>4</v>
      </c>
    </row>
    <row r="16" spans="1:16" ht="12.95">
      <c r="B16" s="221" t="s">
        <v>176</v>
      </c>
      <c r="C16" s="222"/>
      <c r="D16" s="41"/>
      <c r="E16" s="43">
        <v>12</v>
      </c>
      <c r="F16" s="43">
        <v>7</v>
      </c>
      <c r="G16" s="43">
        <v>7</v>
      </c>
      <c r="H16" s="41"/>
      <c r="I16" s="43">
        <v>1</v>
      </c>
      <c r="J16" s="43">
        <v>13</v>
      </c>
      <c r="K16" s="43">
        <v>1</v>
      </c>
      <c r="L16" s="223"/>
      <c r="M16" s="222"/>
      <c r="N16" s="41"/>
      <c r="O16" s="43">
        <v>3</v>
      </c>
      <c r="P16" s="37">
        <v>44</v>
      </c>
    </row>
    <row r="17" spans="2:18" ht="12.95">
      <c r="B17" s="221" t="s">
        <v>182</v>
      </c>
      <c r="C17" s="222"/>
      <c r="D17" s="41"/>
      <c r="E17" s="43">
        <v>1</v>
      </c>
      <c r="F17" s="41"/>
      <c r="G17" s="41"/>
      <c r="H17" s="41"/>
      <c r="I17" s="41"/>
      <c r="J17" s="41"/>
      <c r="K17" s="41"/>
      <c r="L17" s="223"/>
      <c r="M17" s="222"/>
      <c r="N17" s="41"/>
      <c r="O17" s="41"/>
      <c r="P17" s="37">
        <v>1</v>
      </c>
    </row>
    <row r="18" spans="2:18" ht="12.95">
      <c r="B18" s="221" t="s">
        <v>183</v>
      </c>
      <c r="C18" s="222"/>
      <c r="D18" s="41"/>
      <c r="E18" s="41"/>
      <c r="F18" s="41"/>
      <c r="G18" s="43">
        <v>1</v>
      </c>
      <c r="H18" s="41"/>
      <c r="I18" s="41"/>
      <c r="J18" s="41"/>
      <c r="K18" s="41"/>
      <c r="L18" s="223"/>
      <c r="M18" s="222"/>
      <c r="N18" s="43">
        <v>1</v>
      </c>
      <c r="O18" s="41"/>
      <c r="P18" s="37">
        <v>2</v>
      </c>
    </row>
    <row r="19" spans="2:18" ht="12.95">
      <c r="B19" s="221" t="s">
        <v>184</v>
      </c>
      <c r="C19" s="222"/>
      <c r="D19" s="41"/>
      <c r="E19" s="41"/>
      <c r="F19" s="43">
        <v>1</v>
      </c>
      <c r="G19" s="41"/>
      <c r="H19" s="41"/>
      <c r="I19" s="41"/>
      <c r="J19" s="41"/>
      <c r="K19" s="41"/>
      <c r="L19" s="223"/>
      <c r="M19" s="222"/>
      <c r="N19" s="41"/>
      <c r="O19" s="41"/>
      <c r="P19" s="37">
        <v>1</v>
      </c>
    </row>
    <row r="20" spans="2:18" ht="12.95">
      <c r="B20" s="221" t="s">
        <v>177</v>
      </c>
      <c r="C20" s="222"/>
      <c r="D20" s="43">
        <v>1</v>
      </c>
      <c r="E20" s="43">
        <v>23</v>
      </c>
      <c r="F20" s="43">
        <v>23</v>
      </c>
      <c r="G20" s="43">
        <v>39</v>
      </c>
      <c r="H20" s="43">
        <v>1</v>
      </c>
      <c r="I20" s="43">
        <v>9</v>
      </c>
      <c r="J20" s="43">
        <v>7</v>
      </c>
      <c r="K20" s="43">
        <v>2</v>
      </c>
      <c r="L20" s="226">
        <v>1</v>
      </c>
      <c r="M20" s="222"/>
      <c r="N20" s="41"/>
      <c r="O20" s="43">
        <v>6</v>
      </c>
      <c r="P20" s="37">
        <v>112</v>
      </c>
    </row>
    <row r="21" spans="2:18" ht="12.95">
      <c r="B21" s="221" t="s">
        <v>178</v>
      </c>
      <c r="C21" s="222"/>
      <c r="D21" s="41"/>
      <c r="E21" s="43">
        <v>2</v>
      </c>
      <c r="F21" s="43">
        <v>2</v>
      </c>
      <c r="G21" s="41"/>
      <c r="H21" s="41"/>
      <c r="I21" s="43">
        <v>1</v>
      </c>
      <c r="J21" s="41"/>
      <c r="K21" s="41"/>
      <c r="L21" s="223"/>
      <c r="M21" s="222"/>
      <c r="N21" s="41"/>
      <c r="O21" s="41"/>
      <c r="P21" s="37">
        <v>5</v>
      </c>
    </row>
    <row r="22" spans="2:18" ht="12.95">
      <c r="B22" s="221" t="s">
        <v>179</v>
      </c>
      <c r="C22" s="222"/>
      <c r="D22" s="41"/>
      <c r="E22" s="41"/>
      <c r="F22" s="41"/>
      <c r="G22" s="41"/>
      <c r="H22" s="41"/>
      <c r="I22" s="41"/>
      <c r="J22" s="43">
        <v>11</v>
      </c>
      <c r="K22" s="41"/>
      <c r="L22" s="223"/>
      <c r="M22" s="222"/>
      <c r="N22" s="41"/>
      <c r="O22" s="41"/>
      <c r="P22" s="37">
        <v>11</v>
      </c>
    </row>
    <row r="23" spans="2:18" ht="12.95">
      <c r="B23" s="224" t="s">
        <v>145</v>
      </c>
      <c r="C23" s="222"/>
      <c r="D23" s="42">
        <v>5</v>
      </c>
      <c r="E23" s="42">
        <v>112</v>
      </c>
      <c r="F23" s="42">
        <v>101</v>
      </c>
      <c r="G23" s="42">
        <v>157</v>
      </c>
      <c r="H23" s="42">
        <v>4</v>
      </c>
      <c r="I23" s="42">
        <v>52</v>
      </c>
      <c r="J23" s="42">
        <v>218</v>
      </c>
      <c r="K23" s="42">
        <v>14</v>
      </c>
      <c r="L23" s="225">
        <v>1</v>
      </c>
      <c r="M23" s="222"/>
      <c r="N23" s="42">
        <v>4</v>
      </c>
      <c r="O23" s="42">
        <v>26</v>
      </c>
      <c r="P23" s="37">
        <v>694</v>
      </c>
    </row>
    <row r="25" spans="2:18">
      <c r="P25" s="36">
        <v>654</v>
      </c>
      <c r="R25" s="56">
        <f>+P23+P25</f>
        <v>1348</v>
      </c>
    </row>
    <row r="26" spans="2:18">
      <c r="P26" s="56">
        <f>+P25+P23</f>
        <v>1348</v>
      </c>
      <c r="R26" s="36">
        <f>+R25/2</f>
        <v>674</v>
      </c>
    </row>
    <row r="27" spans="2:18">
      <c r="P27" s="36">
        <v>1800</v>
      </c>
      <c r="R27" s="36">
        <f>+R26*4</f>
        <v>2696</v>
      </c>
    </row>
    <row r="28" spans="2:18">
      <c r="P28" s="58">
        <f>+P27/P26</f>
        <v>1.3353115727002967</v>
      </c>
    </row>
    <row r="29" spans="2:18">
      <c r="F29" s="36">
        <v>1800</v>
      </c>
    </row>
    <row r="30" spans="2:18">
      <c r="F30" s="36">
        <f>+F29-F32</f>
        <v>828</v>
      </c>
    </row>
    <row r="32" spans="2:18">
      <c r="E32" s="36">
        <v>15</v>
      </c>
      <c r="F32" s="36">
        <v>972</v>
      </c>
      <c r="G32" s="36">
        <v>847</v>
      </c>
      <c r="H32" s="36">
        <f>+G32/F32</f>
        <v>0.87139917695473246</v>
      </c>
      <c r="I32" s="57">
        <f>+H32*E32</f>
        <v>13.070987654320987</v>
      </c>
      <c r="M32" s="36">
        <v>675</v>
      </c>
      <c r="N32" s="36">
        <f>+M32/H32</f>
        <v>774.61629279811098</v>
      </c>
    </row>
    <row r="33" spans="5:14">
      <c r="E33" s="36">
        <v>30</v>
      </c>
      <c r="F33" s="36">
        <f>+F30/3</f>
        <v>276</v>
      </c>
      <c r="G33" s="36">
        <v>694</v>
      </c>
      <c r="H33" s="36">
        <f>+G33/F33</f>
        <v>2.5144927536231885</v>
      </c>
      <c r="I33" s="57">
        <f>IF((+H33*E33)&gt;E33,E33,H33*E33)</f>
        <v>30</v>
      </c>
      <c r="J33" s="36">
        <f>+G33/F33</f>
        <v>2.5144927536231885</v>
      </c>
      <c r="M33" s="36">
        <f>+G33/N32</f>
        <v>0.89592745008382868</v>
      </c>
      <c r="N33" s="36">
        <f>1800-N32</f>
        <v>1025.3837072018891</v>
      </c>
    </row>
    <row r="34" spans="5:14">
      <c r="E34" s="36">
        <v>20</v>
      </c>
      <c r="F34" s="36">
        <f>+F33</f>
        <v>276</v>
      </c>
      <c r="J34" s="36">
        <f>+E33</f>
        <v>30</v>
      </c>
      <c r="M34" s="36">
        <f>+M33*E33</f>
        <v>26.877823502514861</v>
      </c>
    </row>
    <row r="35" spans="5:14">
      <c r="E35" s="36">
        <v>10</v>
      </c>
      <c r="F35" s="36">
        <f>+F34</f>
        <v>276</v>
      </c>
    </row>
    <row r="36" spans="5:14">
      <c r="F36" s="36">
        <f>SUM(F32:F35)</f>
        <v>1800</v>
      </c>
    </row>
  </sheetData>
  <mergeCells count="43">
    <mergeCell ref="B5:C5"/>
    <mergeCell ref="L5:M5"/>
    <mergeCell ref="A1:B1"/>
    <mergeCell ref="C1:L1"/>
    <mergeCell ref="A3:L3"/>
    <mergeCell ref="B4:C4"/>
    <mergeCell ref="L4:M4"/>
    <mergeCell ref="B6:C6"/>
    <mergeCell ref="L6:M6"/>
    <mergeCell ref="B7:C7"/>
    <mergeCell ref="L7:M7"/>
    <mergeCell ref="B8:C8"/>
    <mergeCell ref="L8:M8"/>
    <mergeCell ref="B9:C9"/>
    <mergeCell ref="L9:M9"/>
    <mergeCell ref="B10:C10"/>
    <mergeCell ref="L10:M10"/>
    <mergeCell ref="B11:C11"/>
    <mergeCell ref="L11:M11"/>
    <mergeCell ref="B12:C12"/>
    <mergeCell ref="L12:M12"/>
    <mergeCell ref="B13:C13"/>
    <mergeCell ref="L13:M13"/>
    <mergeCell ref="B14:C14"/>
    <mergeCell ref="L14:M14"/>
    <mergeCell ref="B15:C15"/>
    <mergeCell ref="L15:M15"/>
    <mergeCell ref="B16:C16"/>
    <mergeCell ref="L16:M16"/>
    <mergeCell ref="B17:C17"/>
    <mergeCell ref="L17:M17"/>
    <mergeCell ref="B18:C18"/>
    <mergeCell ref="L18:M18"/>
    <mergeCell ref="B19:C19"/>
    <mergeCell ref="L19:M19"/>
    <mergeCell ref="B20:C20"/>
    <mergeCell ref="L20:M20"/>
    <mergeCell ref="B21:C21"/>
    <mergeCell ref="L21:M21"/>
    <mergeCell ref="B22:C22"/>
    <mergeCell ref="L22:M22"/>
    <mergeCell ref="B23:C23"/>
    <mergeCell ref="L23:M23"/>
  </mergeCells>
  <pageMargins left="0" right="0" top="0" bottom="0" header="0" footer="0"/>
  <pageSetup paperSize="9" orientation="landscape" r:id="rId1"/>
  <headerFooter alignWithMargins="0">
    <oddFooter>&amp;L&amp;C&amp;R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D11:I31"/>
  <sheetViews>
    <sheetView showGridLines="0" topLeftCell="A29" workbookViewId="0">
      <selection activeCell="H33" sqref="H33"/>
    </sheetView>
  </sheetViews>
  <sheetFormatPr defaultColWidth="11.42578125" defaultRowHeight="14.45"/>
  <cols>
    <col min="1" max="3" width="11.42578125" style="45"/>
    <col min="4" max="4" width="67.85546875" style="45" bestFit="1" customWidth="1"/>
    <col min="5" max="5" width="14.7109375" style="45" customWidth="1"/>
    <col min="6" max="6" width="13.7109375" style="45" bestFit="1" customWidth="1"/>
    <col min="7" max="7" width="15.140625" style="45" bestFit="1" customWidth="1"/>
    <col min="8" max="16384" width="11.42578125" style="45"/>
  </cols>
  <sheetData>
    <row r="11" spans="4:5" ht="29.1">
      <c r="D11" s="45" t="s">
        <v>185</v>
      </c>
      <c r="E11" s="49" t="s">
        <v>186</v>
      </c>
    </row>
    <row r="12" spans="4:5">
      <c r="D12" s="45" t="s">
        <v>118</v>
      </c>
      <c r="E12" s="48">
        <v>111606780.72</v>
      </c>
    </row>
    <row r="13" spans="4:5">
      <c r="D13" s="45" t="s">
        <v>187</v>
      </c>
      <c r="E13" s="48">
        <v>1844700</v>
      </c>
    </row>
    <row r="14" spans="4:5">
      <c r="D14" s="45" t="s">
        <v>188</v>
      </c>
      <c r="E14" s="48">
        <v>6149800</v>
      </c>
    </row>
    <row r="15" spans="4:5">
      <c r="D15" s="45" t="s">
        <v>116</v>
      </c>
      <c r="E15" s="48">
        <v>1326127.77</v>
      </c>
    </row>
    <row r="16" spans="4:5">
      <c r="D16" s="47" t="s">
        <v>189</v>
      </c>
      <c r="E16" s="46">
        <f>SUM(E12:E15)</f>
        <v>120927408.48999999</v>
      </c>
    </row>
    <row r="20" spans="4:9">
      <c r="D20" s="45" t="s">
        <v>190</v>
      </c>
      <c r="E20" s="50">
        <v>329000000</v>
      </c>
      <c r="F20" s="50"/>
      <c r="G20" s="50">
        <f>+E20/2</f>
        <v>164500000</v>
      </c>
    </row>
    <row r="21" spans="4:9">
      <c r="E21" s="50"/>
      <c r="F21" s="50"/>
      <c r="G21" s="50"/>
    </row>
    <row r="22" spans="4:9">
      <c r="D22" s="45" t="s">
        <v>37</v>
      </c>
      <c r="E22" s="50">
        <f>+E16</f>
        <v>120927408.48999999</v>
      </c>
      <c r="F22" s="50"/>
      <c r="G22" s="50">
        <f>+E22</f>
        <v>120927408.48999999</v>
      </c>
    </row>
    <row r="23" spans="4:9">
      <c r="E23" s="50"/>
      <c r="F23" s="50"/>
      <c r="G23" s="50"/>
    </row>
    <row r="24" spans="4:9">
      <c r="D24" s="47" t="s">
        <v>113</v>
      </c>
      <c r="E24" s="51">
        <f>+E20-E22</f>
        <v>208072591.50999999</v>
      </c>
      <c r="F24" s="50"/>
      <c r="G24" s="54">
        <f>+G20-G22</f>
        <v>43572591.510000005</v>
      </c>
    </row>
    <row r="25" spans="4:9">
      <c r="E25" s="50"/>
      <c r="F25" s="50"/>
      <c r="G25" s="50"/>
    </row>
    <row r="26" spans="4:9">
      <c r="D26" s="47" t="s">
        <v>191</v>
      </c>
      <c r="E26" s="52">
        <f>+E22/E20</f>
        <v>0.36756051212765956</v>
      </c>
      <c r="F26" s="53"/>
      <c r="G26" s="52">
        <f>+G22/G20</f>
        <v>0.73512102425531911</v>
      </c>
    </row>
    <row r="31" spans="4:9">
      <c r="I31" s="59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5" ma:contentTypeDescription="Create a new document." ma:contentTypeScope="" ma:versionID="9b3de28ddd66317cd3905080c9865c48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9ccdb5592cb5477b24ab2a253c942883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e3d91f7-f264-4f8b-96b6-77ddf324552e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7F57AA-F572-4727-B3AC-8CC111D1B3BC}"/>
</file>

<file path=customXml/itemProps2.xml><?xml version="1.0" encoding="utf-8"?>
<ds:datastoreItem xmlns:ds="http://schemas.openxmlformats.org/officeDocument/2006/customXml" ds:itemID="{225A1185-EF22-485B-8464-F83FAB5DE5B5}"/>
</file>

<file path=customXml/itemProps3.xml><?xml version="1.0" encoding="utf-8"?>
<ds:datastoreItem xmlns:ds="http://schemas.openxmlformats.org/officeDocument/2006/customXml" ds:itemID="{FE816088-5FF3-4BA1-934C-9EB5D08356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Cristina Placencio</cp:lastModifiedBy>
  <cp:revision/>
  <dcterms:created xsi:type="dcterms:W3CDTF">2021-03-22T15:50:10Z</dcterms:created>
  <dcterms:modified xsi:type="dcterms:W3CDTF">2024-07-18T15:40:58Z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4682400</vt:r8>
  </property>
  <property fmtid="{D5CDD505-2E9C-101B-9397-08002B2CF9AE}" pid="4" name="MediaServiceImageTags">
    <vt:lpwstr/>
  </property>
</Properties>
</file>