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rla.lara\Desktop\"/>
    </mc:Choice>
  </mc:AlternateContent>
  <bookViews>
    <workbookView xWindow="0" yWindow="0" windowWidth="28800" windowHeight="12210"/>
  </bookViews>
  <sheets>
    <sheet name="Primer trimestre" sheetId="2" r:id="rId1"/>
    <sheet name="Hoja3" sheetId="3" state="hidden" r:id="rId2"/>
    <sheet name="primer " sheetId="7" state="hidden" r:id="rId3"/>
    <sheet name="2 do" sheetId="4" state="hidden" r:id="rId4"/>
    <sheet name="Hoja1" sheetId="5" state="hidden" r:id="rId5"/>
  </sheets>
  <externalReferences>
    <externalReference r:id="rId6"/>
  </externalReferences>
  <definedNames>
    <definedName name="_xlnm.Print_Area" localSheetId="0">'Primer trimestre'!$A$1:$J$54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4" l="1"/>
  <c r="J33" i="4"/>
  <c r="M34" i="4"/>
  <c r="M33" i="4"/>
  <c r="R27" i="4"/>
  <c r="R26" i="4"/>
  <c r="R25" i="4"/>
  <c r="N33" i="4"/>
  <c r="N32" i="4"/>
  <c r="I33" i="4"/>
  <c r="H33" i="4"/>
  <c r="I32" i="4"/>
  <c r="H32" i="4"/>
  <c r="F30" i="4"/>
  <c r="F33" i="4" s="1"/>
  <c r="P28" i="4"/>
  <c r="P26" i="4"/>
  <c r="F34" i="4" l="1"/>
  <c r="F35" i="4" s="1"/>
  <c r="G20" i="5"/>
  <c r="F36" i="4" l="1"/>
  <c r="E16" i="5"/>
  <c r="E22" i="5" s="1"/>
  <c r="E24" i="5" l="1"/>
  <c r="E26" i="5"/>
  <c r="G22" i="5"/>
  <c r="G26" i="5" l="1"/>
  <c r="G24" i="5"/>
  <c r="F29" i="2"/>
  <c r="F30" i="2"/>
  <c r="E30" i="2"/>
  <c r="E29" i="2"/>
  <c r="E11" i="3"/>
  <c r="F12" i="3" l="1"/>
  <c r="E12" i="3"/>
  <c r="D12" i="3"/>
  <c r="C12" i="3"/>
  <c r="G11" i="3"/>
  <c r="G10" i="3"/>
  <c r="D6" i="3"/>
  <c r="E6" i="3"/>
  <c r="F6" i="3"/>
  <c r="C6" i="3"/>
  <c r="G5" i="3"/>
  <c r="G4" i="3"/>
  <c r="C30" i="2" s="1"/>
  <c r="J30" i="2"/>
  <c r="I30" i="2"/>
  <c r="J29" i="2"/>
  <c r="I29" i="2"/>
  <c r="I25" i="2"/>
  <c r="C15" i="2"/>
  <c r="G6" i="3" l="1"/>
  <c r="G12" i="3"/>
</calcChain>
</file>

<file path=xl/sharedStrings.xml><?xml version="1.0" encoding="utf-8"?>
<sst xmlns="http://schemas.openxmlformats.org/spreadsheetml/2006/main" count="181" uniqueCount="135">
  <si>
    <t>Informe de Evaluación Trimestral de las Metas Físicas-Financieras</t>
  </si>
  <si>
    <t>Código</t>
  </si>
  <si>
    <t>Documento Relacionado</t>
  </si>
  <si>
    <t>Fecha Versión</t>
  </si>
  <si>
    <t>Versión</t>
  </si>
  <si>
    <t>I -Información Institucional</t>
  </si>
  <si>
    <t>I.I - Completar los datos requeridos sobre la institución</t>
  </si>
  <si>
    <t>Capítulo</t>
  </si>
  <si>
    <t>5207 - CONSEJO NACIONAL DE SEGURIDAD SOCIAL</t>
  </si>
  <si>
    <t>Subcapítulo</t>
  </si>
  <si>
    <t>01 - CONSEJO NACIONAL DE LA SEGURIDAD SOCIAL -CNSS-</t>
  </si>
  <si>
    <t>Unidad Ejecutora</t>
  </si>
  <si>
    <t>0001 - CONSEJO NACIONAL DE LA SEGURIDAD SOCIAL -CNSS-</t>
  </si>
  <si>
    <t>Misión</t>
  </si>
  <si>
    <t>Garantizar protección social, solidaria, suficiente y oportuna contra los riesgos de vejez, discapacidad, sobrevivencia, enfermedad, maternidad, infancia y riesgos laborales, procurando el mayor impacto social, económico y de calidad de vida de la población beneficiaria, cumpliendo con las normas establecidas.</t>
  </si>
  <si>
    <t>Visión</t>
  </si>
  <si>
    <t>Ser un Sistema de Seguridad Social universal, dinámico y sostenible que garantice la prestación de los beneficios y servicios con calidad, eficiencia, transparencia y equidad.</t>
  </si>
  <si>
    <t>II. Contribución a la Estrategia Nacional de Desarrollo</t>
  </si>
  <si>
    <t>Eje estratégico:</t>
  </si>
  <si>
    <t xml:space="preserve">Desarrollo Social </t>
  </si>
  <si>
    <t>Objetivo general:</t>
  </si>
  <si>
    <t>Objetivo(s) específico(s):</t>
  </si>
  <si>
    <t xml:space="preserve">2.2.3 </t>
  </si>
  <si>
    <t>Garantizar un sistema universal, único y sostenible de Seguridad Social frente a los riesgos de vejez, discapacidad y sobrevivencia, integrando y transparentando los regímenes segmentados existentes, en conformidad con la ley 87-01</t>
  </si>
  <si>
    <t>III. Información del Programa</t>
  </si>
  <si>
    <t>Nombre:</t>
  </si>
  <si>
    <t>13 - Dirección y coordinación del Sistema Dominicano de Seguridad Social</t>
  </si>
  <si>
    <t>Descripción:</t>
  </si>
  <si>
    <t>Consiste en garantizar el derecho a salud de calidad para todos los dominicanos y dominicanas, priorizando el primer nivel de atención, basado en un modelo preventivo más que curativo; así como mejorar la calidad de los servicios de salud, reducir las tasas de mortalidad materna e infantil, mejorar los indicadores asociados a las enfermedades infecto-contagiosas.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</si>
  <si>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</si>
  <si>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de escasas recursos.</t>
  </si>
  <si>
    <t>Resultado Asociado:</t>
  </si>
  <si>
    <t>Mantener la cobertura universal de aseguramiento en salud de la población en un 97% para el año 2022 en relación con el 95% del año 2021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</si>
  <si>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</si>
  <si>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</si>
  <si>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</si>
  <si>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</si>
  <si>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</si>
  <si>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</si>
  <si>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</si>
  <si>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</si>
  <si>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</si>
  <si>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</si>
  <si>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</si>
  <si>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</si>
  <si>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</si>
  <si>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</si>
  <si>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</si>
  <si>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</si>
  <si>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</si>
  <si>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</si>
  <si>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</si>
  <si>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</si>
  <si>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</si>
  <si>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6658 - Resoluciones de políticas, normativas y convenios</t>
  </si>
  <si>
    <t>Porcentaje de resoluciones ejecutadas durante el período</t>
  </si>
  <si>
    <t>6710 - Notificaciones de dictámenes sobre el grado de discapacidad</t>
  </si>
  <si>
    <t>Porcentaje de dictámenes notificados durante el período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</si>
  <si>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</si>
  <si>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</si>
  <si>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</si>
  <si>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</si>
  <si>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Las regulaciones e instrucciones del CNSS para el funcionamiento del Seguro Familiar de Salud (SFS), el Seguro de Vejez, Discapacidad y Sobrevivencia (SVDS), el Seguro de Riesgos Laborales (SRL), son ejecutadas por las entidades que conforman el SDSS, son formalizadas en resoluciones, las cuales son ejecutadas por una o varias entidades del SDSS. Dichas ejecuciones incluyen pero no se limitan a: estudios técnicos, legales, auditorias de gestión, prestación de servicios, entre otros.</t>
  </si>
  <si>
    <t>Logros alcanzados:</t>
  </si>
  <si>
    <t>Causas y justificación del desvío:</t>
  </si>
  <si>
    <t>El CNSS presento una baja productividad en el Primer Trimestre del año donde la meta proyectada del producto fisico fue un 20% y solo se logro cumplir un 5.88% debido a una baja en las reuniones de la plenaria.</t>
  </si>
  <si>
    <t>Evaluación médica realizada en cumplimiento al manual de evaluación del grado de discapacidad aprobado por el Consejo Nacional de Seguridad Social vía las comisiones médicas nacional y regionales</t>
  </si>
  <si>
    <t>Este año se alcanzaron las 1300 notificaciones, el cual la baja cantidad se debe a una sobreestimacion realizada en la meta planificada. Este año se redujeron en un 25% las devoluciones por calidad medica los dictamenes recibidos.</t>
  </si>
  <si>
    <t xml:space="preserve">Varios factores amentado el desempeño físico y financiero del producto: incremento por nuevos afiliados  y alta incidencia de visitada a los centros de atencion.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</si>
  <si>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</si>
  <si>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</si>
  <si>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Para el segundo trimestre estaremos enfocados en el proceso de organización y eficientizacion de los procesos para la realizacion de plenarias, asi como la estructuracion de mesas de trabajos con el fin de dar respuesta oportuna a las metas realizadas en nuestro plan operativo y/o presupuesto.
							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</si>
  <si>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</si>
  <si>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________________________________________</t>
  </si>
  <si>
    <t>Escania Navarro</t>
  </si>
  <si>
    <t xml:space="preserve">Director  de Planificación y Desarrollo </t>
  </si>
  <si>
    <t>6710: Notificaciones de dictámenes sobre el grado de discapacidad.</t>
  </si>
  <si>
    <t>Mes</t>
  </si>
  <si>
    <t>T1</t>
  </si>
  <si>
    <t>T2</t>
  </si>
  <si>
    <t>T3</t>
  </si>
  <si>
    <t>T4</t>
  </si>
  <si>
    <t>Total</t>
  </si>
  <si>
    <t>Fisico</t>
  </si>
  <si>
    <t>financiero</t>
  </si>
  <si>
    <t>TOTAL</t>
  </si>
  <si>
    <t>6658: Resoluciones de políticas, normativas y convenios</t>
  </si>
  <si>
    <r>
      <t xml:space="preserve">
SOLICITUDES POR ESTADO Y ENTIDAD
</t>
    </r>
    <r>
      <rPr>
        <b/>
        <sz val="10"/>
        <color indexed="8"/>
        <rFont val="Arial"/>
        <family val="2"/>
      </rPr>
      <t xml:space="preserve">Desde: 01/04/2022 - Hasta: 30/06/2022
</t>
    </r>
    <r>
      <rPr>
        <sz val="7"/>
        <color indexed="8"/>
        <rFont val="Arial"/>
        <family val="2"/>
      </rPr>
      <t>Visualizado en fecha: 18/07/2022 1:01:40 PM</t>
    </r>
  </si>
  <si>
    <t>ESTADO/ENTIDAD</t>
  </si>
  <si>
    <t>AFP ATLÁNTICO</t>
  </si>
  <si>
    <t>AFP CRECER</t>
  </si>
  <si>
    <t>AFP POPULAR</t>
  </si>
  <si>
    <t>AFP RESERVAS</t>
  </si>
  <si>
    <t>AFP ROMANA</t>
  </si>
  <si>
    <t>AFP SIEMBRA</t>
  </si>
  <si>
    <t>ARL SALUD SEGURA</t>
  </si>
  <si>
    <t>DGJP MH</t>
  </si>
  <si>
    <t>PP BANCO CENTRAL</t>
  </si>
  <si>
    <t>PP BANCO RESERVAS</t>
  </si>
  <si>
    <t>PPS INABIMA</t>
  </si>
  <si>
    <t>Mantenimiento Solicitud Evaluación</t>
  </si>
  <si>
    <t>Coordinar Cita Afiliado</t>
  </si>
  <si>
    <t>Atender Cita Afiliado</t>
  </si>
  <si>
    <t>Evaluación Médica</t>
  </si>
  <si>
    <t>Devueltas a Evaluación Médica por Calidad</t>
  </si>
  <si>
    <t>Calificación Médica</t>
  </si>
  <si>
    <t>Devueltas a Calificación Médica por Calidad</t>
  </si>
  <si>
    <t>Dictamen Discapacidad</t>
  </si>
  <si>
    <t>Devueltas a Dictamen Discapacidad por Calidad</t>
  </si>
  <si>
    <t>Pendiente Revisión Solicitud por Calidad</t>
  </si>
  <si>
    <t>Solicitudes Revisadas por Calidad</t>
  </si>
  <si>
    <t>Gestionar Entrega de Dictamen</t>
  </si>
  <si>
    <t>Apelación en proceso CMN</t>
  </si>
  <si>
    <t>Solicitudes con Dictamenes Apelados</t>
  </si>
  <si>
    <t>Pendiente Revisión por CTD SIPEN</t>
  </si>
  <si>
    <t>Solicitudes Suspendidas</t>
  </si>
  <si>
    <t>Solicitudes Inactivas</t>
  </si>
  <si>
    <t>Otros</t>
  </si>
  <si>
    <t xml:space="preserve">Rubros de ejecucion </t>
  </si>
  <si>
    <t>Ejecutado Enero-junio 2022</t>
  </si>
  <si>
    <t>Acciones comunes</t>
  </si>
  <si>
    <t>Personas físicas y jurídicas reciben resoluciones de políticas, normativas</t>
  </si>
  <si>
    <t>Empresas administradoras de riesgos reciben servicios de evaluación, calif</t>
  </si>
  <si>
    <t>Acciones que no generan producción</t>
  </si>
  <si>
    <t xml:space="preserve">Detalle de ejecucion </t>
  </si>
  <si>
    <t>Presupuesto aprobado</t>
  </si>
  <si>
    <t>Disponibilidad</t>
  </si>
  <si>
    <t xml:space="preserve">% ejecucion </t>
  </si>
  <si>
    <t>El CNSS logro resolutar a importantes temas de gran impacto entre los que fueron: Extension de la cobertura del Fonamat, Gastos Funebres, Pruebas PCR COVID-19, Aumento de la cobertura de servicios y aumento percapita pagado a los medicos por Anestecia y procedimientos varios.</t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</si>
  <si>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Primer Trimestre Enero-marzo 2022</t>
    </r>
  </si>
  <si>
    <t xml:space="preserve">Nota: Las informaciones presentadas en el “cuadro de desempeño financiero” por programa son de autoría y responsabilidad de la institución. </t>
  </si>
  <si>
    <t>Pendiente Revisión Solicitud Evaluación</t>
  </si>
  <si>
    <t>Pendiente Creación Final</t>
  </si>
  <si>
    <t>PRPN</t>
  </si>
  <si>
    <r>
      <t xml:space="preserve">
SOLICITUDES POR ESTADO Y ENTIDAD
</t>
    </r>
    <r>
      <rPr>
        <b/>
        <sz val="10"/>
        <color indexed="8"/>
        <rFont val="Arial"/>
        <family val="2"/>
      </rPr>
      <t xml:space="preserve">Desde: 01/01/2022 - Hasta: 31/03/2022
</t>
    </r>
    <r>
      <rPr>
        <b/>
        <sz val="7"/>
        <color indexed="8"/>
        <rFont val="Arial"/>
        <family val="2"/>
      </rPr>
      <t>Visualizado en fecha: 01/04/2022 2:57:27 PM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</si>
</sst>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[$-10409]#,##0;\(#,##0\)"/>
    <numFmt numFmtId="169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name val="Calibri"/>
      <family val="2"/>
    </font>
    <font>
      <b/>
      <sz val="11"/>
      <color theme="1"/>
      <name val="Century Gothic"/>
      <family val="2"/>
    </font>
    <font>
      <b/>
      <sz val="11.5"/>
      <color rgb="FF221E1F"/>
      <name val="Century Gothic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7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32" fillId="0" borderId="0"/>
    <xf numFmtId="9" fontId="32" fillId="0" borderId="0" applyFont="0" applyFill="0" applyBorder="0" applyAlignment="0" applyProtection="0"/>
  </cellStyleXfs>
  <cellXfs count="152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10" borderId="17" xfId="0" applyFont="1" applyFill="1" applyBorder="1" applyAlignment="1" applyProtection="1">
      <alignment vertical="center" wrapText="1"/>
      <protection locked="0"/>
    </xf>
    <xf numFmtId="0" fontId="16" fillId="0" borderId="24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0" fontId="9" fillId="0" borderId="37" xfId="0" applyFont="1" applyBorder="1" applyAlignment="1">
      <alignment vertical="center"/>
    </xf>
    <xf numFmtId="0" fontId="2" fillId="0" borderId="33" xfId="0" applyFont="1" applyBorder="1"/>
    <xf numFmtId="43" fontId="0" fillId="0" borderId="0" xfId="1" applyFont="1"/>
    <xf numFmtId="43" fontId="0" fillId="0" borderId="0" xfId="0" applyNumberFormat="1"/>
    <xf numFmtId="0" fontId="23" fillId="0" borderId="0" xfId="0" applyFont="1"/>
    <xf numFmtId="0" fontId="24" fillId="0" borderId="0" xfId="0" applyFont="1"/>
    <xf numFmtId="0" fontId="25" fillId="0" borderId="0" xfId="3"/>
    <xf numFmtId="168" fontId="26" fillId="11" borderId="38" xfId="3" applyNumberFormat="1" applyFont="1" applyFill="1" applyBorder="1" applyAlignment="1" applyProtection="1">
      <alignment vertical="top" wrapText="1" readingOrder="1"/>
      <protection locked="0"/>
    </xf>
    <xf numFmtId="0" fontId="26" fillId="11" borderId="42" xfId="3" applyFont="1" applyFill="1" applyBorder="1" applyAlignment="1" applyProtection="1">
      <alignment horizontal="center" vertical="top" wrapText="1" readingOrder="1"/>
      <protection locked="0"/>
    </xf>
    <xf numFmtId="10" fontId="0" fillId="0" borderId="0" xfId="2" applyNumberFormat="1" applyFont="1"/>
    <xf numFmtId="9" fontId="0" fillId="0" borderId="0" xfId="0" applyNumberFormat="1"/>
    <xf numFmtId="0" fontId="27" fillId="0" borderId="39" xfId="3" applyFont="1" applyBorder="1" applyAlignment="1" applyProtection="1">
      <alignment vertical="top" wrapText="1" readingOrder="1"/>
      <protection locked="0"/>
    </xf>
    <xf numFmtId="168" fontId="27" fillId="12" borderId="39" xfId="3" applyNumberFormat="1" applyFont="1" applyFill="1" applyBorder="1" applyAlignment="1" applyProtection="1">
      <alignment vertical="top" wrapText="1" readingOrder="1"/>
      <protection locked="0"/>
    </xf>
    <xf numFmtId="168" fontId="27" fillId="0" borderId="39" xfId="3" applyNumberFormat="1" applyFont="1" applyBorder="1" applyAlignment="1" applyProtection="1">
      <alignment vertical="top" wrapText="1" readingOrder="1"/>
      <protection locked="0"/>
    </xf>
    <xf numFmtId="0" fontId="29" fillId="12" borderId="43" xfId="3" applyFont="1" applyFill="1" applyBorder="1" applyAlignment="1" applyProtection="1">
      <alignment horizontal="center" vertical="top" wrapText="1" readingOrder="1"/>
      <protection locked="0"/>
    </xf>
    <xf numFmtId="0" fontId="32" fillId="0" borderId="0" xfId="4"/>
    <xf numFmtId="4" fontId="33" fillId="0" borderId="0" xfId="4" applyNumberFormat="1" applyFont="1" applyAlignment="1">
      <alignment wrapText="1"/>
    </xf>
    <xf numFmtId="0" fontId="33" fillId="0" borderId="0" xfId="4" applyFont="1"/>
    <xf numFmtId="4" fontId="32" fillId="0" borderId="0" xfId="4" applyNumberFormat="1" applyAlignment="1">
      <alignment wrapText="1"/>
    </xf>
    <xf numFmtId="0" fontId="32" fillId="0" borderId="0" xfId="4" applyAlignment="1">
      <alignment wrapText="1"/>
    </xf>
    <xf numFmtId="169" fontId="32" fillId="0" borderId="0" xfId="1" applyNumberFormat="1" applyFont="1"/>
    <xf numFmtId="169" fontId="33" fillId="0" borderId="0" xfId="1" applyNumberFormat="1" applyFont="1"/>
    <xf numFmtId="10" fontId="2" fillId="0" borderId="0" xfId="2" applyNumberFormat="1" applyFont="1"/>
    <xf numFmtId="10" fontId="32" fillId="0" borderId="0" xfId="2" applyNumberFormat="1" applyFont="1"/>
    <xf numFmtId="43" fontId="32" fillId="0" borderId="0" xfId="1" applyFont="1"/>
    <xf numFmtId="0" fontId="27" fillId="0" borderId="39" xfId="3" applyFont="1" applyBorder="1" applyAlignment="1" applyProtection="1">
      <alignment vertical="top" wrapText="1" readingOrder="1"/>
      <protection locked="0"/>
    </xf>
    <xf numFmtId="168" fontId="27" fillId="0" borderId="39" xfId="3" applyNumberFormat="1" applyFont="1" applyBorder="1" applyAlignment="1" applyProtection="1">
      <alignment vertical="top" wrapText="1" readingOrder="1"/>
      <protection locked="0"/>
    </xf>
    <xf numFmtId="168" fontId="27" fillId="12" borderId="39" xfId="3" applyNumberFormat="1" applyFont="1" applyFill="1" applyBorder="1" applyAlignment="1" applyProtection="1">
      <alignment vertical="top" wrapText="1" readingOrder="1"/>
      <protection locked="0"/>
    </xf>
    <xf numFmtId="168" fontId="25" fillId="0" borderId="0" xfId="3" applyNumberFormat="1"/>
    <xf numFmtId="43" fontId="25" fillId="0" borderId="0" xfId="1" applyFont="1"/>
    <xf numFmtId="10" fontId="25" fillId="0" borderId="0" xfId="2" applyNumberFormat="1" applyFont="1"/>
    <xf numFmtId="10" fontId="32" fillId="0" borderId="0" xfId="4" applyNumberFormat="1"/>
    <xf numFmtId="0" fontId="26" fillId="11" borderId="49" xfId="3" applyFont="1" applyFill="1" applyBorder="1" applyAlignment="1" applyProtection="1">
      <alignment horizontal="center" vertical="top" wrapText="1" readingOrder="1"/>
      <protection locked="0"/>
    </xf>
    <xf numFmtId="0" fontId="29" fillId="12" borderId="50" xfId="3" applyFont="1" applyFill="1" applyBorder="1" applyAlignment="1" applyProtection="1">
      <alignment horizontal="center" vertical="top" wrapText="1" readingOrder="1"/>
      <protection locked="0"/>
    </xf>
    <xf numFmtId="0" fontId="25" fillId="0" borderId="0" xfId="3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20" fillId="0" borderId="22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0" xfId="0" quotePrefix="1" applyNumberFormat="1" applyFont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2" fontId="21" fillId="0" borderId="33" xfId="0" applyNumberFormat="1" applyFont="1" applyBorder="1" applyAlignment="1" applyProtection="1">
      <alignment horizontal="left" vertical="center" wrapText="1"/>
      <protection locked="0"/>
    </xf>
    <xf numFmtId="2" fontId="21" fillId="0" borderId="34" xfId="0" applyNumberFormat="1" applyFont="1" applyBorder="1" applyAlignment="1" applyProtection="1">
      <alignment horizontal="left" vertical="center" wrapText="1"/>
      <protection locked="0"/>
    </xf>
    <xf numFmtId="2" fontId="21" fillId="0" borderId="35" xfId="0" applyNumberFormat="1" applyFont="1" applyBorder="1" applyAlignment="1" applyProtection="1">
      <alignment horizontal="left" vertical="center" wrapText="1"/>
      <protection locked="0"/>
    </xf>
    <xf numFmtId="2" fontId="21" fillId="0" borderId="19" xfId="0" applyNumberFormat="1" applyFont="1" applyBorder="1" applyAlignment="1" applyProtection="1">
      <alignment horizontal="left" vertical="center" wrapText="1"/>
      <protection locked="0"/>
    </xf>
    <xf numFmtId="2" fontId="21" fillId="0" borderId="20" xfId="0" applyNumberFormat="1" applyFont="1" applyBorder="1" applyAlignment="1" applyProtection="1">
      <alignment horizontal="left" vertical="center" wrapText="1"/>
      <protection locked="0"/>
    </xf>
    <xf numFmtId="2" fontId="21" fillId="0" borderId="21" xfId="0" applyNumberFormat="1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21" fillId="10" borderId="0" xfId="0" applyFont="1" applyFill="1" applyAlignment="1" applyProtection="1">
      <alignment horizontal="left" vertical="center" wrapText="1"/>
      <protection locked="0"/>
    </xf>
    <xf numFmtId="0" fontId="21" fillId="10" borderId="18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5" fillId="0" borderId="0" xfId="3" applyBorder="1" applyAlignment="1" applyProtection="1">
      <alignment vertical="top" wrapText="1"/>
      <protection locked="0"/>
    </xf>
    <xf numFmtId="0" fontId="30" fillId="0" borderId="0" xfId="3" applyFont="1" applyAlignment="1" applyProtection="1">
      <alignment horizontal="center" vertical="top" wrapText="1" readingOrder="1"/>
      <protection locked="0"/>
    </xf>
    <xf numFmtId="0" fontId="34" fillId="0" borderId="0" xfId="3" applyFont="1"/>
    <xf numFmtId="0" fontId="27" fillId="0" borderId="0" xfId="3" applyFont="1" applyBorder="1" applyAlignment="1" applyProtection="1">
      <alignment vertical="top" wrapText="1" readingOrder="1"/>
      <protection locked="0"/>
    </xf>
    <xf numFmtId="0" fontId="26" fillId="12" borderId="52" xfId="3" applyFont="1" applyFill="1" applyBorder="1" applyAlignment="1" applyProtection="1">
      <alignment vertical="top" wrapText="1" readingOrder="1"/>
      <protection locked="0"/>
    </xf>
    <xf numFmtId="0" fontId="25" fillId="0" borderId="51" xfId="3" applyBorder="1" applyAlignment="1" applyProtection="1">
      <alignment vertical="top" wrapText="1"/>
      <protection locked="0"/>
    </xf>
    <xf numFmtId="0" fontId="29" fillId="12" borderId="50" xfId="3" applyFont="1" applyFill="1" applyBorder="1" applyAlignment="1" applyProtection="1">
      <alignment horizontal="center" vertical="top" wrapText="1" readingOrder="1"/>
      <protection locked="0"/>
    </xf>
    <xf numFmtId="0" fontId="28" fillId="0" borderId="41" xfId="3" applyFont="1" applyBorder="1" applyAlignment="1" applyProtection="1">
      <alignment vertical="top" wrapText="1" readingOrder="1"/>
      <protection locked="0"/>
    </xf>
    <xf numFmtId="0" fontId="25" fillId="0" borderId="40" xfId="3" applyBorder="1" applyAlignment="1" applyProtection="1">
      <alignment vertical="top" wrapText="1"/>
      <protection locked="0"/>
    </xf>
    <xf numFmtId="0" fontId="27" fillId="0" borderId="39" xfId="3" applyFont="1" applyBorder="1" applyAlignment="1" applyProtection="1">
      <alignment vertical="top" wrapText="1" readingOrder="1"/>
      <protection locked="0"/>
    </xf>
    <xf numFmtId="168" fontId="27" fillId="0" borderId="39" xfId="3" applyNumberFormat="1" applyFont="1" applyBorder="1" applyAlignment="1" applyProtection="1">
      <alignment vertical="top" wrapText="1" readingOrder="1"/>
      <protection locked="0"/>
    </xf>
    <xf numFmtId="0" fontId="26" fillId="12" borderId="41" xfId="3" applyFont="1" applyFill="1" applyBorder="1" applyAlignment="1" applyProtection="1">
      <alignment horizontal="left" vertical="top" wrapText="1" readingOrder="1"/>
      <protection locked="0"/>
    </xf>
    <xf numFmtId="168" fontId="27" fillId="12" borderId="39" xfId="3" applyNumberFormat="1" applyFont="1" applyFill="1" applyBorder="1" applyAlignment="1" applyProtection="1">
      <alignment vertical="top" wrapText="1" readingOrder="1"/>
      <protection locked="0"/>
    </xf>
    <xf numFmtId="0" fontId="25" fillId="0" borderId="48" xfId="3" applyBorder="1" applyAlignment="1" applyProtection="1">
      <alignment vertical="top" wrapText="1"/>
      <protection locked="0"/>
    </xf>
    <xf numFmtId="0" fontId="25" fillId="0" borderId="47" xfId="3" applyBorder="1" applyAlignment="1" applyProtection="1">
      <alignment vertical="top" wrapText="1"/>
      <protection locked="0"/>
    </xf>
    <xf numFmtId="0" fontId="25" fillId="0" borderId="0" xfId="3" applyAlignment="1"/>
    <xf numFmtId="0" fontId="27" fillId="0" borderId="46" xfId="3" applyFont="1" applyBorder="1" applyAlignment="1" applyProtection="1">
      <alignment vertical="top" wrapText="1" readingOrder="1"/>
      <protection locked="0"/>
    </xf>
    <xf numFmtId="0" fontId="25" fillId="0" borderId="46" xfId="3" applyBorder="1" applyAlignment="1" applyProtection="1">
      <alignment vertical="top" wrapText="1"/>
      <protection locked="0"/>
    </xf>
    <xf numFmtId="0" fontId="26" fillId="12" borderId="45" xfId="3" applyFont="1" applyFill="1" applyBorder="1" applyAlignment="1" applyProtection="1">
      <alignment vertical="top" wrapText="1" readingOrder="1"/>
      <protection locked="0"/>
    </xf>
    <xf numFmtId="0" fontId="25" fillId="0" borderId="44" xfId="3" applyBorder="1" applyAlignment="1" applyProtection="1">
      <alignment vertical="top" wrapText="1"/>
      <protection locked="0"/>
    </xf>
    <xf numFmtId="0" fontId="29" fillId="12" borderId="43" xfId="3" applyFont="1" applyFill="1" applyBorder="1" applyAlignment="1" applyProtection="1">
      <alignment horizontal="center" vertical="top" wrapText="1" readingOrder="1"/>
      <protection locked="0"/>
    </xf>
  </cellXfs>
  <cellStyles count="6">
    <cellStyle name="Millares" xfId="1" builtinId="3"/>
    <cellStyle name="Normal" xfId="0" builtinId="0"/>
    <cellStyle name="Normal 2" xfId="3"/>
    <cellStyle name="Normal 3" xfId="4"/>
    <cellStyle name="Porcentaje" xfId="2" builtinId="5"/>
    <cellStyle name="Porcentaje 2" xfId="5"/>
  </cellStyles>
  <dxfs count="18">
    <dxf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0</xdr:row>
      <xdr:rowOff>76200</xdr:rowOff>
    </xdr:from>
    <xdr:to>
      <xdr:col>2</xdr:col>
      <xdr:colOff>1285875</xdr:colOff>
      <xdr:row>2</xdr:row>
      <xdr:rowOff>9525</xdr:rowOff>
    </xdr:to>
    <xdr:pic>
      <xdr:nvPicPr>
        <xdr:cNvPr id="2" name="Picture 0" descr="1294d7fa-daa7-451f-b60f-8235b902233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76200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</xdr:col>
      <xdr:colOff>895350</xdr:colOff>
      <xdr:row>0</xdr:row>
      <xdr:rowOff>847725</xdr:rowOff>
    </xdr:to>
    <xdr:pic>
      <xdr:nvPicPr>
        <xdr:cNvPr id="2" name="Picture 0" descr="adf0cc5d-9582-4abf-969e-3b0f7ffbf65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209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la13" displayName="Tabla13" ref="A28:J30" totalsRowShown="0" headerRowDxfId="17" dataDxfId="15" headerRowBorderDxfId="16" tableBorderDxfId="14" totalsRowBorderDxfId="13">
  <tableColumns count="10">
    <tableColumn id="1" name="Producto" dataDxfId="12"/>
    <tableColumn id="2" name="Indicador" dataDxfId="11"/>
    <tableColumn id="3" name="Física_x000a_(A)" dataDxfId="10"/>
    <tableColumn id="4" name="Financiera_x000a_(B)" dataDxfId="9"/>
    <tableColumn id="9" name="Física_x000a_(C)" dataDxfId="8">
      <calculatedColumnFormula>+Tabla13[[#This Row],[Física
(A)]]/4</calculatedColumnFormula>
    </tableColumn>
    <tableColumn id="10" name="Financiera_x000a_(D)" dataDxfId="7">
      <calculatedColumnFormula>+Tabla13[[#This Row],[Financiera
(B)]]/4</calculatedColumnFormula>
    </tableColumn>
    <tableColumn id="5" name="Física _x000a_(E)" dataDxfId="6"/>
    <tableColumn id="6" name="Financiera _x000a_ (F)" dataDxfId="5">
      <calculatedColumnFormula>+#REF!</calculatedColumnFormula>
    </tableColumn>
    <tableColumn id="7" name="Física _x000a_(%)_x000a_ G=E/C" dataDxfId="4" dataCellStyle="Porcentaje">
      <calculatedColumnFormula>IF(G29&gt;0,G29/C29,0)</calculatedColumnFormula>
    </tableColumn>
    <tableColumn id="8" name="Financiero _x000a_(%) _x000a_H=F/D" dataDxfId="3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B3:G6" totalsRowShown="0" headerRowDxfId="2" headerRowCellStyle="Millares">
  <autoFilter ref="B3:G6"/>
  <tableColumns count="6">
    <tableColumn id="1" name="Mes"/>
    <tableColumn id="2" name="T1"/>
    <tableColumn id="3" name="T2"/>
    <tableColumn id="4" name="T3"/>
    <tableColumn id="5" name="T4"/>
    <tableColumn id="6" name="Tot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a46" displayName="Tabla46" ref="B9:G12" totalsRowShown="0" headerRowDxfId="1" headerRowCellStyle="Millares">
  <autoFilter ref="B9:G12"/>
  <tableColumns count="6">
    <tableColumn id="1" name="Mes"/>
    <tableColumn id="2" name="T1"/>
    <tableColumn id="3" name="T2"/>
    <tableColumn id="4" name="T3"/>
    <tableColumn id="5" name="T4"/>
    <tableColumn id="6" name="Tot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a14" displayName="Tabla14" ref="D11:E16" totalsRowShown="0">
  <tableColumns count="2">
    <tableColumn id="1" name="Rubros de ejecucion "/>
    <tableColumn id="2" name="Ejecutado Enero-junio 20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2"/>
  <sheetViews>
    <sheetView showGridLines="0" tabSelected="1" topLeftCell="A10" workbookViewId="0">
      <selection activeCell="G30" sqref="G30"/>
    </sheetView>
  </sheetViews>
  <sheetFormatPr baseColWidth="10" defaultColWidth="11.42578125" defaultRowHeight="15" x14ac:dyDescent="0.25"/>
  <cols>
    <col min="1" max="1" width="39.28515625" style="5" customWidth="1"/>
    <col min="2" max="3" width="12.7109375" style="5" customWidth="1"/>
    <col min="4" max="4" width="15.85546875" style="5" customWidth="1"/>
    <col min="5" max="7" width="12.7109375" style="5" customWidth="1"/>
    <col min="8" max="8" width="14.85546875" style="5" customWidth="1"/>
    <col min="9" max="9" width="12.7109375" style="5" customWidth="1"/>
    <col min="10" max="10" width="23.42578125" style="5" customWidth="1"/>
  </cols>
  <sheetData>
    <row r="1" spans="1:30" ht="21.75" thickBot="1" x14ac:dyDescent="0.3">
      <c r="A1" s="18"/>
      <c r="B1" s="69" t="s">
        <v>0</v>
      </c>
      <c r="C1" s="70"/>
      <c r="D1" s="70"/>
      <c r="E1" s="70"/>
      <c r="F1" s="70"/>
      <c r="G1" s="70"/>
      <c r="H1" s="70"/>
      <c r="I1" s="70"/>
      <c r="J1" s="71"/>
    </row>
    <row r="2" spans="1:30" ht="21.75" thickBot="1" x14ac:dyDescent="0.3">
      <c r="A2" s="19"/>
      <c r="B2" s="72" t="s">
        <v>1</v>
      </c>
      <c r="C2" s="73"/>
      <c r="D2" s="72" t="s">
        <v>2</v>
      </c>
      <c r="E2" s="73"/>
      <c r="F2" s="73"/>
      <c r="G2" s="73"/>
      <c r="H2" s="74"/>
      <c r="I2" s="1" t="s">
        <v>3</v>
      </c>
      <c r="J2" s="2" t="s">
        <v>4</v>
      </c>
    </row>
    <row r="3" spans="1:30" ht="21.75" thickBot="1" x14ac:dyDescent="0.3">
      <c r="A3" s="20"/>
      <c r="B3" s="75"/>
      <c r="C3" s="76"/>
      <c r="D3" s="75"/>
      <c r="E3" s="76"/>
      <c r="F3" s="76"/>
      <c r="G3" s="76"/>
      <c r="H3" s="77"/>
      <c r="I3" s="24"/>
      <c r="J3" s="25"/>
    </row>
    <row r="4" spans="1:30" x14ac:dyDescent="0.25">
      <c r="A4" s="65"/>
      <c r="B4" s="66"/>
      <c r="C4" s="66"/>
      <c r="D4" s="67"/>
      <c r="E4" s="67"/>
      <c r="F4" s="67"/>
      <c r="G4" s="67"/>
      <c r="H4" s="67"/>
      <c r="I4" s="66"/>
      <c r="J4" s="68"/>
    </row>
    <row r="5" spans="1:30" ht="3" customHeight="1" x14ac:dyDescent="0.25">
      <c r="A5" s="80"/>
      <c r="B5" s="81"/>
      <c r="C5" s="81"/>
      <c r="D5" s="81"/>
      <c r="E5" s="81"/>
      <c r="F5" s="81"/>
      <c r="G5" s="81"/>
      <c r="H5" s="81"/>
      <c r="I5" s="81"/>
      <c r="J5" s="82"/>
    </row>
    <row r="6" spans="1:30" ht="15.75" x14ac:dyDescent="0.25">
      <c r="A6" s="83" t="s">
        <v>5</v>
      </c>
      <c r="B6" s="84"/>
      <c r="C6" s="84"/>
      <c r="D6" s="84"/>
      <c r="E6" s="84"/>
      <c r="F6" s="84"/>
      <c r="G6" s="84"/>
      <c r="H6" s="84"/>
      <c r="I6" s="84"/>
      <c r="J6" s="85"/>
    </row>
    <row r="7" spans="1:30" ht="15.75" x14ac:dyDescent="0.25">
      <c r="A7" s="86" t="s">
        <v>6</v>
      </c>
      <c r="B7" s="87"/>
      <c r="C7" s="87"/>
      <c r="D7" s="87"/>
      <c r="E7" s="87"/>
      <c r="F7" s="87"/>
      <c r="G7" s="87"/>
      <c r="H7" s="87"/>
      <c r="I7" s="87"/>
      <c r="J7" s="88"/>
    </row>
    <row r="8" spans="1:30" ht="14.45" customHeight="1" x14ac:dyDescent="0.25">
      <c r="A8" s="30" t="s">
        <v>7</v>
      </c>
      <c r="B8" s="78" t="s">
        <v>8</v>
      </c>
      <c r="C8" s="78"/>
      <c r="D8" s="78"/>
      <c r="E8" s="78"/>
      <c r="F8" s="78"/>
      <c r="G8" s="78"/>
      <c r="H8" s="78"/>
      <c r="I8" s="78"/>
      <c r="J8" s="78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5" customHeight="1" x14ac:dyDescent="0.25">
      <c r="A9" s="21" t="s">
        <v>9</v>
      </c>
      <c r="B9" s="78" t="s">
        <v>10</v>
      </c>
      <c r="C9" s="78"/>
      <c r="D9" s="78"/>
      <c r="E9" s="78"/>
      <c r="F9" s="78"/>
      <c r="G9" s="78"/>
      <c r="H9" s="78"/>
      <c r="I9" s="78"/>
      <c r="J9" s="78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</row>
    <row r="10" spans="1:30" ht="14.45" customHeight="1" x14ac:dyDescent="0.25">
      <c r="A10" s="31" t="s">
        <v>11</v>
      </c>
      <c r="B10" s="78" t="s">
        <v>12</v>
      </c>
      <c r="C10" s="78"/>
      <c r="D10" s="78"/>
      <c r="E10" s="78"/>
      <c r="F10" s="78"/>
      <c r="G10" s="78"/>
      <c r="H10" s="78"/>
      <c r="I10" s="78"/>
      <c r="J10" s="78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</row>
    <row r="11" spans="1:30" ht="48" customHeight="1" x14ac:dyDescent="0.25">
      <c r="A11" s="3" t="s">
        <v>13</v>
      </c>
      <c r="B11" s="89" t="s">
        <v>14</v>
      </c>
      <c r="C11" s="90"/>
      <c r="D11" s="90"/>
      <c r="E11" s="90"/>
      <c r="F11" s="90"/>
      <c r="G11" s="90"/>
      <c r="H11" s="90"/>
      <c r="I11" s="90"/>
      <c r="J11" s="91"/>
    </row>
    <row r="12" spans="1:30" ht="28.15" customHeight="1" x14ac:dyDescent="0.25">
      <c r="A12" s="3" t="s">
        <v>15</v>
      </c>
      <c r="B12" s="92" t="s">
        <v>16</v>
      </c>
      <c r="C12" s="93"/>
      <c r="D12" s="93"/>
      <c r="E12" s="93"/>
      <c r="F12" s="93"/>
      <c r="G12" s="93"/>
      <c r="H12" s="93"/>
      <c r="I12" s="93"/>
      <c r="J12" s="94"/>
    </row>
    <row r="13" spans="1:30" ht="15.75" x14ac:dyDescent="0.25">
      <c r="A13" s="83" t="s">
        <v>17</v>
      </c>
      <c r="B13" s="84"/>
      <c r="C13" s="84"/>
      <c r="D13" s="84"/>
      <c r="E13" s="84"/>
      <c r="F13" s="84"/>
      <c r="G13" s="84"/>
      <c r="H13" s="84"/>
      <c r="I13" s="84"/>
      <c r="J13" s="85"/>
    </row>
    <row r="14" spans="1:30" ht="27.75" customHeight="1" x14ac:dyDescent="0.25">
      <c r="A14" s="3" t="s">
        <v>18</v>
      </c>
      <c r="B14" s="22">
        <v>2</v>
      </c>
      <c r="C14" s="95" t="s">
        <v>19</v>
      </c>
      <c r="D14" s="96"/>
      <c r="E14" s="96"/>
      <c r="F14" s="96"/>
      <c r="G14" s="96"/>
      <c r="H14" s="96"/>
      <c r="I14" s="96"/>
      <c r="J14" s="97"/>
    </row>
    <row r="15" spans="1:30" ht="26.25" customHeight="1" x14ac:dyDescent="0.25">
      <c r="A15" s="3" t="s">
        <v>20</v>
      </c>
      <c r="B15" s="6">
        <v>2.2000000000000002</v>
      </c>
      <c r="C15" s="98" t="str">
        <f>IFERROR(VLOOKUP(B15,'[1]Validacion datos'!A8:B26,2,FALSE),"")</f>
        <v>Salud y seguridad social integral</v>
      </c>
      <c r="D15" s="98"/>
      <c r="E15" s="98"/>
      <c r="F15" s="98"/>
      <c r="G15" s="98"/>
      <c r="H15" s="98"/>
      <c r="I15" s="98"/>
      <c r="J15" s="98"/>
    </row>
    <row r="16" spans="1:30" ht="33.75" customHeight="1" x14ac:dyDescent="0.25">
      <c r="A16" s="3" t="s">
        <v>21</v>
      </c>
      <c r="B16" s="7" t="s">
        <v>22</v>
      </c>
      <c r="C16" s="98" t="s">
        <v>23</v>
      </c>
      <c r="D16" s="98"/>
      <c r="E16" s="98"/>
      <c r="F16" s="98"/>
      <c r="G16" s="98"/>
      <c r="H16" s="98"/>
      <c r="I16" s="98"/>
      <c r="J16" s="98"/>
    </row>
    <row r="17" spans="1:10" ht="15.75" x14ac:dyDescent="0.25">
      <c r="A17" s="83" t="s">
        <v>24</v>
      </c>
      <c r="B17" s="84"/>
      <c r="C17" s="84"/>
      <c r="D17" s="84"/>
      <c r="E17" s="84"/>
      <c r="F17" s="84"/>
      <c r="G17" s="84"/>
      <c r="H17" s="84"/>
      <c r="I17" s="84"/>
      <c r="J17" s="85"/>
    </row>
    <row r="18" spans="1:10" ht="29.25" customHeight="1" x14ac:dyDescent="0.25">
      <c r="A18" s="3" t="s">
        <v>25</v>
      </c>
      <c r="B18" s="99" t="s">
        <v>26</v>
      </c>
      <c r="C18" s="99"/>
      <c r="D18" s="99"/>
      <c r="E18" s="99"/>
      <c r="F18" s="99"/>
      <c r="G18" s="99"/>
      <c r="H18" s="99"/>
      <c r="I18" s="99"/>
      <c r="J18" s="100"/>
    </row>
    <row r="19" spans="1:10" ht="42.6" customHeight="1" x14ac:dyDescent="0.25">
      <c r="A19" s="8" t="s">
        <v>27</v>
      </c>
      <c r="B19" s="99" t="s">
        <v>28</v>
      </c>
      <c r="C19" s="99"/>
      <c r="D19" s="99"/>
      <c r="E19" s="99"/>
      <c r="F19" s="99"/>
      <c r="G19" s="99"/>
      <c r="H19" s="99"/>
      <c r="I19" s="99"/>
      <c r="J19" s="100"/>
    </row>
    <row r="20" spans="1:10" ht="34.5" customHeight="1" x14ac:dyDescent="0.25">
      <c r="A20" s="8" t="s">
        <v>29</v>
      </c>
      <c r="B20" s="99" t="s">
        <v>30</v>
      </c>
      <c r="C20" s="99"/>
      <c r="D20" s="99"/>
      <c r="E20" s="99"/>
      <c r="F20" s="99"/>
      <c r="G20" s="99"/>
      <c r="H20" s="99"/>
      <c r="I20" s="99"/>
      <c r="J20" s="100"/>
    </row>
    <row r="21" spans="1:10" ht="35.25" customHeight="1" x14ac:dyDescent="0.25">
      <c r="A21" s="8" t="s">
        <v>31</v>
      </c>
      <c r="B21" s="99" t="s">
        <v>32</v>
      </c>
      <c r="C21" s="99"/>
      <c r="D21" s="99"/>
      <c r="E21" s="99"/>
      <c r="F21" s="99"/>
      <c r="G21" s="99"/>
      <c r="H21" s="99"/>
      <c r="I21" s="99"/>
      <c r="J21" s="100"/>
    </row>
    <row r="22" spans="1:10" ht="15.75" x14ac:dyDescent="0.25">
      <c r="A22" s="83" t="s">
        <v>33</v>
      </c>
      <c r="B22" s="84"/>
      <c r="C22" s="84"/>
      <c r="D22" s="84"/>
      <c r="E22" s="84"/>
      <c r="F22" s="84"/>
      <c r="G22" s="84"/>
      <c r="H22" s="84"/>
      <c r="I22" s="84"/>
      <c r="J22" s="85"/>
    </row>
    <row r="23" spans="1:10" ht="15.75" x14ac:dyDescent="0.25">
      <c r="A23" s="86" t="s">
        <v>34</v>
      </c>
      <c r="B23" s="87"/>
      <c r="C23" s="87"/>
      <c r="D23" s="87"/>
      <c r="E23" s="87"/>
      <c r="F23" s="87"/>
      <c r="G23" s="87"/>
      <c r="H23" s="87"/>
      <c r="I23" s="87"/>
      <c r="J23" s="88"/>
    </row>
    <row r="24" spans="1:10" ht="15" customHeight="1" x14ac:dyDescent="0.25">
      <c r="A24" s="104" t="s">
        <v>35</v>
      </c>
      <c r="B24" s="105"/>
      <c r="C24" s="106" t="s">
        <v>36</v>
      </c>
      <c r="D24" s="107"/>
      <c r="E24" s="107"/>
      <c r="F24" s="107" t="s">
        <v>37</v>
      </c>
      <c r="G24" s="107"/>
      <c r="H24" s="105"/>
      <c r="I24" s="106" t="s">
        <v>38</v>
      </c>
      <c r="J24" s="108"/>
    </row>
    <row r="25" spans="1:10" x14ac:dyDescent="0.25">
      <c r="A25" s="109">
        <v>329000000</v>
      </c>
      <c r="B25" s="110"/>
      <c r="C25" s="111">
        <v>505610909.38999999</v>
      </c>
      <c r="D25" s="112"/>
      <c r="E25" s="113"/>
      <c r="F25" s="111">
        <v>51535314.880000003</v>
      </c>
      <c r="G25" s="112"/>
      <c r="H25" s="113"/>
      <c r="I25" s="114">
        <f>(+F25/A25)</f>
        <v>0.15664229446808511</v>
      </c>
      <c r="J25" s="115"/>
    </row>
    <row r="26" spans="1:10" ht="15.75" x14ac:dyDescent="0.25">
      <c r="A26" s="86" t="s">
        <v>39</v>
      </c>
      <c r="B26" s="87"/>
      <c r="C26" s="87"/>
      <c r="D26" s="87"/>
      <c r="E26" s="87"/>
      <c r="F26" s="87"/>
      <c r="G26" s="87"/>
      <c r="H26" s="87"/>
      <c r="I26" s="87"/>
      <c r="J26" s="88"/>
    </row>
    <row r="27" spans="1:10" x14ac:dyDescent="0.25">
      <c r="A27" s="4"/>
      <c r="B27"/>
      <c r="C27" s="116" t="s">
        <v>40</v>
      </c>
      <c r="D27" s="117"/>
      <c r="E27" s="116" t="s">
        <v>41</v>
      </c>
      <c r="F27" s="117"/>
      <c r="G27" s="116" t="s">
        <v>42</v>
      </c>
      <c r="H27" s="116"/>
      <c r="I27" s="116" t="s">
        <v>43</v>
      </c>
      <c r="J27" s="118"/>
    </row>
    <row r="28" spans="1:10" ht="38.25" x14ac:dyDescent="0.25">
      <c r="A28" s="9" t="s">
        <v>44</v>
      </c>
      <c r="B28" s="10" t="s">
        <v>45</v>
      </c>
      <c r="C28" s="10" t="s">
        <v>46</v>
      </c>
      <c r="D28" s="10" t="s">
        <v>47</v>
      </c>
      <c r="E28" s="10" t="s">
        <v>48</v>
      </c>
      <c r="F28" s="10" t="s">
        <v>49</v>
      </c>
      <c r="G28" s="10" t="s">
        <v>50</v>
      </c>
      <c r="H28" s="10" t="s">
        <v>51</v>
      </c>
      <c r="I28" s="10" t="s">
        <v>52</v>
      </c>
      <c r="J28" s="11" t="s">
        <v>53</v>
      </c>
    </row>
    <row r="29" spans="1:10" ht="37.9" customHeight="1" x14ac:dyDescent="0.25">
      <c r="A29" s="27" t="s">
        <v>54</v>
      </c>
      <c r="B29" s="12" t="s">
        <v>55</v>
      </c>
      <c r="C29" s="13">
        <v>85</v>
      </c>
      <c r="D29" s="14">
        <v>10000000</v>
      </c>
      <c r="E29" s="13">
        <f>+Hoja3!C10</f>
        <v>15</v>
      </c>
      <c r="F29" s="14">
        <f>+Tabla13[[#This Row],[Financiera
(B)]]/4</f>
        <v>2500000</v>
      </c>
      <c r="G29" s="13">
        <v>5</v>
      </c>
      <c r="H29" s="14">
        <v>600600</v>
      </c>
      <c r="I29" s="15">
        <f>IF(G29&gt;0,G29/C29,0)</f>
        <v>5.8823529411764705E-2</v>
      </c>
      <c r="J29" s="16">
        <f>IF(H29&gt;0,H29/D29,0)</f>
        <v>6.0060000000000002E-2</v>
      </c>
    </row>
    <row r="30" spans="1:10" ht="37.9" customHeight="1" x14ac:dyDescent="0.25">
      <c r="A30" s="27" t="s">
        <v>56</v>
      </c>
      <c r="B30" s="12" t="s">
        <v>57</v>
      </c>
      <c r="C30" s="13">
        <f>+Hoja3!G4</f>
        <v>75</v>
      </c>
      <c r="D30" s="14">
        <v>18000000</v>
      </c>
      <c r="E30" s="13">
        <f>+Hoja3!C4</f>
        <v>15</v>
      </c>
      <c r="F30" s="14">
        <f>+Tabla13[[#This Row],[Financiera
(B)]]/4</f>
        <v>4500000</v>
      </c>
      <c r="G30" s="13">
        <v>13</v>
      </c>
      <c r="H30" s="14">
        <v>1146050</v>
      </c>
      <c r="I30" s="15">
        <f t="shared" ref="I30:J30" si="0">IF(G30&gt;0,G30/C30,0)</f>
        <v>0.17333333333333334</v>
      </c>
      <c r="J30" s="16">
        <f t="shared" si="0"/>
        <v>6.3669444444444445E-2</v>
      </c>
    </row>
    <row r="31" spans="1:10" ht="34.9" customHeight="1" x14ac:dyDescent="0.25">
      <c r="A31" s="101" t="s">
        <v>130</v>
      </c>
      <c r="B31" s="102"/>
      <c r="C31" s="102"/>
      <c r="D31" s="102"/>
      <c r="E31" s="102"/>
      <c r="F31" s="102"/>
      <c r="G31" s="102"/>
      <c r="H31" s="102"/>
      <c r="I31" s="102"/>
      <c r="J31" s="103"/>
    </row>
    <row r="32" spans="1:10" ht="15.75" x14ac:dyDescent="0.25">
      <c r="A32" s="83" t="s">
        <v>58</v>
      </c>
      <c r="B32" s="84"/>
      <c r="C32" s="84"/>
      <c r="D32" s="84"/>
      <c r="E32" s="84"/>
      <c r="F32" s="84"/>
      <c r="G32" s="84"/>
      <c r="H32" s="84"/>
      <c r="I32" s="84"/>
      <c r="J32" s="85"/>
    </row>
    <row r="33" spans="1:48" ht="15.75" x14ac:dyDescent="0.25">
      <c r="A33" s="86" t="s">
        <v>59</v>
      </c>
      <c r="B33" s="87"/>
      <c r="C33" s="87"/>
      <c r="D33" s="87"/>
      <c r="E33" s="87"/>
      <c r="F33" s="87"/>
      <c r="G33" s="87"/>
      <c r="H33" s="87"/>
      <c r="I33" s="87"/>
      <c r="J33" s="88"/>
    </row>
    <row r="34" spans="1:48" x14ac:dyDescent="0.25">
      <c r="A34" s="26" t="s">
        <v>60</v>
      </c>
      <c r="B34" s="119" t="s">
        <v>54</v>
      </c>
      <c r="C34" s="119"/>
      <c r="D34" s="119"/>
      <c r="E34" s="119"/>
      <c r="F34" s="119"/>
      <c r="G34" s="119"/>
      <c r="H34" s="119"/>
      <c r="I34" s="119"/>
      <c r="J34" s="120"/>
    </row>
    <row r="35" spans="1:48" ht="67.5" customHeight="1" x14ac:dyDescent="0.25">
      <c r="A35" s="17" t="s">
        <v>61</v>
      </c>
      <c r="B35" s="99" t="s">
        <v>62</v>
      </c>
      <c r="C35" s="99"/>
      <c r="D35" s="99"/>
      <c r="E35" s="99"/>
      <c r="F35" s="99"/>
      <c r="G35" s="99"/>
      <c r="H35" s="99"/>
      <c r="I35" s="99"/>
      <c r="J35" s="100"/>
    </row>
    <row r="36" spans="1:48" ht="59.25" customHeight="1" x14ac:dyDescent="0.25">
      <c r="A36" s="17" t="s">
        <v>63</v>
      </c>
      <c r="B36" s="99" t="s">
        <v>128</v>
      </c>
      <c r="C36" s="99"/>
      <c r="D36" s="99"/>
      <c r="E36" s="99"/>
      <c r="F36" s="99"/>
      <c r="G36" s="99"/>
      <c r="H36" s="99"/>
      <c r="I36" s="99"/>
      <c r="J36" s="100"/>
      <c r="K36" s="99"/>
      <c r="L36" s="99"/>
      <c r="M36" s="99"/>
      <c r="N36" s="99"/>
      <c r="O36" s="99"/>
      <c r="P36" s="99"/>
      <c r="Q36" s="100"/>
      <c r="R36" s="99"/>
      <c r="S36" s="99"/>
      <c r="T36" s="99"/>
      <c r="U36" s="99"/>
      <c r="V36" s="99"/>
      <c r="W36" s="99"/>
      <c r="X36" s="99"/>
      <c r="Y36" s="99"/>
      <c r="Z36" s="100"/>
      <c r="AA36" s="99"/>
      <c r="AB36" s="99"/>
      <c r="AC36" s="99"/>
      <c r="AD36" s="99"/>
      <c r="AE36" s="99"/>
      <c r="AF36" s="99"/>
      <c r="AG36" s="99"/>
      <c r="AH36" s="99"/>
      <c r="AI36" s="100"/>
      <c r="AJ36" s="99"/>
      <c r="AK36" s="99"/>
      <c r="AL36" s="99"/>
      <c r="AM36" s="99"/>
      <c r="AN36" s="99"/>
      <c r="AO36" s="99"/>
      <c r="AP36" s="99"/>
      <c r="AQ36" s="99"/>
      <c r="AR36" s="100"/>
      <c r="AS36" s="99"/>
      <c r="AT36" s="99"/>
      <c r="AU36" s="99"/>
      <c r="AV36" s="99"/>
    </row>
    <row r="37" spans="1:48" ht="60" customHeight="1" x14ac:dyDescent="0.25">
      <c r="A37" s="17" t="s">
        <v>64</v>
      </c>
      <c r="B37" s="99" t="s">
        <v>65</v>
      </c>
      <c r="C37" s="99"/>
      <c r="D37" s="99"/>
      <c r="E37" s="99"/>
      <c r="F37" s="99"/>
      <c r="G37" s="99"/>
      <c r="H37" s="99"/>
      <c r="I37" s="99"/>
      <c r="J37" s="100"/>
    </row>
    <row r="38" spans="1:48" x14ac:dyDescent="0.25">
      <c r="A38" s="26" t="s">
        <v>60</v>
      </c>
      <c r="B38" s="119" t="s">
        <v>56</v>
      </c>
      <c r="C38" s="119"/>
      <c r="D38" s="119"/>
      <c r="E38" s="119"/>
      <c r="F38" s="119"/>
      <c r="G38" s="119"/>
      <c r="H38" s="119"/>
      <c r="I38" s="119"/>
      <c r="J38" s="120"/>
    </row>
    <row r="39" spans="1:48" ht="27" customHeight="1" x14ac:dyDescent="0.25">
      <c r="A39" s="17" t="s">
        <v>61</v>
      </c>
      <c r="B39" s="99" t="s">
        <v>66</v>
      </c>
      <c r="C39" s="99"/>
      <c r="D39" s="99"/>
      <c r="E39" s="99"/>
      <c r="F39" s="99"/>
      <c r="G39" s="99"/>
      <c r="H39" s="99"/>
      <c r="I39" s="99"/>
      <c r="J39" s="100"/>
    </row>
    <row r="40" spans="1:48" ht="27.6" customHeight="1" x14ac:dyDescent="0.25">
      <c r="A40" s="17" t="s">
        <v>63</v>
      </c>
      <c r="B40" s="99" t="s">
        <v>67</v>
      </c>
      <c r="C40" s="99"/>
      <c r="D40" s="99"/>
      <c r="E40" s="99"/>
      <c r="F40" s="99"/>
      <c r="G40" s="99"/>
      <c r="H40" s="99"/>
      <c r="I40" s="99"/>
      <c r="J40" s="100"/>
    </row>
    <row r="41" spans="1:48" ht="37.15" customHeight="1" x14ac:dyDescent="0.25">
      <c r="A41" s="17" t="s">
        <v>64</v>
      </c>
      <c r="B41" s="99" t="s">
        <v>68</v>
      </c>
      <c r="C41" s="99"/>
      <c r="D41" s="99"/>
      <c r="E41" s="99"/>
      <c r="F41" s="99"/>
      <c r="G41" s="99"/>
      <c r="H41" s="99"/>
      <c r="I41" s="99"/>
      <c r="J41" s="100"/>
    </row>
    <row r="42" spans="1:48" ht="15.75" x14ac:dyDescent="0.25">
      <c r="A42" s="83" t="s">
        <v>69</v>
      </c>
      <c r="B42" s="84"/>
      <c r="C42" s="84"/>
      <c r="D42" s="84"/>
      <c r="E42" s="84"/>
      <c r="F42" s="84"/>
      <c r="G42" s="84"/>
      <c r="H42" s="84"/>
      <c r="I42" s="84"/>
      <c r="J42" s="85"/>
    </row>
    <row r="43" spans="1:48" ht="15.75" x14ac:dyDescent="0.25">
      <c r="A43" s="121" t="s">
        <v>70</v>
      </c>
      <c r="B43" s="122"/>
      <c r="C43" s="122"/>
      <c r="D43" s="122"/>
      <c r="E43" s="122"/>
      <c r="F43" s="122"/>
      <c r="G43" s="122"/>
      <c r="H43" s="122"/>
      <c r="I43" s="122"/>
      <c r="J43" s="123"/>
    </row>
    <row r="44" spans="1:48" ht="89.45" customHeight="1" x14ac:dyDescent="0.25">
      <c r="A44" s="128" t="s">
        <v>71</v>
      </c>
      <c r="B44" s="129"/>
      <c r="C44" s="129"/>
      <c r="D44" s="129"/>
      <c r="E44" s="129"/>
      <c r="F44" s="129"/>
      <c r="G44" s="129"/>
      <c r="H44" s="129"/>
      <c r="I44" s="129"/>
      <c r="J44" s="130"/>
      <c r="K44" s="28"/>
      <c r="L44" s="28"/>
      <c r="M44" s="28"/>
      <c r="N44" s="28"/>
      <c r="O44" s="28"/>
      <c r="P44" s="29"/>
      <c r="Q44" s="99"/>
      <c r="R44" s="99"/>
      <c r="S44" s="99"/>
      <c r="T44" s="99"/>
      <c r="U44" s="99"/>
      <c r="V44" s="99"/>
      <c r="W44" s="99"/>
      <c r="X44" s="99"/>
      <c r="Y44" s="100"/>
      <c r="Z44" s="99"/>
      <c r="AA44" s="99"/>
      <c r="AB44" s="99"/>
      <c r="AC44" s="99"/>
      <c r="AD44" s="99"/>
      <c r="AE44" s="99"/>
      <c r="AF44" s="99"/>
      <c r="AG44" s="99"/>
      <c r="AH44" s="100"/>
      <c r="AI44" s="99"/>
      <c r="AJ44" s="99"/>
      <c r="AK44" s="99"/>
      <c r="AL44" s="99"/>
      <c r="AM44" s="99"/>
      <c r="AN44" s="99"/>
      <c r="AO44" s="99"/>
      <c r="AP44" s="99"/>
      <c r="AQ44" s="100"/>
    </row>
    <row r="45" spans="1:48" ht="27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48" ht="30.75" customHeight="1" x14ac:dyDescent="0.25">
      <c r="A46" s="125" t="s">
        <v>72</v>
      </c>
      <c r="B46" s="125"/>
      <c r="C46" s="125"/>
      <c r="D46" s="125"/>
      <c r="E46" s="125"/>
      <c r="F46" s="125"/>
      <c r="G46" s="125"/>
      <c r="H46" s="125"/>
      <c r="I46" s="125"/>
      <c r="J46" s="125"/>
    </row>
    <row r="47" spans="1:48" x14ac:dyDescent="0.25">
      <c r="A47" s="5" t="s">
        <v>129</v>
      </c>
    </row>
    <row r="50" spans="2:4" x14ac:dyDescent="0.25">
      <c r="B50" s="126" t="s">
        <v>73</v>
      </c>
      <c r="C50" s="126"/>
      <c r="D50" s="126"/>
    </row>
    <row r="51" spans="2:4" x14ac:dyDescent="0.25">
      <c r="B51" s="127" t="s">
        <v>74</v>
      </c>
      <c r="C51" s="127"/>
      <c r="D51" s="127"/>
    </row>
    <row r="52" spans="2:4" x14ac:dyDescent="0.25">
      <c r="B52" s="124" t="s">
        <v>75</v>
      </c>
      <c r="C52" s="124"/>
      <c r="D52" s="124"/>
    </row>
  </sheetData>
  <mergeCells count="73">
    <mergeCell ref="B52:D52"/>
    <mergeCell ref="Q44:Y44"/>
    <mergeCell ref="Z44:AH44"/>
    <mergeCell ref="AI44:AQ44"/>
    <mergeCell ref="A46:J46"/>
    <mergeCell ref="B50:D50"/>
    <mergeCell ref="B51:D51"/>
    <mergeCell ref="A44:J44"/>
    <mergeCell ref="B39:J39"/>
    <mergeCell ref="B40:J40"/>
    <mergeCell ref="B41:J41"/>
    <mergeCell ref="A42:J42"/>
    <mergeCell ref="A43:J43"/>
    <mergeCell ref="R36:Z36"/>
    <mergeCell ref="AA36:AI36"/>
    <mergeCell ref="AJ36:AR36"/>
    <mergeCell ref="AS36:AV36"/>
    <mergeCell ref="B37:J37"/>
    <mergeCell ref="K36:Q36"/>
    <mergeCell ref="B38:J38"/>
    <mergeCell ref="A32:J32"/>
    <mergeCell ref="A33:J33"/>
    <mergeCell ref="B34:J34"/>
    <mergeCell ref="B35:J35"/>
    <mergeCell ref="B36:J36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K10:Q10"/>
    <mergeCell ref="R10:Z10"/>
    <mergeCell ref="AA10:AD10"/>
    <mergeCell ref="A5:J5"/>
    <mergeCell ref="A6:J6"/>
    <mergeCell ref="A7:J7"/>
    <mergeCell ref="B8:J8"/>
    <mergeCell ref="K8:Q8"/>
    <mergeCell ref="R8:Z8"/>
    <mergeCell ref="AA8:AD8"/>
    <mergeCell ref="B9:J9"/>
    <mergeCell ref="K9:Q9"/>
    <mergeCell ref="R9:Z9"/>
    <mergeCell ref="AA9:AD9"/>
    <mergeCell ref="A4:J4"/>
    <mergeCell ref="B1:J1"/>
    <mergeCell ref="B2:C2"/>
    <mergeCell ref="D2:H2"/>
    <mergeCell ref="B3:C3"/>
    <mergeCell ref="D3:H3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4:J34 B38:J38"/>
    <dataValidation allowBlank="1" showInputMessage="1" showErrorMessage="1" prompt="¿En qué consiste el producto? su objetivo" sqref="B35:J35 B39:J39"/>
    <dataValidation allowBlank="1" showInputMessage="1" showErrorMessage="1" prompt="1. Describir lo plasmado en el presupuesto_x000a_2. Describir lo alcanzado en términos financieros y de producción " sqref="B36:J36 B40:J40"/>
    <dataValidation allowBlank="1" showInputMessage="1" showErrorMessage="1" prompt="De existir desvío, explicar razones." sqref="B37:J37 B41:J41"/>
    <dataValidation allowBlank="1" showInputMessage="1" showErrorMessage="1" prompt="Oportunidades de mejora identificadas" sqref="A44:A45 B45:J45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G30 F28"/>
    <dataValidation allowBlank="1" showInputMessage="1" showErrorMessage="1" prompt="Meta alcanzada en el trimestre" sqref="G28"/>
    <dataValidation allowBlank="1" showInputMessage="1" showErrorMessage="1" prompt="Monto ejecutado en el trimestre" sqref="H28:H29"/>
  </dataValidations>
  <pageMargins left="1.1399999999999999" right="0.70866141732283472" top="0.74803149606299213" bottom="1.72" header="0.31496062992125984" footer="1.78"/>
  <pageSetup scale="6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showGridLines="0" workbookViewId="0">
      <selection activeCell="Q18" sqref="Q18:Q19"/>
    </sheetView>
  </sheetViews>
  <sheetFormatPr baseColWidth="10" defaultColWidth="11.42578125" defaultRowHeight="15" x14ac:dyDescent="0.25"/>
  <cols>
    <col min="2" max="2" width="12" customWidth="1"/>
    <col min="3" max="6" width="14.140625" bestFit="1" customWidth="1"/>
    <col min="7" max="7" width="15.140625" bestFit="1" customWidth="1"/>
  </cols>
  <sheetData>
    <row r="2" spans="2:9" x14ac:dyDescent="0.25">
      <c r="B2" s="34" t="s">
        <v>76</v>
      </c>
    </row>
    <row r="3" spans="2:9" x14ac:dyDescent="0.25">
      <c r="B3" t="s">
        <v>77</v>
      </c>
      <c r="C3" s="32" t="s">
        <v>78</v>
      </c>
      <c r="D3" s="32" t="s">
        <v>79</v>
      </c>
      <c r="E3" s="32" t="s">
        <v>80</v>
      </c>
      <c r="F3" s="32" t="s">
        <v>81</v>
      </c>
      <c r="G3" s="32" t="s">
        <v>82</v>
      </c>
    </row>
    <row r="4" spans="2:9" x14ac:dyDescent="0.25">
      <c r="B4" t="s">
        <v>83</v>
      </c>
      <c r="C4" s="32">
        <v>15</v>
      </c>
      <c r="D4" s="32">
        <v>30</v>
      </c>
      <c r="E4" s="32">
        <v>20</v>
      </c>
      <c r="F4" s="32">
        <v>10</v>
      </c>
      <c r="G4" s="32">
        <f>SUM(C4:F4)</f>
        <v>75</v>
      </c>
    </row>
    <row r="5" spans="2:9" x14ac:dyDescent="0.25">
      <c r="B5" t="s">
        <v>84</v>
      </c>
      <c r="C5" s="32">
        <v>240000</v>
      </c>
      <c r="D5" s="32">
        <v>480000</v>
      </c>
      <c r="E5" s="32">
        <v>320000</v>
      </c>
      <c r="F5" s="32">
        <v>160000</v>
      </c>
      <c r="G5" s="32">
        <f>SUM(C5:F5)</f>
        <v>1200000</v>
      </c>
    </row>
    <row r="6" spans="2:9" x14ac:dyDescent="0.25">
      <c r="B6" t="s">
        <v>85</v>
      </c>
      <c r="C6" s="33">
        <f>+C5/C4</f>
        <v>16000</v>
      </c>
      <c r="D6" s="33">
        <f t="shared" ref="D6:G6" si="0">+D5/D4</f>
        <v>16000</v>
      </c>
      <c r="E6" s="33">
        <f t="shared" si="0"/>
        <v>16000</v>
      </c>
      <c r="F6" s="33">
        <f t="shared" si="0"/>
        <v>16000</v>
      </c>
      <c r="G6" s="33">
        <f t="shared" si="0"/>
        <v>16000</v>
      </c>
    </row>
    <row r="8" spans="2:9" x14ac:dyDescent="0.25">
      <c r="B8" s="35" t="s">
        <v>86</v>
      </c>
    </row>
    <row r="9" spans="2:9" x14ac:dyDescent="0.25">
      <c r="B9" t="s">
        <v>77</v>
      </c>
      <c r="C9" s="32" t="s">
        <v>78</v>
      </c>
      <c r="D9" s="32" t="s">
        <v>79</v>
      </c>
      <c r="E9" s="32" t="s">
        <v>80</v>
      </c>
      <c r="F9" s="32" t="s">
        <v>81</v>
      </c>
      <c r="G9" s="32" t="s">
        <v>82</v>
      </c>
    </row>
    <row r="10" spans="2:9" x14ac:dyDescent="0.25">
      <c r="B10" t="s">
        <v>83</v>
      </c>
      <c r="C10" s="32">
        <v>15</v>
      </c>
      <c r="D10" s="32">
        <v>30</v>
      </c>
      <c r="E10" s="32">
        <v>30</v>
      </c>
      <c r="F10" s="32">
        <v>10</v>
      </c>
      <c r="G10" s="32">
        <f>SUM(C10:F10)</f>
        <v>85</v>
      </c>
    </row>
    <row r="11" spans="2:9" x14ac:dyDescent="0.25">
      <c r="B11" t="s">
        <v>84</v>
      </c>
      <c r="C11" s="32">
        <v>18056665</v>
      </c>
      <c r="D11" s="32">
        <v>36113331</v>
      </c>
      <c r="E11" s="32">
        <f>+Tabla46[[#This Row],[T2]]</f>
        <v>36113331</v>
      </c>
      <c r="F11" s="32">
        <v>12037777</v>
      </c>
      <c r="G11" s="32">
        <f>SUM(C11:F11)</f>
        <v>102321104</v>
      </c>
    </row>
    <row r="12" spans="2:9" x14ac:dyDescent="0.25">
      <c r="B12" t="s">
        <v>85</v>
      </c>
      <c r="C12" s="33">
        <f>+C11/C10</f>
        <v>1203777.6666666667</v>
      </c>
      <c r="D12" s="33">
        <f t="shared" ref="D12" si="1">+D11/D10</f>
        <v>1203777.7</v>
      </c>
      <c r="E12" s="33">
        <f t="shared" ref="E12" si="2">+E11/E10</f>
        <v>1203777.7</v>
      </c>
      <c r="F12" s="33">
        <f t="shared" ref="F12" si="3">+F11/F10</f>
        <v>1203777.7</v>
      </c>
      <c r="G12" s="33">
        <f t="shared" ref="G12" si="4">+G11/G10</f>
        <v>1203777.6941176471</v>
      </c>
    </row>
    <row r="16" spans="2:9" x14ac:dyDescent="0.25">
      <c r="I16" s="39"/>
    </row>
    <row r="17" spans="7:9" x14ac:dyDescent="0.25">
      <c r="G17" s="40"/>
    </row>
    <row r="19" spans="7:9" x14ac:dyDescent="0.25">
      <c r="I19" s="39"/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workbookViewId="0">
      <pane ySplit="3" topLeftCell="A4" activePane="bottomLeft" state="frozenSplit"/>
      <selection pane="bottomLeft" activeCell="Q21" sqref="Q21"/>
    </sheetView>
  </sheetViews>
  <sheetFormatPr baseColWidth="10" defaultColWidth="9.140625" defaultRowHeight="12.75" x14ac:dyDescent="0.2"/>
  <cols>
    <col min="1" max="1" width="3" style="36" customWidth="1"/>
    <col min="2" max="2" width="13.42578125" style="36" customWidth="1"/>
    <col min="3" max="3" width="23" style="36" customWidth="1"/>
    <col min="4" max="11" width="13.140625" style="36" customWidth="1"/>
    <col min="12" max="12" width="0.42578125" style="36" customWidth="1"/>
    <col min="13" max="13" width="12.5703125" style="36" customWidth="1"/>
    <col min="14" max="16" width="13.140625" style="36" customWidth="1"/>
    <col min="17" max="17" width="9.140625" style="36" customWidth="1"/>
    <col min="18" max="18" width="0" style="36" hidden="1" customWidth="1"/>
    <col min="19" max="19" width="83.7109375" style="36" customWidth="1"/>
    <col min="20" max="16384" width="9.140625" style="36"/>
  </cols>
  <sheetData>
    <row r="1" spans="1:17" ht="66.95" customHeight="1" x14ac:dyDescent="0.2">
      <c r="A1" s="131"/>
      <c r="B1" s="131"/>
      <c r="C1" s="132" t="s">
        <v>134</v>
      </c>
      <c r="D1" s="133"/>
      <c r="E1" s="133"/>
      <c r="F1" s="133"/>
      <c r="G1" s="133"/>
      <c r="H1" s="133"/>
      <c r="I1" s="133"/>
      <c r="J1" s="133"/>
      <c r="K1" s="133"/>
      <c r="L1" s="133"/>
    </row>
    <row r="2" spans="1:17" s="64" customFormat="1" ht="5.0999999999999996" customHeight="1" x14ac:dyDescent="0.2"/>
    <row r="3" spans="1:17" s="64" customFormat="1" ht="5.25" customHeight="1" x14ac:dyDescent="0.2">
      <c r="A3" s="134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7" ht="24" x14ac:dyDescent="0.2">
      <c r="B4" s="135" t="s">
        <v>88</v>
      </c>
      <c r="C4" s="136"/>
      <c r="D4" s="63" t="s">
        <v>89</v>
      </c>
      <c r="E4" s="63" t="s">
        <v>90</v>
      </c>
      <c r="F4" s="63" t="s">
        <v>91</v>
      </c>
      <c r="G4" s="63" t="s">
        <v>92</v>
      </c>
      <c r="H4" s="63" t="s">
        <v>93</v>
      </c>
      <c r="I4" s="63" t="s">
        <v>94</v>
      </c>
      <c r="J4" s="63" t="s">
        <v>95</v>
      </c>
      <c r="K4" s="63" t="s">
        <v>96</v>
      </c>
      <c r="L4" s="137" t="s">
        <v>97</v>
      </c>
      <c r="M4" s="136"/>
      <c r="N4" s="63" t="s">
        <v>98</v>
      </c>
      <c r="O4" s="63" t="s">
        <v>99</v>
      </c>
      <c r="P4" s="63" t="s">
        <v>133</v>
      </c>
      <c r="Q4" s="62" t="s">
        <v>85</v>
      </c>
    </row>
    <row r="5" spans="1:17" x14ac:dyDescent="0.2">
      <c r="B5" s="138" t="s">
        <v>132</v>
      </c>
      <c r="C5" s="139"/>
      <c r="D5" s="55"/>
      <c r="E5" s="55"/>
      <c r="F5" s="55"/>
      <c r="G5" s="56">
        <v>1</v>
      </c>
      <c r="H5" s="55"/>
      <c r="I5" s="55"/>
      <c r="J5" s="55"/>
      <c r="K5" s="55"/>
      <c r="L5" s="140"/>
      <c r="M5" s="139"/>
      <c r="N5" s="55"/>
      <c r="O5" s="55"/>
      <c r="P5" s="55"/>
      <c r="Q5" s="37">
        <v>1</v>
      </c>
    </row>
    <row r="6" spans="1:17" x14ac:dyDescent="0.2">
      <c r="B6" s="138" t="s">
        <v>131</v>
      </c>
      <c r="C6" s="139"/>
      <c r="D6" s="55"/>
      <c r="E6" s="56">
        <v>2</v>
      </c>
      <c r="F6" s="56">
        <v>1</v>
      </c>
      <c r="G6" s="55"/>
      <c r="H6" s="55"/>
      <c r="I6" s="56">
        <v>2</v>
      </c>
      <c r="J6" s="56">
        <v>6</v>
      </c>
      <c r="K6" s="55"/>
      <c r="L6" s="140"/>
      <c r="M6" s="139"/>
      <c r="N6" s="55"/>
      <c r="O6" s="55"/>
      <c r="P6" s="55"/>
      <c r="Q6" s="37">
        <v>11</v>
      </c>
    </row>
    <row r="7" spans="1:17" x14ac:dyDescent="0.2">
      <c r="B7" s="138" t="s">
        <v>100</v>
      </c>
      <c r="C7" s="139"/>
      <c r="D7" s="55"/>
      <c r="E7" s="56">
        <v>1</v>
      </c>
      <c r="F7" s="56">
        <v>2</v>
      </c>
      <c r="G7" s="56">
        <v>1</v>
      </c>
      <c r="H7" s="55"/>
      <c r="I7" s="56">
        <v>1</v>
      </c>
      <c r="J7" s="55"/>
      <c r="K7" s="56">
        <v>1</v>
      </c>
      <c r="L7" s="140"/>
      <c r="M7" s="139"/>
      <c r="N7" s="55"/>
      <c r="O7" s="55"/>
      <c r="P7" s="55"/>
      <c r="Q7" s="37">
        <v>6</v>
      </c>
    </row>
    <row r="8" spans="1:17" x14ac:dyDescent="0.2">
      <c r="B8" s="138" t="s">
        <v>101</v>
      </c>
      <c r="C8" s="139"/>
      <c r="D8" s="55"/>
      <c r="E8" s="56">
        <v>28</v>
      </c>
      <c r="F8" s="56">
        <v>39</v>
      </c>
      <c r="G8" s="56">
        <v>69</v>
      </c>
      <c r="H8" s="55"/>
      <c r="I8" s="56">
        <v>22</v>
      </c>
      <c r="J8" s="56">
        <v>96</v>
      </c>
      <c r="K8" s="56">
        <v>4</v>
      </c>
      <c r="L8" s="140"/>
      <c r="M8" s="139"/>
      <c r="N8" s="56">
        <v>1</v>
      </c>
      <c r="O8" s="56">
        <v>10</v>
      </c>
      <c r="P8" s="55"/>
      <c r="Q8" s="37">
        <v>269</v>
      </c>
    </row>
    <row r="9" spans="1:17" x14ac:dyDescent="0.2">
      <c r="B9" s="138" t="s">
        <v>102</v>
      </c>
      <c r="C9" s="139"/>
      <c r="D9" s="55"/>
      <c r="E9" s="56">
        <v>5</v>
      </c>
      <c r="F9" s="56">
        <v>1</v>
      </c>
      <c r="G9" s="56">
        <v>5</v>
      </c>
      <c r="H9" s="55"/>
      <c r="I9" s="56">
        <v>2</v>
      </c>
      <c r="J9" s="56">
        <v>18</v>
      </c>
      <c r="K9" s="56">
        <v>1</v>
      </c>
      <c r="L9" s="140"/>
      <c r="M9" s="139"/>
      <c r="N9" s="55"/>
      <c r="O9" s="55"/>
      <c r="P9" s="56">
        <v>1</v>
      </c>
      <c r="Q9" s="37">
        <v>33</v>
      </c>
    </row>
    <row r="10" spans="1:17" x14ac:dyDescent="0.2">
      <c r="B10" s="138" t="s">
        <v>103</v>
      </c>
      <c r="C10" s="139"/>
      <c r="D10" s="55"/>
      <c r="E10" s="56">
        <v>13</v>
      </c>
      <c r="F10" s="56">
        <v>7</v>
      </c>
      <c r="G10" s="56">
        <v>13</v>
      </c>
      <c r="H10" s="56">
        <v>1</v>
      </c>
      <c r="I10" s="56">
        <v>7</v>
      </c>
      <c r="J10" s="56">
        <v>21</v>
      </c>
      <c r="K10" s="55"/>
      <c r="L10" s="140"/>
      <c r="M10" s="139"/>
      <c r="N10" s="55"/>
      <c r="O10" s="56">
        <v>4</v>
      </c>
      <c r="P10" s="55"/>
      <c r="Q10" s="37">
        <v>66</v>
      </c>
    </row>
    <row r="11" spans="1:17" x14ac:dyDescent="0.2">
      <c r="B11" s="138" t="s">
        <v>104</v>
      </c>
      <c r="C11" s="139"/>
      <c r="D11" s="55"/>
      <c r="E11" s="56">
        <v>1</v>
      </c>
      <c r="F11" s="56">
        <v>1</v>
      </c>
      <c r="G11" s="55"/>
      <c r="H11" s="55"/>
      <c r="I11" s="56">
        <v>1</v>
      </c>
      <c r="J11" s="56">
        <v>1</v>
      </c>
      <c r="K11" s="55"/>
      <c r="L11" s="140"/>
      <c r="M11" s="139"/>
      <c r="N11" s="55"/>
      <c r="O11" s="56">
        <v>2</v>
      </c>
      <c r="P11" s="55"/>
      <c r="Q11" s="37">
        <v>6</v>
      </c>
    </row>
    <row r="12" spans="1:17" x14ac:dyDescent="0.2">
      <c r="B12" s="138" t="s">
        <v>105</v>
      </c>
      <c r="C12" s="139"/>
      <c r="D12" s="55"/>
      <c r="E12" s="56">
        <v>2</v>
      </c>
      <c r="F12" s="56">
        <v>1</v>
      </c>
      <c r="G12" s="56">
        <v>4</v>
      </c>
      <c r="H12" s="55"/>
      <c r="I12" s="56">
        <v>1</v>
      </c>
      <c r="J12" s="56">
        <v>39</v>
      </c>
      <c r="K12" s="55"/>
      <c r="L12" s="140"/>
      <c r="M12" s="139"/>
      <c r="N12" s="55"/>
      <c r="O12" s="55"/>
      <c r="P12" s="55"/>
      <c r="Q12" s="37">
        <v>47</v>
      </c>
    </row>
    <row r="13" spans="1:17" x14ac:dyDescent="0.2">
      <c r="B13" s="138" t="s">
        <v>106</v>
      </c>
      <c r="C13" s="139"/>
      <c r="D13" s="55"/>
      <c r="E13" s="56">
        <v>1</v>
      </c>
      <c r="F13" s="55"/>
      <c r="G13" s="55"/>
      <c r="H13" s="55"/>
      <c r="I13" s="56">
        <v>1</v>
      </c>
      <c r="J13" s="56">
        <v>1</v>
      </c>
      <c r="K13" s="55"/>
      <c r="L13" s="141">
        <v>1</v>
      </c>
      <c r="M13" s="139"/>
      <c r="N13" s="55"/>
      <c r="O13" s="55"/>
      <c r="P13" s="55"/>
      <c r="Q13" s="37">
        <v>4</v>
      </c>
    </row>
    <row r="14" spans="1:17" x14ac:dyDescent="0.2">
      <c r="B14" s="138" t="s">
        <v>107</v>
      </c>
      <c r="C14" s="139"/>
      <c r="D14" s="56">
        <v>2</v>
      </c>
      <c r="E14" s="56">
        <v>8</v>
      </c>
      <c r="F14" s="56">
        <v>6</v>
      </c>
      <c r="G14" s="56">
        <v>6</v>
      </c>
      <c r="H14" s="55"/>
      <c r="I14" s="56">
        <v>4</v>
      </c>
      <c r="J14" s="56">
        <v>13</v>
      </c>
      <c r="K14" s="55"/>
      <c r="L14" s="140"/>
      <c r="M14" s="139"/>
      <c r="N14" s="55"/>
      <c r="O14" s="56">
        <v>1</v>
      </c>
      <c r="P14" s="55"/>
      <c r="Q14" s="37">
        <v>40</v>
      </c>
    </row>
    <row r="15" spans="1:17" x14ac:dyDescent="0.2">
      <c r="B15" s="138" t="s">
        <v>109</v>
      </c>
      <c r="C15" s="139"/>
      <c r="D15" s="55"/>
      <c r="E15" s="56">
        <v>22</v>
      </c>
      <c r="F15" s="56">
        <v>24</v>
      </c>
      <c r="G15" s="56">
        <v>28</v>
      </c>
      <c r="H15" s="55"/>
      <c r="I15" s="56">
        <v>11</v>
      </c>
      <c r="J15" s="56">
        <v>13</v>
      </c>
      <c r="K15" s="56">
        <v>4</v>
      </c>
      <c r="L15" s="140"/>
      <c r="M15" s="139"/>
      <c r="N15" s="55"/>
      <c r="O15" s="56">
        <v>6</v>
      </c>
      <c r="P15" s="56">
        <v>1</v>
      </c>
      <c r="Q15" s="37">
        <v>109</v>
      </c>
    </row>
    <row r="16" spans="1:17" x14ac:dyDescent="0.2">
      <c r="B16" s="138" t="s">
        <v>110</v>
      </c>
      <c r="C16" s="139"/>
      <c r="D16" s="55"/>
      <c r="E16" s="56">
        <v>2</v>
      </c>
      <c r="F16" s="56">
        <v>2</v>
      </c>
      <c r="G16" s="55"/>
      <c r="H16" s="55"/>
      <c r="I16" s="56">
        <v>1</v>
      </c>
      <c r="J16" s="55"/>
      <c r="K16" s="55"/>
      <c r="L16" s="140"/>
      <c r="M16" s="139"/>
      <c r="N16" s="55"/>
      <c r="O16" s="55"/>
      <c r="P16" s="55"/>
      <c r="Q16" s="37">
        <v>5</v>
      </c>
    </row>
    <row r="17" spans="2:17" x14ac:dyDescent="0.2">
      <c r="B17" s="138" t="s">
        <v>111</v>
      </c>
      <c r="C17" s="139"/>
      <c r="D17" s="55"/>
      <c r="E17" s="56">
        <v>1</v>
      </c>
      <c r="F17" s="55"/>
      <c r="G17" s="56">
        <v>3</v>
      </c>
      <c r="H17" s="56">
        <v>1</v>
      </c>
      <c r="I17" s="56">
        <v>4</v>
      </c>
      <c r="J17" s="56">
        <v>1</v>
      </c>
      <c r="K17" s="55"/>
      <c r="L17" s="140"/>
      <c r="M17" s="139"/>
      <c r="N17" s="55"/>
      <c r="O17" s="55"/>
      <c r="P17" s="55"/>
      <c r="Q17" s="37">
        <v>10</v>
      </c>
    </row>
    <row r="18" spans="2:17" x14ac:dyDescent="0.2">
      <c r="B18" s="138" t="s">
        <v>115</v>
      </c>
      <c r="C18" s="139"/>
      <c r="D18" s="55"/>
      <c r="E18" s="56">
        <v>13</v>
      </c>
      <c r="F18" s="56">
        <v>14</v>
      </c>
      <c r="G18" s="56">
        <v>15</v>
      </c>
      <c r="H18" s="55"/>
      <c r="I18" s="56">
        <v>7</v>
      </c>
      <c r="J18" s="56">
        <v>9</v>
      </c>
      <c r="K18" s="56">
        <v>2</v>
      </c>
      <c r="L18" s="140"/>
      <c r="M18" s="139"/>
      <c r="N18" s="55"/>
      <c r="O18" s="56">
        <v>3</v>
      </c>
      <c r="P18" s="55"/>
      <c r="Q18" s="37">
        <v>63</v>
      </c>
    </row>
    <row r="19" spans="2:17" x14ac:dyDescent="0.2">
      <c r="B19" s="138" t="s">
        <v>116</v>
      </c>
      <c r="C19" s="139"/>
      <c r="D19" s="55"/>
      <c r="E19" s="55"/>
      <c r="F19" s="55"/>
      <c r="G19" s="55"/>
      <c r="H19" s="55"/>
      <c r="I19" s="55"/>
      <c r="J19" s="55"/>
      <c r="K19" s="55"/>
      <c r="L19" s="140"/>
      <c r="M19" s="139"/>
      <c r="N19" s="55"/>
      <c r="O19" s="56">
        <v>1</v>
      </c>
      <c r="P19" s="55"/>
      <c r="Q19" s="37">
        <v>1</v>
      </c>
    </row>
    <row r="20" spans="2:17" x14ac:dyDescent="0.2">
      <c r="B20" s="138" t="s">
        <v>117</v>
      </c>
      <c r="C20" s="139"/>
      <c r="D20" s="55"/>
      <c r="E20" s="55"/>
      <c r="F20" s="55"/>
      <c r="G20" s="56">
        <v>1</v>
      </c>
      <c r="H20" s="55"/>
      <c r="I20" s="55"/>
      <c r="J20" s="56">
        <v>1</v>
      </c>
      <c r="K20" s="55"/>
      <c r="L20" s="140"/>
      <c r="M20" s="139"/>
      <c r="N20" s="55"/>
      <c r="O20" s="56">
        <v>2</v>
      </c>
      <c r="P20" s="55"/>
      <c r="Q20" s="37">
        <v>4</v>
      </c>
    </row>
    <row r="21" spans="2:17" x14ac:dyDescent="0.2">
      <c r="B21" s="142" t="s">
        <v>82</v>
      </c>
      <c r="C21" s="139"/>
      <c r="D21" s="57">
        <v>2</v>
      </c>
      <c r="E21" s="57">
        <v>99</v>
      </c>
      <c r="F21" s="57">
        <v>98</v>
      </c>
      <c r="G21" s="57">
        <v>146</v>
      </c>
      <c r="H21" s="57">
        <v>2</v>
      </c>
      <c r="I21" s="57">
        <v>64</v>
      </c>
      <c r="J21" s="57">
        <v>219</v>
      </c>
      <c r="K21" s="57">
        <v>12</v>
      </c>
      <c r="L21" s="143">
        <v>1</v>
      </c>
      <c r="M21" s="139"/>
      <c r="N21" s="57">
        <v>1</v>
      </c>
      <c r="O21" s="57">
        <v>29</v>
      </c>
      <c r="P21" s="57">
        <v>2</v>
      </c>
      <c r="Q21" s="37">
        <v>675</v>
      </c>
    </row>
    <row r="22" spans="2:17" ht="409.6" hidden="1" customHeight="1" x14ac:dyDescent="0.2"/>
  </sheetData>
  <mergeCells count="39">
    <mergeCell ref="B17:C17"/>
    <mergeCell ref="L17:M17"/>
    <mergeCell ref="B21:C21"/>
    <mergeCell ref="L21:M21"/>
    <mergeCell ref="B18:C18"/>
    <mergeCell ref="L18:M18"/>
    <mergeCell ref="B19:C19"/>
    <mergeCell ref="L19:M19"/>
    <mergeCell ref="B20:C20"/>
    <mergeCell ref="L20:M20"/>
    <mergeCell ref="B14:C14"/>
    <mergeCell ref="L14:M14"/>
    <mergeCell ref="B15:C15"/>
    <mergeCell ref="L15:M15"/>
    <mergeCell ref="B16:C16"/>
    <mergeCell ref="L16:M16"/>
    <mergeCell ref="B11:C11"/>
    <mergeCell ref="L11:M11"/>
    <mergeCell ref="B12:C12"/>
    <mergeCell ref="L12:M12"/>
    <mergeCell ref="B13:C13"/>
    <mergeCell ref="L13:M13"/>
    <mergeCell ref="B8:C8"/>
    <mergeCell ref="L8:M8"/>
    <mergeCell ref="B9:C9"/>
    <mergeCell ref="L9:M9"/>
    <mergeCell ref="B10:C10"/>
    <mergeCell ref="L10:M10"/>
    <mergeCell ref="B5:C5"/>
    <mergeCell ref="L5:M5"/>
    <mergeCell ref="B6:C6"/>
    <mergeCell ref="L6:M6"/>
    <mergeCell ref="B7:C7"/>
    <mergeCell ref="L7:M7"/>
    <mergeCell ref="A1:B1"/>
    <mergeCell ref="C1:L1"/>
    <mergeCell ref="A3:L3"/>
    <mergeCell ref="B4:C4"/>
    <mergeCell ref="L4:M4"/>
  </mergeCells>
  <pageMargins left="0" right="0" top="0" bottom="0" header="0" footer="0"/>
  <pageSetup paperSize="9" orientation="landscape" r:id="rId1"/>
  <headerFooter alignWithMargins="0">
    <oddFooter>&amp;L&amp;C&amp;R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workbookViewId="0">
      <pane ySplit="3" topLeftCell="A4" activePane="bottomLeft" state="frozenSplit"/>
      <selection pane="bottomLeft" activeCell="J34" sqref="J34"/>
    </sheetView>
  </sheetViews>
  <sheetFormatPr baseColWidth="10" defaultColWidth="9.140625" defaultRowHeight="12.75" x14ac:dyDescent="0.2"/>
  <cols>
    <col min="1" max="1" width="3" style="36" customWidth="1"/>
    <col min="2" max="2" width="13.42578125" style="36" customWidth="1"/>
    <col min="3" max="3" width="23" style="36" customWidth="1"/>
    <col min="4" max="11" width="13.140625" style="36" customWidth="1"/>
    <col min="12" max="12" width="0.42578125" style="36" customWidth="1"/>
    <col min="13" max="13" width="12.5703125" style="36" customWidth="1"/>
    <col min="14" max="15" width="13.140625" style="36" customWidth="1"/>
    <col min="16" max="16" width="9.140625" style="36" customWidth="1"/>
    <col min="17" max="17" width="0" style="36" hidden="1" customWidth="1"/>
    <col min="18" max="18" width="83.7109375" style="36" customWidth="1"/>
    <col min="19" max="16384" width="9.140625" style="36"/>
  </cols>
  <sheetData>
    <row r="1" spans="1:16" ht="66.95" customHeight="1" x14ac:dyDescent="0.2">
      <c r="A1" s="144"/>
      <c r="B1" s="145"/>
      <c r="C1" s="132" t="s">
        <v>87</v>
      </c>
      <c r="D1" s="146"/>
      <c r="E1" s="146"/>
      <c r="F1" s="146"/>
      <c r="G1" s="146"/>
      <c r="H1" s="146"/>
      <c r="I1" s="146"/>
      <c r="J1" s="146"/>
      <c r="K1" s="146"/>
      <c r="L1" s="146"/>
    </row>
    <row r="2" spans="1:16" ht="5.0999999999999996" customHeight="1" x14ac:dyDescent="0.2"/>
    <row r="3" spans="1:16" ht="5.25" customHeight="1" x14ac:dyDescent="0.2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6" ht="24" x14ac:dyDescent="0.2">
      <c r="B4" s="149" t="s">
        <v>88</v>
      </c>
      <c r="C4" s="150"/>
      <c r="D4" s="44" t="s">
        <v>89</v>
      </c>
      <c r="E4" s="44" t="s">
        <v>90</v>
      </c>
      <c r="F4" s="44" t="s">
        <v>91</v>
      </c>
      <c r="G4" s="44" t="s">
        <v>92</v>
      </c>
      <c r="H4" s="44" t="s">
        <v>93</v>
      </c>
      <c r="I4" s="44" t="s">
        <v>94</v>
      </c>
      <c r="J4" s="44" t="s">
        <v>95</v>
      </c>
      <c r="K4" s="44" t="s">
        <v>96</v>
      </c>
      <c r="L4" s="151" t="s">
        <v>97</v>
      </c>
      <c r="M4" s="150"/>
      <c r="N4" s="44" t="s">
        <v>98</v>
      </c>
      <c r="O4" s="44" t="s">
        <v>99</v>
      </c>
      <c r="P4" s="38" t="s">
        <v>85</v>
      </c>
    </row>
    <row r="5" spans="1:16" x14ac:dyDescent="0.2">
      <c r="B5" s="138" t="s">
        <v>100</v>
      </c>
      <c r="C5" s="139"/>
      <c r="D5" s="41"/>
      <c r="E5" s="43">
        <v>3</v>
      </c>
      <c r="F5" s="43">
        <v>2</v>
      </c>
      <c r="G5" s="43">
        <v>1</v>
      </c>
      <c r="H5" s="41"/>
      <c r="I5" s="43">
        <v>2</v>
      </c>
      <c r="J5" s="41"/>
      <c r="K5" s="41"/>
      <c r="L5" s="140"/>
      <c r="M5" s="139"/>
      <c r="N5" s="41"/>
      <c r="O5" s="43">
        <v>2</v>
      </c>
      <c r="P5" s="37">
        <v>10</v>
      </c>
    </row>
    <row r="6" spans="1:16" x14ac:dyDescent="0.2">
      <c r="B6" s="138" t="s">
        <v>101</v>
      </c>
      <c r="C6" s="139"/>
      <c r="D6" s="43">
        <v>2</v>
      </c>
      <c r="E6" s="43">
        <v>10</v>
      </c>
      <c r="F6" s="43">
        <v>17</v>
      </c>
      <c r="G6" s="43">
        <v>14</v>
      </c>
      <c r="H6" s="43">
        <v>1</v>
      </c>
      <c r="I6" s="43">
        <v>11</v>
      </c>
      <c r="J6" s="43">
        <v>33</v>
      </c>
      <c r="K6" s="41"/>
      <c r="L6" s="140"/>
      <c r="M6" s="139"/>
      <c r="N6" s="41"/>
      <c r="O6" s="43">
        <v>5</v>
      </c>
      <c r="P6" s="37">
        <v>93</v>
      </c>
    </row>
    <row r="7" spans="1:16" x14ac:dyDescent="0.2">
      <c r="B7" s="138" t="s">
        <v>102</v>
      </c>
      <c r="C7" s="139"/>
      <c r="D7" s="41"/>
      <c r="E7" s="43">
        <v>3</v>
      </c>
      <c r="F7" s="43">
        <v>3</v>
      </c>
      <c r="G7" s="43">
        <v>14</v>
      </c>
      <c r="H7" s="41"/>
      <c r="I7" s="41"/>
      <c r="J7" s="43">
        <v>1</v>
      </c>
      <c r="K7" s="43">
        <v>2</v>
      </c>
      <c r="L7" s="140"/>
      <c r="M7" s="139"/>
      <c r="N7" s="41"/>
      <c r="O7" s="41"/>
      <c r="P7" s="37">
        <v>23</v>
      </c>
    </row>
    <row r="8" spans="1:16" x14ac:dyDescent="0.2">
      <c r="B8" s="138" t="s">
        <v>103</v>
      </c>
      <c r="C8" s="139"/>
      <c r="D8" s="41"/>
      <c r="E8" s="43">
        <v>17</v>
      </c>
      <c r="F8" s="43">
        <v>16</v>
      </c>
      <c r="G8" s="43">
        <v>32</v>
      </c>
      <c r="H8" s="43">
        <v>1</v>
      </c>
      <c r="I8" s="43">
        <v>8</v>
      </c>
      <c r="J8" s="43">
        <v>56</v>
      </c>
      <c r="K8" s="43">
        <v>4</v>
      </c>
      <c r="L8" s="140"/>
      <c r="M8" s="139"/>
      <c r="N8" s="43">
        <v>2</v>
      </c>
      <c r="O8" s="43">
        <v>4</v>
      </c>
      <c r="P8" s="37">
        <v>140</v>
      </c>
    </row>
    <row r="9" spans="1:16" x14ac:dyDescent="0.2">
      <c r="B9" s="138" t="s">
        <v>104</v>
      </c>
      <c r="C9" s="139"/>
      <c r="D9" s="41"/>
      <c r="E9" s="43">
        <v>1</v>
      </c>
      <c r="F9" s="43">
        <v>1</v>
      </c>
      <c r="G9" s="41"/>
      <c r="H9" s="41"/>
      <c r="I9" s="41"/>
      <c r="J9" s="43">
        <v>2</v>
      </c>
      <c r="K9" s="41"/>
      <c r="L9" s="140"/>
      <c r="M9" s="139"/>
      <c r="N9" s="41"/>
      <c r="O9" s="43">
        <v>1</v>
      </c>
      <c r="P9" s="37">
        <v>5</v>
      </c>
    </row>
    <row r="10" spans="1:16" x14ac:dyDescent="0.2">
      <c r="B10" s="138" t="s">
        <v>105</v>
      </c>
      <c r="C10" s="139"/>
      <c r="D10" s="41"/>
      <c r="E10" s="43">
        <v>5</v>
      </c>
      <c r="F10" s="43">
        <v>7</v>
      </c>
      <c r="G10" s="43">
        <v>7</v>
      </c>
      <c r="H10" s="41"/>
      <c r="I10" s="43">
        <v>3</v>
      </c>
      <c r="J10" s="43">
        <v>68</v>
      </c>
      <c r="K10" s="43">
        <v>2</v>
      </c>
      <c r="L10" s="140"/>
      <c r="M10" s="139"/>
      <c r="N10" s="41"/>
      <c r="O10" s="41"/>
      <c r="P10" s="37">
        <v>92</v>
      </c>
    </row>
    <row r="11" spans="1:16" x14ac:dyDescent="0.2">
      <c r="B11" s="138" t="s">
        <v>106</v>
      </c>
      <c r="C11" s="139"/>
      <c r="D11" s="41"/>
      <c r="E11" s="43">
        <v>1</v>
      </c>
      <c r="F11" s="41"/>
      <c r="G11" s="43">
        <v>1</v>
      </c>
      <c r="H11" s="41"/>
      <c r="I11" s="41"/>
      <c r="J11" s="43">
        <v>2</v>
      </c>
      <c r="K11" s="41"/>
      <c r="L11" s="140"/>
      <c r="M11" s="139"/>
      <c r="N11" s="41"/>
      <c r="O11" s="41"/>
      <c r="P11" s="37">
        <v>4</v>
      </c>
    </row>
    <row r="12" spans="1:16" x14ac:dyDescent="0.2">
      <c r="B12" s="138" t="s">
        <v>107</v>
      </c>
      <c r="C12" s="139"/>
      <c r="D12" s="43">
        <v>1</v>
      </c>
      <c r="E12" s="43">
        <v>11</v>
      </c>
      <c r="F12" s="43">
        <v>6</v>
      </c>
      <c r="G12" s="43">
        <v>6</v>
      </c>
      <c r="H12" s="41"/>
      <c r="I12" s="43">
        <v>3</v>
      </c>
      <c r="J12" s="43">
        <v>7</v>
      </c>
      <c r="K12" s="41"/>
      <c r="L12" s="140"/>
      <c r="M12" s="139"/>
      <c r="N12" s="41"/>
      <c r="O12" s="41"/>
      <c r="P12" s="37">
        <v>34</v>
      </c>
    </row>
    <row r="13" spans="1:16" x14ac:dyDescent="0.2">
      <c r="B13" s="138" t="s">
        <v>108</v>
      </c>
      <c r="C13" s="139"/>
      <c r="D13" s="41"/>
      <c r="E13" s="43">
        <v>2</v>
      </c>
      <c r="F13" s="41"/>
      <c r="G13" s="41"/>
      <c r="H13" s="41"/>
      <c r="I13" s="41"/>
      <c r="J13" s="41"/>
      <c r="K13" s="41"/>
      <c r="L13" s="140"/>
      <c r="M13" s="139"/>
      <c r="N13" s="41"/>
      <c r="O13" s="41"/>
      <c r="P13" s="37">
        <v>2</v>
      </c>
    </row>
    <row r="14" spans="1:16" x14ac:dyDescent="0.2">
      <c r="B14" s="138" t="s">
        <v>109</v>
      </c>
      <c r="C14" s="139"/>
      <c r="D14" s="43">
        <v>1</v>
      </c>
      <c r="E14" s="43">
        <v>21</v>
      </c>
      <c r="F14" s="43">
        <v>16</v>
      </c>
      <c r="G14" s="43">
        <v>32</v>
      </c>
      <c r="H14" s="41"/>
      <c r="I14" s="43">
        <v>14</v>
      </c>
      <c r="J14" s="43">
        <v>18</v>
      </c>
      <c r="K14" s="43">
        <v>3</v>
      </c>
      <c r="L14" s="140"/>
      <c r="M14" s="139"/>
      <c r="N14" s="43">
        <v>1</v>
      </c>
      <c r="O14" s="43">
        <v>5</v>
      </c>
      <c r="P14" s="37">
        <v>111</v>
      </c>
    </row>
    <row r="15" spans="1:16" x14ac:dyDescent="0.2">
      <c r="B15" s="138" t="s">
        <v>110</v>
      </c>
      <c r="C15" s="139"/>
      <c r="D15" s="41"/>
      <c r="E15" s="41"/>
      <c r="F15" s="41"/>
      <c r="G15" s="43">
        <v>3</v>
      </c>
      <c r="H15" s="43">
        <v>1</v>
      </c>
      <c r="I15" s="41"/>
      <c r="J15" s="41"/>
      <c r="K15" s="41"/>
      <c r="L15" s="140"/>
      <c r="M15" s="139"/>
      <c r="N15" s="41"/>
      <c r="O15" s="41"/>
      <c r="P15" s="37">
        <v>4</v>
      </c>
    </row>
    <row r="16" spans="1:16" x14ac:dyDescent="0.2">
      <c r="B16" s="138" t="s">
        <v>111</v>
      </c>
      <c r="C16" s="139"/>
      <c r="D16" s="41"/>
      <c r="E16" s="43">
        <v>12</v>
      </c>
      <c r="F16" s="43">
        <v>7</v>
      </c>
      <c r="G16" s="43">
        <v>7</v>
      </c>
      <c r="H16" s="41"/>
      <c r="I16" s="43">
        <v>1</v>
      </c>
      <c r="J16" s="43">
        <v>13</v>
      </c>
      <c r="K16" s="43">
        <v>1</v>
      </c>
      <c r="L16" s="140"/>
      <c r="M16" s="139"/>
      <c r="N16" s="41"/>
      <c r="O16" s="43">
        <v>3</v>
      </c>
      <c r="P16" s="37">
        <v>44</v>
      </c>
    </row>
    <row r="17" spans="2:18" x14ac:dyDescent="0.2">
      <c r="B17" s="138" t="s">
        <v>112</v>
      </c>
      <c r="C17" s="139"/>
      <c r="D17" s="41"/>
      <c r="E17" s="43">
        <v>1</v>
      </c>
      <c r="F17" s="41"/>
      <c r="G17" s="41"/>
      <c r="H17" s="41"/>
      <c r="I17" s="41"/>
      <c r="J17" s="41"/>
      <c r="K17" s="41"/>
      <c r="L17" s="140"/>
      <c r="M17" s="139"/>
      <c r="N17" s="41"/>
      <c r="O17" s="41"/>
      <c r="P17" s="37">
        <v>1</v>
      </c>
    </row>
    <row r="18" spans="2:18" x14ac:dyDescent="0.2">
      <c r="B18" s="138" t="s">
        <v>113</v>
      </c>
      <c r="C18" s="139"/>
      <c r="D18" s="41"/>
      <c r="E18" s="41"/>
      <c r="F18" s="41"/>
      <c r="G18" s="43">
        <v>1</v>
      </c>
      <c r="H18" s="41"/>
      <c r="I18" s="41"/>
      <c r="J18" s="41"/>
      <c r="K18" s="41"/>
      <c r="L18" s="140"/>
      <c r="M18" s="139"/>
      <c r="N18" s="43">
        <v>1</v>
      </c>
      <c r="O18" s="41"/>
      <c r="P18" s="37">
        <v>2</v>
      </c>
    </row>
    <row r="19" spans="2:18" x14ac:dyDescent="0.2">
      <c r="B19" s="138" t="s">
        <v>114</v>
      </c>
      <c r="C19" s="139"/>
      <c r="D19" s="41"/>
      <c r="E19" s="41"/>
      <c r="F19" s="43">
        <v>1</v>
      </c>
      <c r="G19" s="41"/>
      <c r="H19" s="41"/>
      <c r="I19" s="41"/>
      <c r="J19" s="41"/>
      <c r="K19" s="41"/>
      <c r="L19" s="140"/>
      <c r="M19" s="139"/>
      <c r="N19" s="41"/>
      <c r="O19" s="41"/>
      <c r="P19" s="37">
        <v>1</v>
      </c>
    </row>
    <row r="20" spans="2:18" x14ac:dyDescent="0.2">
      <c r="B20" s="138" t="s">
        <v>115</v>
      </c>
      <c r="C20" s="139"/>
      <c r="D20" s="43">
        <v>1</v>
      </c>
      <c r="E20" s="43">
        <v>23</v>
      </c>
      <c r="F20" s="43">
        <v>23</v>
      </c>
      <c r="G20" s="43">
        <v>39</v>
      </c>
      <c r="H20" s="43">
        <v>1</v>
      </c>
      <c r="I20" s="43">
        <v>9</v>
      </c>
      <c r="J20" s="43">
        <v>7</v>
      </c>
      <c r="K20" s="43">
        <v>2</v>
      </c>
      <c r="L20" s="141">
        <v>1</v>
      </c>
      <c r="M20" s="139"/>
      <c r="N20" s="41"/>
      <c r="O20" s="43">
        <v>6</v>
      </c>
      <c r="P20" s="37">
        <v>112</v>
      </c>
    </row>
    <row r="21" spans="2:18" x14ac:dyDescent="0.2">
      <c r="B21" s="138" t="s">
        <v>116</v>
      </c>
      <c r="C21" s="139"/>
      <c r="D21" s="41"/>
      <c r="E21" s="43">
        <v>2</v>
      </c>
      <c r="F21" s="43">
        <v>2</v>
      </c>
      <c r="G21" s="41"/>
      <c r="H21" s="41"/>
      <c r="I21" s="43">
        <v>1</v>
      </c>
      <c r="J21" s="41"/>
      <c r="K21" s="41"/>
      <c r="L21" s="140"/>
      <c r="M21" s="139"/>
      <c r="N21" s="41"/>
      <c r="O21" s="41"/>
      <c r="P21" s="37">
        <v>5</v>
      </c>
    </row>
    <row r="22" spans="2:18" x14ac:dyDescent="0.2">
      <c r="B22" s="138" t="s">
        <v>117</v>
      </c>
      <c r="C22" s="139"/>
      <c r="D22" s="41"/>
      <c r="E22" s="41"/>
      <c r="F22" s="41"/>
      <c r="G22" s="41"/>
      <c r="H22" s="41"/>
      <c r="I22" s="41"/>
      <c r="J22" s="43">
        <v>11</v>
      </c>
      <c r="K22" s="41"/>
      <c r="L22" s="140"/>
      <c r="M22" s="139"/>
      <c r="N22" s="41"/>
      <c r="O22" s="41"/>
      <c r="P22" s="37">
        <v>11</v>
      </c>
    </row>
    <row r="23" spans="2:18" x14ac:dyDescent="0.2">
      <c r="B23" s="142" t="s">
        <v>82</v>
      </c>
      <c r="C23" s="139"/>
      <c r="D23" s="42">
        <v>5</v>
      </c>
      <c r="E23" s="42">
        <v>112</v>
      </c>
      <c r="F23" s="42">
        <v>101</v>
      </c>
      <c r="G23" s="42">
        <v>157</v>
      </c>
      <c r="H23" s="42">
        <v>4</v>
      </c>
      <c r="I23" s="42">
        <v>52</v>
      </c>
      <c r="J23" s="42">
        <v>218</v>
      </c>
      <c r="K23" s="42">
        <v>14</v>
      </c>
      <c r="L23" s="143">
        <v>1</v>
      </c>
      <c r="M23" s="139"/>
      <c r="N23" s="42">
        <v>4</v>
      </c>
      <c r="O23" s="42">
        <v>26</v>
      </c>
      <c r="P23" s="37">
        <v>694</v>
      </c>
    </row>
    <row r="25" spans="2:18" x14ac:dyDescent="0.2">
      <c r="P25" s="36">
        <v>654</v>
      </c>
      <c r="R25" s="58">
        <f>+P23+P25</f>
        <v>1348</v>
      </c>
    </row>
    <row r="26" spans="2:18" x14ac:dyDescent="0.2">
      <c r="P26" s="58">
        <f>+P25+P23</f>
        <v>1348</v>
      </c>
      <c r="R26" s="36">
        <f>+R25/2</f>
        <v>674</v>
      </c>
    </row>
    <row r="27" spans="2:18" x14ac:dyDescent="0.2">
      <c r="P27" s="36">
        <v>1800</v>
      </c>
      <c r="R27" s="36">
        <f>+R26*4</f>
        <v>2696</v>
      </c>
    </row>
    <row r="28" spans="2:18" x14ac:dyDescent="0.2">
      <c r="P28" s="60">
        <f>+P27/P26</f>
        <v>1.3353115727002967</v>
      </c>
    </row>
    <row r="29" spans="2:18" x14ac:dyDescent="0.2">
      <c r="F29" s="36">
        <v>1800</v>
      </c>
    </row>
    <row r="30" spans="2:18" x14ac:dyDescent="0.2">
      <c r="F30" s="36">
        <f>+F29-F32</f>
        <v>828</v>
      </c>
    </row>
    <row r="32" spans="2:18" x14ac:dyDescent="0.2">
      <c r="E32" s="36">
        <v>15</v>
      </c>
      <c r="F32" s="36">
        <v>972</v>
      </c>
      <c r="G32" s="36">
        <v>847</v>
      </c>
      <c r="H32" s="36">
        <f>+G32/F32</f>
        <v>0.87139917695473246</v>
      </c>
      <c r="I32" s="59">
        <f>+H32*E32</f>
        <v>13.070987654320987</v>
      </c>
      <c r="M32" s="36">
        <v>675</v>
      </c>
      <c r="N32" s="36">
        <f>+M32/H32</f>
        <v>774.61629279811098</v>
      </c>
    </row>
    <row r="33" spans="5:14" x14ac:dyDescent="0.2">
      <c r="E33" s="36">
        <v>30</v>
      </c>
      <c r="F33" s="36">
        <f>+F30/3</f>
        <v>276</v>
      </c>
      <c r="G33" s="36">
        <v>694</v>
      </c>
      <c r="H33" s="36">
        <f>+G33/F33</f>
        <v>2.5144927536231885</v>
      </c>
      <c r="I33" s="59">
        <f>IF((+H33*E33)&gt;E33,E33,H33*E33)</f>
        <v>30</v>
      </c>
      <c r="J33" s="36">
        <f>+G33/F33</f>
        <v>2.5144927536231885</v>
      </c>
      <c r="M33" s="36">
        <f>+G33/N32</f>
        <v>0.89592745008382868</v>
      </c>
      <c r="N33" s="36">
        <f>1800-N32</f>
        <v>1025.3837072018891</v>
      </c>
    </row>
    <row r="34" spans="5:14" x14ac:dyDescent="0.2">
      <c r="E34" s="36">
        <v>20</v>
      </c>
      <c r="F34" s="36">
        <f>+F33</f>
        <v>276</v>
      </c>
      <c r="J34" s="36">
        <f>+E33</f>
        <v>30</v>
      </c>
      <c r="M34" s="36">
        <f>+M33*E33</f>
        <v>26.877823502514861</v>
      </c>
    </row>
    <row r="35" spans="5:14" x14ac:dyDescent="0.2">
      <c r="E35" s="36">
        <v>10</v>
      </c>
      <c r="F35" s="36">
        <f>+F34</f>
        <v>276</v>
      </c>
    </row>
    <row r="36" spans="5:14" x14ac:dyDescent="0.2">
      <c r="F36" s="36">
        <f>SUM(F32:F35)</f>
        <v>1800</v>
      </c>
    </row>
  </sheetData>
  <mergeCells count="43">
    <mergeCell ref="B21:C21"/>
    <mergeCell ref="L21:M21"/>
    <mergeCell ref="B22:C22"/>
    <mergeCell ref="L22:M22"/>
    <mergeCell ref="B23:C23"/>
    <mergeCell ref="L23:M23"/>
    <mergeCell ref="B18:C18"/>
    <mergeCell ref="L18:M18"/>
    <mergeCell ref="B19:C19"/>
    <mergeCell ref="L19:M19"/>
    <mergeCell ref="B20:C20"/>
    <mergeCell ref="L20:M20"/>
    <mergeCell ref="B15:C15"/>
    <mergeCell ref="L15:M15"/>
    <mergeCell ref="B16:C16"/>
    <mergeCell ref="L16:M16"/>
    <mergeCell ref="B17:C17"/>
    <mergeCell ref="L17:M17"/>
    <mergeCell ref="B12:C12"/>
    <mergeCell ref="L12:M12"/>
    <mergeCell ref="B13:C13"/>
    <mergeCell ref="L13:M13"/>
    <mergeCell ref="B14:C14"/>
    <mergeCell ref="L14:M14"/>
    <mergeCell ref="B9:C9"/>
    <mergeCell ref="L9:M9"/>
    <mergeCell ref="B10:C10"/>
    <mergeCell ref="L10:M10"/>
    <mergeCell ref="B11:C11"/>
    <mergeCell ref="L11:M11"/>
    <mergeCell ref="B6:C6"/>
    <mergeCell ref="L6:M6"/>
    <mergeCell ref="B7:C7"/>
    <mergeCell ref="L7:M7"/>
    <mergeCell ref="B8:C8"/>
    <mergeCell ref="L8:M8"/>
    <mergeCell ref="B5:C5"/>
    <mergeCell ref="L5:M5"/>
    <mergeCell ref="A1:B1"/>
    <mergeCell ref="C1:L1"/>
    <mergeCell ref="A3:L3"/>
    <mergeCell ref="B4:C4"/>
    <mergeCell ref="L4:M4"/>
  </mergeCells>
  <pageMargins left="0" right="0" top="0" bottom="0" header="0" footer="0"/>
  <pageSetup paperSize="9" orientation="landscape" r:id="rId1"/>
  <headerFooter alignWithMargins="0">
    <oddFooter>&amp;L&amp;C&amp;R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I31"/>
  <sheetViews>
    <sheetView showGridLines="0" topLeftCell="A8" workbookViewId="0">
      <selection activeCell="H33" sqref="H33"/>
    </sheetView>
  </sheetViews>
  <sheetFormatPr baseColWidth="10" defaultColWidth="11.42578125" defaultRowHeight="15" x14ac:dyDescent="0.25"/>
  <cols>
    <col min="1" max="3" width="11.42578125" style="45"/>
    <col min="4" max="4" width="67.85546875" style="45" bestFit="1" customWidth="1"/>
    <col min="5" max="5" width="14.7109375" style="45" customWidth="1"/>
    <col min="6" max="6" width="13.7109375" style="45" bestFit="1" customWidth="1"/>
    <col min="7" max="7" width="15.140625" style="45" bestFit="1" customWidth="1"/>
    <col min="8" max="16384" width="11.42578125" style="45"/>
  </cols>
  <sheetData>
    <row r="11" spans="4:5" ht="45" x14ac:dyDescent="0.25">
      <c r="D11" s="45" t="s">
        <v>118</v>
      </c>
      <c r="E11" s="49" t="s">
        <v>119</v>
      </c>
    </row>
    <row r="12" spans="4:5" x14ac:dyDescent="0.25">
      <c r="D12" s="45" t="s">
        <v>120</v>
      </c>
      <c r="E12" s="48">
        <v>111606780.72</v>
      </c>
    </row>
    <row r="13" spans="4:5" x14ac:dyDescent="0.25">
      <c r="D13" s="45" t="s">
        <v>121</v>
      </c>
      <c r="E13" s="48">
        <v>1844700</v>
      </c>
    </row>
    <row r="14" spans="4:5" x14ac:dyDescent="0.25">
      <c r="D14" s="45" t="s">
        <v>122</v>
      </c>
      <c r="E14" s="48">
        <v>6149800</v>
      </c>
    </row>
    <row r="15" spans="4:5" x14ac:dyDescent="0.25">
      <c r="D15" s="45" t="s">
        <v>123</v>
      </c>
      <c r="E15" s="48">
        <v>1326127.77</v>
      </c>
    </row>
    <row r="16" spans="4:5" x14ac:dyDescent="0.25">
      <c r="D16" s="47" t="s">
        <v>124</v>
      </c>
      <c r="E16" s="46">
        <f>SUM(E12:E15)</f>
        <v>120927408.48999999</v>
      </c>
    </row>
    <row r="20" spans="4:9" x14ac:dyDescent="0.25">
      <c r="D20" s="45" t="s">
        <v>125</v>
      </c>
      <c r="E20" s="50">
        <v>329000000</v>
      </c>
      <c r="F20" s="50"/>
      <c r="G20" s="50">
        <f>+E20/2</f>
        <v>164500000</v>
      </c>
    </row>
    <row r="21" spans="4:9" x14ac:dyDescent="0.25">
      <c r="E21" s="50"/>
      <c r="F21" s="50"/>
      <c r="G21" s="50"/>
    </row>
    <row r="22" spans="4:9" x14ac:dyDescent="0.25">
      <c r="D22" s="45" t="s">
        <v>37</v>
      </c>
      <c r="E22" s="50">
        <f>+E16</f>
        <v>120927408.48999999</v>
      </c>
      <c r="F22" s="50"/>
      <c r="G22" s="50">
        <f>+E22</f>
        <v>120927408.48999999</v>
      </c>
    </row>
    <row r="23" spans="4:9" x14ac:dyDescent="0.25">
      <c r="E23" s="50"/>
      <c r="F23" s="50"/>
      <c r="G23" s="50"/>
    </row>
    <row r="24" spans="4:9" x14ac:dyDescent="0.25">
      <c r="D24" s="47" t="s">
        <v>126</v>
      </c>
      <c r="E24" s="51">
        <f>+E20-E22</f>
        <v>208072591.50999999</v>
      </c>
      <c r="F24" s="50"/>
      <c r="G24" s="54">
        <f>+G20-G22</f>
        <v>43572591.510000005</v>
      </c>
    </row>
    <row r="25" spans="4:9" x14ac:dyDescent="0.25">
      <c r="E25" s="50"/>
      <c r="F25" s="50"/>
      <c r="G25" s="50"/>
    </row>
    <row r="26" spans="4:9" x14ac:dyDescent="0.25">
      <c r="D26" s="47" t="s">
        <v>127</v>
      </c>
      <c r="E26" s="52">
        <f>+E22/E20</f>
        <v>0.36756051212765956</v>
      </c>
      <c r="F26" s="53"/>
      <c r="G26" s="52">
        <f>+G22/G20</f>
        <v>0.73512102425531911</v>
      </c>
    </row>
    <row r="31" spans="4:9" x14ac:dyDescent="0.25">
      <c r="I31" s="6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Primer trimestre</vt:lpstr>
      <vt:lpstr>Hoja3</vt:lpstr>
      <vt:lpstr>primer </vt:lpstr>
      <vt:lpstr>2 do</vt:lpstr>
      <vt:lpstr>Hoja1</vt:lpstr>
      <vt:lpstr>'Primer trimestre'!Área_de_impresión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Perla B. Lara Perez</cp:lastModifiedBy>
  <cp:revision/>
  <cp:lastPrinted>2022-07-21T13:09:07Z</cp:lastPrinted>
  <dcterms:created xsi:type="dcterms:W3CDTF">2021-03-22T15:50:10Z</dcterms:created>
  <dcterms:modified xsi:type="dcterms:W3CDTF">2022-07-21T18:06:32Z</dcterms:modified>
  <cp:category/>
  <cp:contentStatus/>
</cp:coreProperties>
</file>