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rifer.pena\Desktop\"/>
    </mc:Choice>
  </mc:AlternateContent>
  <bookViews>
    <workbookView xWindow="0" yWindow="0" windowWidth="28800" windowHeight="13020" firstSheet="3" activeTab="3"/>
  </bookViews>
  <sheets>
    <sheet name="Primer trimestre" sheetId="2" state="hidden" r:id="rId1"/>
    <sheet name="segundo trimestre" sheetId="1" state="hidden" r:id="rId2"/>
    <sheet name=" Semestral" sheetId="6" state="hidden" r:id="rId3"/>
    <sheet name="1er.trimestre" sheetId="8" r:id="rId4"/>
    <sheet name="Sheet1" sheetId="10" r:id="rId5"/>
    <sheet name="Resumen de 3 trimestre" sheetId="9" state="hidden" r:id="rId6"/>
    <sheet name="Hoja3" sheetId="3" state="hidden" r:id="rId7"/>
    <sheet name="primer " sheetId="7" state="hidden" r:id="rId8"/>
    <sheet name="2 do" sheetId="4" state="hidden" r:id="rId9"/>
    <sheet name="Hoja1" sheetId="5" state="hidden" r:id="rId10"/>
  </sheets>
  <externalReferences>
    <externalReference r:id="rId11"/>
  </externalReferences>
  <definedNames>
    <definedName name="_xlnm.Print_Area" localSheetId="2">' Semestral'!$A$1:$J$61</definedName>
    <definedName name="_xlnm.Print_Area" localSheetId="3">'1er.trimestre'!$A$1:$J$54</definedName>
    <definedName name="_xlnm.Print_Area" localSheetId="0">'Primer trimestre'!$A$1:$J$54</definedName>
    <definedName name="_xlnm.Print_Area" localSheetId="1">'segundo trimestre'!$A$1:$J$61</definedName>
  </definedNames>
  <calcPr calcId="162913"/>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5" i="10" l="1"/>
  <c r="K5" i="10"/>
  <c r="J5" i="10"/>
  <c r="K4" i="10"/>
  <c r="J4" i="10"/>
  <c r="J30" i="8" l="1"/>
  <c r="J29" i="8"/>
  <c r="I30" i="8"/>
  <c r="I29" i="8"/>
  <c r="I25" i="8"/>
  <c r="F25" i="1" l="1"/>
  <c r="G20" i="9" l="1"/>
  <c r="G19" i="9"/>
  <c r="I19" i="9" s="1"/>
  <c r="F19" i="9"/>
  <c r="H19" i="9" s="1"/>
  <c r="G18" i="9"/>
  <c r="I18" i="9" s="1"/>
  <c r="F18" i="9"/>
  <c r="H18" i="9" s="1"/>
  <c r="G17" i="9"/>
  <c r="I17" i="9" s="1"/>
  <c r="F17" i="9"/>
  <c r="H17" i="9" s="1"/>
  <c r="G16" i="9"/>
  <c r="I16" i="9" s="1"/>
  <c r="F16" i="9"/>
  <c r="H16" i="9" s="1"/>
  <c r="G15" i="9"/>
  <c r="I15" i="9" s="1"/>
  <c r="F15" i="9"/>
  <c r="F20" i="9" s="1"/>
  <c r="H20" i="9" s="1"/>
  <c r="G14" i="9"/>
  <c r="I14" i="9" s="1"/>
  <c r="F14" i="9"/>
  <c r="H14" i="9" s="1"/>
  <c r="G8" i="9"/>
  <c r="G7" i="9"/>
  <c r="I7" i="9" s="1"/>
  <c r="F7" i="9"/>
  <c r="H7" i="9" s="1"/>
  <c r="G6" i="9"/>
  <c r="I6" i="9" s="1"/>
  <c r="F6" i="9"/>
  <c r="H6" i="9" s="1"/>
  <c r="G5" i="9"/>
  <c r="I5" i="9" s="1"/>
  <c r="F5" i="9"/>
  <c r="H5" i="9" s="1"/>
  <c r="G4" i="9"/>
  <c r="I4" i="9" s="1"/>
  <c r="F4" i="9"/>
  <c r="F8" i="9" s="1"/>
  <c r="O30" i="8" l="1"/>
  <c r="O29" i="8"/>
  <c r="I8" i="9"/>
  <c r="I20" i="9"/>
  <c r="H15" i="9"/>
  <c r="H4" i="9"/>
  <c r="H8" i="9" s="1"/>
  <c r="N30" i="8" l="1"/>
  <c r="M30" i="8"/>
  <c r="N29" i="8"/>
  <c r="M29" i="8"/>
  <c r="C15" i="8"/>
  <c r="J34" i="4" l="1"/>
  <c r="J33" i="4"/>
  <c r="M34" i="4"/>
  <c r="M33" i="4"/>
  <c r="R27" i="4"/>
  <c r="R26" i="4"/>
  <c r="R25" i="4"/>
  <c r="N33" i="4"/>
  <c r="N32" i="4"/>
  <c r="I33" i="4"/>
  <c r="H33" i="4"/>
  <c r="I32" i="4"/>
  <c r="H32" i="4"/>
  <c r="F30" i="4"/>
  <c r="F33" i="4" s="1"/>
  <c r="P28" i="4"/>
  <c r="P26" i="4"/>
  <c r="G30" i="6"/>
  <c r="I30" i="6" s="1"/>
  <c r="G29" i="6"/>
  <c r="I29" i="6" s="1"/>
  <c r="E30" i="6"/>
  <c r="E29" i="6"/>
  <c r="G29" i="1"/>
  <c r="H30" i="6"/>
  <c r="J30" i="6" s="1"/>
  <c r="H29" i="6"/>
  <c r="J29" i="6" s="1"/>
  <c r="F29" i="6"/>
  <c r="F30" i="6"/>
  <c r="B51" i="6"/>
  <c r="I25" i="6"/>
  <c r="C15" i="6"/>
  <c r="F34" i="4" l="1"/>
  <c r="F35" i="4" s="1"/>
  <c r="G20" i="5"/>
  <c r="F36" i="4" l="1"/>
  <c r="E16" i="5"/>
  <c r="E22" i="5" s="1"/>
  <c r="E24" i="5" l="1"/>
  <c r="E26" i="5"/>
  <c r="G22" i="5"/>
  <c r="G26" i="5" l="1"/>
  <c r="G24" i="5"/>
  <c r="B51" i="1"/>
  <c r="E30" i="1"/>
  <c r="H30" i="1"/>
  <c r="H29" i="1"/>
  <c r="F29" i="2"/>
  <c r="F30" i="2"/>
  <c r="E30" i="2"/>
  <c r="E29" i="2"/>
  <c r="E11" i="3"/>
  <c r="F12" i="3" l="1"/>
  <c r="E12" i="3"/>
  <c r="D12" i="3"/>
  <c r="C12" i="3"/>
  <c r="G11" i="3"/>
  <c r="G10" i="3"/>
  <c r="D6" i="3"/>
  <c r="E6" i="3"/>
  <c r="F6" i="3"/>
  <c r="C6" i="3"/>
  <c r="G5" i="3"/>
  <c r="G4" i="3"/>
  <c r="C30" i="2" s="1"/>
  <c r="J30" i="2"/>
  <c r="I30" i="2"/>
  <c r="J29" i="2"/>
  <c r="I29" i="2"/>
  <c r="I25" i="2"/>
  <c r="C15" i="2"/>
  <c r="G6" i="3" l="1"/>
  <c r="G12" i="3"/>
  <c r="J29" i="1" l="1"/>
  <c r="I29" i="1"/>
  <c r="F29" i="1"/>
  <c r="F30" i="1"/>
  <c r="I25" i="1"/>
  <c r="I30" i="1"/>
  <c r="J30" i="1"/>
  <c r="C15" i="1" l="1"/>
</calcChain>
</file>

<file path=xl/comments1.xml><?xml version="1.0" encoding="utf-8"?>
<comments xmlns="http://schemas.openxmlformats.org/spreadsheetml/2006/main">
  <authors>
    <author>Dorifer Peña Espinal</author>
  </authors>
  <commentList>
    <comment ref="G30" authorId="0" shapeId="0">
      <text>
        <r>
          <rPr>
            <b/>
            <sz val="9"/>
            <color indexed="81"/>
            <rFont val="Tahoma"/>
            <charset val="1"/>
          </rPr>
          <t>Dorifer Peña Espinal:</t>
        </r>
        <r>
          <rPr>
            <sz val="9"/>
            <color indexed="81"/>
            <rFont val="Tahoma"/>
            <charset val="1"/>
          </rPr>
          <t xml:space="preserve">
</t>
        </r>
      </text>
    </comment>
  </commentList>
</comments>
</file>

<file path=xl/sharedStrings.xml><?xml version="1.0" encoding="utf-8"?>
<sst xmlns="http://schemas.openxmlformats.org/spreadsheetml/2006/main" count="495" uniqueCount="180">
  <si>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</si>
  <si>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</si>
  <si>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</si>
  <si>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</si>
  <si>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</si>
  <si>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</si>
  <si>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</si>
  <si>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</si>
  <si>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</si>
  <si>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</si>
  <si>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</si>
  <si>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</si>
  <si>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</si>
  <si>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</si>
  <si>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</si>
  <si>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</si>
  <si>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</si>
  <si>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</si>
  <si>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</si>
  <si>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</si>
  <si>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</si>
  <si>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</si>
  <si>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</si>
  <si>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</si>
  <si>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</si>
  <si>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</si>
  <si>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</si>
  <si>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</si>
  <si>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</si>
  <si>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</si>
  <si>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</si>
  <si>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</si>
  <si>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</si>
  <si>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</si>
  <si>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</si>
  <si>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</si>
  <si>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</si>
  <si>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</si>
  <si>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</si>
  <si>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</si>
  <si>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</si>
  <si>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</si>
  <si>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</si>
  <si>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</si>
  <si>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</si>
  <si>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</si>
  <si>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</si>
  <si>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</si>
  <si>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</si>
  <si>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</si>
  <si>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</si>
  <si>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</si>
  <si>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</si>
  <si>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</si>
  <si>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</si>
  <si>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</si>
  <si>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</si>
  <si>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</si>
  <si>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</si>
  <si>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</si>
  <si>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</si>
  <si>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</si>
  <si>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</si>
  <si>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</si>
  <si>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</si>
  <si>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</si>
  <si>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</si>
  <si>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</si>
  <si>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</si>
  <si>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</si>
  <si>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</si>
  <si>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</si>
  <si>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</si>
  <si>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</si>
  <si>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</si>
  <si>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</si>
  <si>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</si>
  <si>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</si>
  <si>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</si>
  <si>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</si>
  <si>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</si>
  <si>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</si>
  <si>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</si>
  <si>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</si>
  <si>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</si>
  <si>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</si>
  <si>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</si>
  <si>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</si>
  <si>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</si>
  <si>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</si>
  <si>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</si>
  <si>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</si>
  <si>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</si>
  <si>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</si>
  <si>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</si>
  <si>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</si>
  <si>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</si>
  <si>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</si>
  <si>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</si>
  <si>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</si>
  <si>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</si>
  <si>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</si>
  <si>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</si>
  <si>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</si>
  <si>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</si>
  <si>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</si>
  <si>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</si>
  <si>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</si>
  <si>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</si>
  <si>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</si>
  <si>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</si>
  <si>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</si>
  <si>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</si>
  <si>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</si>
  <si>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</si>
  <si>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</si>
  <si>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</si>
  <si>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</si>
  <si>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</si>
  <si>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</si>
  <si>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</si>
  <si>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</si>
  <si>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</si>
  <si>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</si>
  <si>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</si>
  <si>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</si>
  <si>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</si>
  <si>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</si>
  <si>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</si>
  <si>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</si>
  <si>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</si>
  <si>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</si>
  <si>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</si>
  <si>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</si>
  <si>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</si>
  <si>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</si>
  <si>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</si>
  <si>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</si>
  <si>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</si>
  <si>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</si>
  <si>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</si>
  <si>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</si>
  <si>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</si>
  <si>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</si>
  <si>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</si>
  <si>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</si>
  <si>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</si>
  <si>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</si>
  <si>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</si>
  <si>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</si>
  <si>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</si>
  <si>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</si>
  <si>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</si>
  <si>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</si>
  <si>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</si>
  <si>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</si>
  <si>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</si>
  <si>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</si>
  <si>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</si>
  <si>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</si>
  <si>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</si>
  <si>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</si>
  <si>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</si>
  <si>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</si>
  <si>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</si>
  <si>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</si>
  <si>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</si>
  <si>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</si>
  <si>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</si>
  <si>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</si>
  <si>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</si>
  <si>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</si>
  <si>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</si>
  <si>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r>
      <rPr>
        <b/>
        <sz val="11"/>
        <rFont val="Calibri"/>
        <family val="2"/>
      </rPr>
      <t>Periodo</t>
    </r>
    <r>
      <rPr>
        <sz val="11"/>
        <rFont val="Calibri"/>
        <family val="2"/>
      </rPr>
      <t>: Primer  Trimestre enero-marzo 2023</t>
    </r>
  </si>
  <si>
    <t xml:space="preserve">Para el segundo Trimestre estaremos enfocados en lograr realizar procesos de seguimiento de puntos y plenarias a fin de dar respuesta a los 13 temas pendientes identificados en el primer trimestre, derivados de reuniones técnicas previas, así como las nuevas demandas. 							 Por otro lado, se proyecta proyectar con la tendencia de cumplimiento y monitoreo de las metas físicas y financiera de los monitoreos; a nivel financiero realizar los ajustes correspondientes derivados de la ultima ejecución. </t>
  </si>
  <si>
    <t xml:space="preserve">En el primer trimestre del 2023 el Consejo Nacional de Seguridad Social (CNSS) logro realizar las convocatorias de sus sesiones programadas, como parte de la política priorizada y la gestión operativa de las mesas de trabajo correspondiente a: sesiones ordinarias y extraordinarias del pleno del Consejo de Seguridad Social fueron ejecutadas un total de 6, de las cuales 4 corresponde a sesiones ordinarias y 2 sesiones extraordinarias sesiones que arrojaron que permitieron la emisión 20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Lo anterior da cumplimiento a la meta física programada. </t>
  </si>
  <si>
    <t xml:space="preserve">La ejecución financiera es el resultado de la optimización de recursos realizado con la institución como parte del plan rediseño de los proceso de Secretaria Administrativa así como la operatividad de las Comisiones permanentes  de trabajo, se logro cumplir la meta física con el 70 % del presupuesto programado para el producto. </t>
  </si>
  <si>
    <t xml:space="preserve"> Desempeño financiero</t>
  </si>
  <si>
    <r>
      <t xml:space="preserve">Al cierre del trimestre se lograron </t>
    </r>
    <r>
      <rPr>
        <b/>
        <i/>
        <sz val="11"/>
        <color theme="1"/>
        <rFont val="Calibri"/>
        <family val="2"/>
        <scheme val="minor"/>
      </rPr>
      <t xml:space="preserve">dictaminar 1472 expedientes y notificar 684, </t>
    </r>
    <r>
      <rPr>
        <i/>
        <sz val="11"/>
        <color theme="1"/>
        <rFont val="Calibri"/>
        <family val="2"/>
        <scheme val="minor"/>
      </rPr>
      <t>a través de la  Dirección de Evaluación Médica de Discapacidad, en el primer trimestre del 2023 el CNSS recibió un total de 622 solicitudes de evaluación del grado de discapacidad, en el primer trimestre de lograron dictaminar 1452 expedientes, para un aumento de un 260% con respecto al primer trimestre del 2022, el cual de dictaminaron 559, lo que representa un cumplimiento por encima de un 52% respectivo a la meta programada.
Esta ejecución se vale gracias a la respuesta efectiva a la Resolución N0. 525-04, la cual realizamos la solicitud a UNIPAGO en fecha 03 de febrero 2022 para que realicen los cambios en el sistema SIGEBEN de los tipos de clase II Rol laboral Recortado 5% y Clase III Rol laboral adaptado 20% dejando las demás tablas sin variación.</t>
    </r>
  </si>
  <si>
    <t xml:space="preserve"> Dado el proceso de mejora y las labores extraordinaria realizada por el equipo medico de valuaciones medicas de Discapacidad para dar respuesta a la resolución del pleno del CNSS No.525-04, el desvio financiero corresponde a que las facturas son pagadas a los medicos con plazo de 30 dias, los expdientes notificados en la ultimas de 3 marzo aun estan pendiente de pago, lo que ha causado el un desvio por debajo de la meta financiera programada.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</si>
</sst>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0;\-#,##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b/>
      <i/>
      <sz val="11"/>
      <color theme="1"/>
      <name val="Calibri"/>
      <family val="2"/>
      <scheme val="minor"/>
    </font>
    <font>
      <b/>
      <sz val="10"/>
      <color theme="0"/>
      <name val="Calibri"/>
      <family val="2"/>
    </font>
    <font>
      <b/>
      <sz val="11"/>
      <color theme="0"/>
      <name val="Calibri"/>
      <family val="2"/>
    </font>
    <font>
      <sz val="11"/>
      <color theme="0"/>
      <name val="Calibri"/>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2060"/>
        <bgColor rgb="FFF5F5F5"/>
      </patternFill>
    </fill>
  </fills>
  <borders count="6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xf numFmtId="44" fontId="1" fillId="0" borderId="0" applyFont="0" applyFill="0" applyBorder="0" applyAlignment="0" applyProtection="0"/>
  </cellStyleXfs>
  <cellXfs count="20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0" fontId="21" fillId="0" borderId="0" xfId="0" applyFont="1" applyAlignment="1" applyProtection="1">
      <alignment horizontal="left" vertical="center"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1" fillId="0" borderId="0" xfId="0" applyFont="1" applyAlignment="1" applyProtection="1">
      <alignment horizontal="left" vertical="center" wrapText="1"/>
      <protection locked="0"/>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26" fillId="0" borderId="0" xfId="3" applyBorder="1"/>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0" fontId="33" fillId="0" borderId="0" xfId="4" applyBorder="1"/>
    <xf numFmtId="9" fontId="0" fillId="0" borderId="0" xfId="5" applyFont="1"/>
    <xf numFmtId="4" fontId="2" fillId="14" borderId="56" xfId="4" applyNumberFormat="1" applyFont="1" applyFill="1" applyBorder="1"/>
    <xf numFmtId="9" fontId="2" fillId="14" borderId="56" xfId="5" applyFont="1" applyFill="1" applyBorder="1"/>
    <xf numFmtId="0" fontId="11"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171" fontId="16" fillId="0" borderId="28" xfId="0" applyNumberFormat="1" applyFont="1" applyBorder="1" applyAlignment="1" applyProtection="1">
      <alignment horizontal="center" vertical="center" wrapText="1" readingOrder="1"/>
      <protection locked="0"/>
    </xf>
    <xf numFmtId="0" fontId="0" fillId="0" borderId="0" xfId="0" applyBorder="1"/>
    <xf numFmtId="0" fontId="16" fillId="0" borderId="21" xfId="0" applyFont="1" applyBorder="1" applyAlignment="1" applyProtection="1">
      <alignment horizontal="left" vertical="top" wrapText="1"/>
      <protection locked="0"/>
    </xf>
    <xf numFmtId="165" fontId="16" fillId="0" borderId="22" xfId="0" applyNumberFormat="1" applyFont="1" applyBorder="1" applyAlignment="1" applyProtection="1">
      <alignment horizontal="center" vertical="center" wrapText="1" readingOrder="1"/>
      <protection locked="0"/>
    </xf>
    <xf numFmtId="166" fontId="16" fillId="0" borderId="22" xfId="0" applyNumberFormat="1" applyFont="1" applyBorder="1" applyAlignment="1" applyProtection="1">
      <alignment horizontal="center" vertical="center" wrapText="1" readingOrder="1"/>
      <protection locked="0"/>
    </xf>
    <xf numFmtId="171" fontId="16" fillId="0" borderId="22" xfId="0" applyNumberFormat="1" applyFont="1" applyBorder="1" applyAlignment="1" applyProtection="1">
      <alignment horizontal="center" vertical="center" wrapText="1" readingOrder="1"/>
      <protection locked="0"/>
    </xf>
    <xf numFmtId="10" fontId="16" fillId="7" borderId="22" xfId="2" applyNumberFormat="1" applyFont="1" applyFill="1" applyBorder="1" applyAlignment="1" applyProtection="1">
      <alignment horizontal="center" vertical="center" wrapText="1" readingOrder="1"/>
      <protection locked="0"/>
    </xf>
    <xf numFmtId="167" fontId="16" fillId="7" borderId="19" xfId="0" applyNumberFormat="1" applyFont="1" applyFill="1" applyBorder="1" applyAlignment="1" applyProtection="1">
      <alignment horizontal="center" vertical="center" wrapText="1" readingOrder="1"/>
      <protection locked="0"/>
    </xf>
    <xf numFmtId="0" fontId="16" fillId="0" borderId="58" xfId="0" applyFont="1" applyBorder="1" applyAlignment="1" applyProtection="1">
      <alignment horizontal="left" vertical="top" wrapText="1"/>
      <protection locked="0"/>
    </xf>
    <xf numFmtId="165" fontId="16" fillId="0" borderId="59" xfId="0" applyNumberFormat="1" applyFont="1" applyBorder="1" applyAlignment="1" applyProtection="1">
      <alignment horizontal="center" vertical="center" wrapText="1" readingOrder="1"/>
      <protection locked="0"/>
    </xf>
    <xf numFmtId="166" fontId="16" fillId="0" borderId="59" xfId="0" applyNumberFormat="1" applyFont="1" applyBorder="1" applyAlignment="1" applyProtection="1">
      <alignment horizontal="center" vertical="center" wrapText="1" readingOrder="1"/>
      <protection locked="0"/>
    </xf>
    <xf numFmtId="171" fontId="16" fillId="0" borderId="59" xfId="0" applyNumberFormat="1" applyFont="1" applyBorder="1" applyAlignment="1" applyProtection="1">
      <alignment horizontal="center" vertical="center" wrapText="1" readingOrder="1"/>
      <protection locked="0"/>
    </xf>
    <xf numFmtId="10" fontId="16" fillId="7" borderId="59" xfId="2" applyNumberFormat="1" applyFont="1" applyFill="1" applyBorder="1" applyAlignment="1" applyProtection="1">
      <alignment horizontal="center" vertical="center" wrapText="1" readingOrder="1"/>
      <protection locked="0"/>
    </xf>
    <xf numFmtId="167" fontId="16" fillId="7" borderId="37" xfId="0" applyNumberFormat="1" applyFont="1" applyFill="1" applyBorder="1" applyAlignment="1" applyProtection="1">
      <alignment horizontal="center" vertical="center" wrapText="1" readingOrder="1"/>
      <protection locked="0"/>
    </xf>
    <xf numFmtId="0" fontId="16" fillId="0" borderId="22" xfId="0" applyFont="1" applyBorder="1" applyAlignment="1" applyProtection="1">
      <alignment horizontal="left" vertical="top" wrapText="1"/>
      <protection locked="0"/>
    </xf>
    <xf numFmtId="0" fontId="16" fillId="0" borderId="59" xfId="0" applyFont="1" applyBorder="1" applyAlignment="1" applyProtection="1">
      <alignment horizontal="left" vertical="top" wrapText="1"/>
      <protection locked="0"/>
    </xf>
    <xf numFmtId="0" fontId="39" fillId="15" borderId="35" xfId="0" applyFont="1" applyFill="1" applyBorder="1" applyAlignment="1">
      <alignment horizontal="center" vertical="center" wrapText="1" readingOrder="1"/>
    </xf>
    <xf numFmtId="0" fontId="39" fillId="15" borderId="57" xfId="0" applyFont="1" applyFill="1" applyBorder="1" applyAlignment="1">
      <alignment horizontal="center" vertical="center" wrapText="1" readingOrder="1"/>
    </xf>
    <xf numFmtId="0" fontId="39" fillId="15" borderId="33" xfId="0" applyFont="1" applyFill="1" applyBorder="1" applyAlignment="1">
      <alignment horizontal="center" vertical="center" wrapText="1" readingOrder="1"/>
    </xf>
    <xf numFmtId="0" fontId="0" fillId="0" borderId="0" xfId="0" applyAlignment="1">
      <alignment vertical="center"/>
    </xf>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13" fillId="0" borderId="0" xfId="0" applyFont="1" applyAlignment="1" applyProtection="1">
      <alignment horizontal="center" vertical="center"/>
      <protection locked="0"/>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0" fontId="40" fillId="15" borderId="22" xfId="0" applyFont="1" applyFill="1" applyBorder="1" applyAlignment="1">
      <alignment horizontal="center" vertical="center" wrapText="1" readingOrder="1"/>
    </xf>
    <xf numFmtId="0" fontId="41" fillId="4" borderId="22" xfId="0" applyFont="1" applyFill="1" applyBorder="1" applyAlignment="1">
      <alignment horizontal="center" vertical="top" wrapText="1" readingOrder="1"/>
    </xf>
    <xf numFmtId="44" fontId="11" fillId="0" borderId="0" xfId="7" applyFont="1" applyFill="1" applyBorder="1" applyAlignment="1" applyProtection="1">
      <alignment horizontal="left" vertical="center" wrapText="1" readingOrder="1"/>
      <protection locked="0"/>
    </xf>
    <xf numFmtId="10" fontId="11" fillId="7" borderId="0" xfId="2" applyNumberFormat="1" applyFont="1" applyFill="1" applyBorder="1" applyAlignment="1" applyProtection="1">
      <alignment horizontal="center" vertical="center" wrapText="1" readingOrder="1"/>
    </xf>
    <xf numFmtId="0" fontId="7" fillId="4" borderId="0" xfId="0" applyFont="1" applyFill="1" applyBorder="1" applyAlignment="1">
      <alignment horizontal="center" vertical="center"/>
    </xf>
    <xf numFmtId="0" fontId="40" fillId="4" borderId="0" xfId="0" applyFont="1" applyFill="1" applyBorder="1" applyAlignment="1">
      <alignment horizontal="center" vertical="center" wrapText="1" readingOrder="1"/>
    </xf>
    <xf numFmtId="43" fontId="40" fillId="4" borderId="0" xfId="6" applyFont="1" applyFill="1" applyBorder="1" applyAlignment="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Border="1"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Border="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8">
    <cellStyle name="Millares" xfId="1" builtinId="3"/>
    <cellStyle name="Millares 2" xfId="6"/>
    <cellStyle name="Moneda" xfId="7" builtinId="4"/>
    <cellStyle name="Normal" xfId="0" builtinId="0"/>
    <cellStyle name="Normal 2" xfId="3"/>
    <cellStyle name="Normal 3" xfId="4"/>
    <cellStyle name="Porcentaje" xfId="2" builtinId="5"/>
    <cellStyle name="Porcentaje 2" xfId="5"/>
  </cellStyles>
  <dxfs count="91">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indexed="64"/>
        </bottom>
      </border>
    </dxf>
    <dxf>
      <font>
        <b/>
        <i val="0"/>
        <strike val="0"/>
        <condense val="0"/>
        <extend val="0"/>
        <outline val="0"/>
        <shadow val="0"/>
        <u val="none"/>
        <vertAlign val="baseline"/>
        <sz val="10"/>
        <color theme="0"/>
        <name val="Calibri"/>
        <scheme val="none"/>
      </font>
      <numFmt numFmtId="0" formatCode="General"/>
      <fill>
        <patternFill patternType="solid">
          <fgColor rgb="FFF5F5F5"/>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3" displayName="Tabla13" ref="A28:J30" totalsRowShown="0" headerRowDxfId="90" dataDxfId="88" headerRowBorderDxfId="89" tableBorderDxfId="87" totalsRowBorderDxfId="86">
  <tableColumns count="10">
    <tableColumn id="1" name="Producto" dataDxfId="85"/>
    <tableColumn id="2" name="Indicador" dataDxfId="84"/>
    <tableColumn id="3" name="Física_x000a_(A)" dataDxfId="83"/>
    <tableColumn id="4" name="Financiera_x000a_(B)" dataDxfId="82"/>
    <tableColumn id="9" name="Física_x000a_(C)" dataDxfId="81">
      <calculatedColumnFormula>+Tabla13[[#This Row],[Física
(A)]]/4</calculatedColumnFormula>
    </tableColumn>
    <tableColumn id="10" name="Financiera_x000a_(D)" dataDxfId="80">
      <calculatedColumnFormula>+Tabla13[[#This Row],[Financiera
(B)]]/4</calculatedColumnFormula>
    </tableColumn>
    <tableColumn id="5" name="Física _x000a_(E)" dataDxfId="79"/>
    <tableColumn id="6" name="Financiera _x000a_ (F)" dataDxfId="78">
      <calculatedColumnFormula>+#REF!</calculatedColumnFormula>
    </tableColumn>
    <tableColumn id="7" name="Física _x000a_(%)_x000a_ G=E/C" dataDxfId="77">
      <calculatedColumnFormula>IF(G29&gt;0,G29/C29,0)</calculatedColumnFormula>
    </tableColumn>
    <tableColumn id="8" name="Financiero _x000a_(%) _x000a_H=F/D" dataDxfId="76">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+Hoja3!D3</calculatedColumnFormula>
    </tableColumn>
    <tableColumn id="10" name="Financiera_x000a_(D)" dataDxfId="65">
      <calculatedColumnFormula>+Tabla1[[#This Row],[Financiera
(B)]]/4</calculatedColumnFormula>
    </tableColumn>
    <tableColumn id="5" name="Física _x000a_(E)" dataDxfId="64">
      <calculatedColumnFormula>+Tabla13[[#This Row],[Física 
(E)]]+Tabla1[[#This Row],[Física
(C)]]</calculatedColumnFormula>
    </tableColumn>
    <tableColumn id="6" name="Financiera _x000a_ (F)" dataDxfId="63">
      <calculatedColumnFormula>+#REF!</calculatedColumnFormula>
    </tableColumn>
    <tableColumn id="7" name="Física _x000a_(%)_x000a_ G=E/C" dataDxfId="62">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+Tabla1[[#This Row],[Física
(C)]]+Tabla13[[#This Row],[Física
(C)]]</calculatedColumnFormula>
    </tableColumn>
    <tableColumn id="10" name="Financiera_x000a_(D)" dataDxfId="50">
      <calculatedColumnFormula>+Tabla13[[#This Row],[Financiera
(D)]]+Tabla1[[#This Row],[Financiera
(D)]]</calculatedColumnFormula>
    </tableColumn>
    <tableColumn id="5" name="Física _x000a_(E)" dataDxfId="49">
      <calculatedColumnFormula>+Tabla13[[#This Row],[Física 
(E)]]+Tabla1[[#This Row],[Física 
(E)]]</calculatedColumnFormula>
    </tableColumn>
    <tableColumn id="6" name="Financiera _x000a_ (F)" dataDxfId="48">
      <calculatedColumnFormula>+#REF!</calculatedColumnFormula>
    </tableColumn>
    <tableColumn id="7" name="Física _x000a_(%)_x000a_ G=E/C" dataDxfId="47">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(((+C29-' Semestral'!E29)/2))</calculatedColumnFormula>
    </tableColumn>
    <tableColumn id="10" name="Financiera_x000a_(D)" dataDxfId="35">
      <calculatedColumnFormula>+Tabla18[[#This Row],[Financiera
(B)]]/4</calculatedColumnFormula>
    </tableColumn>
    <tableColumn id="5" name="Física _x000a_(E)" dataDxfId="34">
      <calculatedColumnFormula>+Tabla13[[#This Row],[Física 
(E)]]+Tabla18[[#This Row],[Física
(C)]]</calculatedColumnFormula>
    </tableColumn>
    <tableColumn id="6" name="Financiera _x000a_ (F)" dataDxfId="33">
      <calculatedColumnFormula>+#REF!</calculatedColumnFormula>
    </tableColumn>
    <tableColumn id="7" name="Física _x000a_(%)_x000a_ G=E/C" dataDxfId="32">
      <calculatedColumnFormula>+Tabla18[[#This Row],[Física 
(E)]]/Tabla18[[#This Row],[Física
(C)]]</calculatedColumnFormula>
    </tableColumn>
    <tableColumn id="8" name="Financiero _x000a_(%) _x000a_H=F/D" dataDxfId="31">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8" name="Tabla189" displayName="Tabla189" ref="B3:K5"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21">
      <calculatedColumnFormula>(((+D4-' Semestral'!F4)/2))</calculatedColumnFormula>
    </tableColumn>
    <tableColumn id="10" name="Financiera_x000a_(D)" dataDxfId="20">
      <calculatedColumnFormula>+Tabla189[[#This Row],[Financiera
(B)]]/4</calculatedColumnFormula>
    </tableColumn>
    <tableColumn id="5" name="Física _x000a_(E)" dataDxfId="19">
      <calculatedColumnFormula>+Tabla13[[#This Row],[Física 
(E)]]+Tabla189[[#This Row],[Física
(C)]]</calculatedColumnFormula>
    </tableColumn>
    <tableColumn id="6" name="Financiera _x000a_ (F)" dataDxfId="18">
      <calculatedColumnFormula>+#REF!</calculatedColumnFormula>
    </tableColumn>
    <tableColumn id="7" name="Física _x000a_(%)_x000a_ G=E/C" dataDxfId="17">
      <calculatedColumnFormula>+Tabla189[[#This Row],[Física 
(E)]]/Tabla189[[#This Row],[Física
(C)]]</calculatedColumnFormula>
    </tableColumn>
    <tableColumn id="8" name="Financiero _x000a_(%) _x000a_H=F/D" dataDxfId="16">
      <calculatedColumnFormula>+Tabla189[[#This Row],[Financiera 
 (F)]]/Tabla189[[#This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4" name="Tabla4" displayName="Tabla4" ref="B3:G6" totalsRowShown="0" headerRowDxfId="2">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5" name="Tabla46" displayName="Tabla46" ref="B9:G12" totalsRowShown="0" headerRowDxfId="1">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8.xml><?xml version="1.0" encoding="utf-8"?>
<table xmlns="http://schemas.openxmlformats.org/spreadsheetml/2006/main" id="3" name="Tabla14" displayName="Tabla14" ref="D11:E16" totalsRowShown="0">
  <tableColumns count="2">
    <tableColumn id="1" name="Rubros de ejecucion "/>
    <tableColumn id="2"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60" t="s">
        <v>0</v>
      </c>
      <c r="C1" s="161"/>
      <c r="D1" s="161"/>
      <c r="E1" s="161"/>
      <c r="F1" s="161"/>
      <c r="G1" s="161"/>
      <c r="H1" s="161"/>
      <c r="I1" s="161"/>
      <c r="J1" s="162"/>
    </row>
    <row r="2" spans="1:30" ht="21.75" thickBot="1" x14ac:dyDescent="0.3">
      <c r="A2" s="19"/>
      <c r="B2" s="163" t="s">
        <v>1</v>
      </c>
      <c r="C2" s="164"/>
      <c r="D2" s="163" t="s">
        <v>2</v>
      </c>
      <c r="E2" s="164"/>
      <c r="F2" s="164"/>
      <c r="G2" s="164"/>
      <c r="H2" s="165"/>
      <c r="I2" s="1" t="s">
        <v>3</v>
      </c>
      <c r="J2" s="2" t="s">
        <v>4</v>
      </c>
    </row>
    <row r="3" spans="1:30" ht="21.75" thickBot="1" x14ac:dyDescent="0.3">
      <c r="A3" s="20"/>
      <c r="B3" s="166"/>
      <c r="C3" s="167"/>
      <c r="D3" s="166"/>
      <c r="E3" s="167"/>
      <c r="F3" s="167"/>
      <c r="G3" s="167"/>
      <c r="H3" s="168"/>
      <c r="I3" s="24"/>
      <c r="J3" s="25"/>
    </row>
    <row r="4" spans="1:30" x14ac:dyDescent="0.25">
      <c r="A4" s="156"/>
      <c r="B4" s="157"/>
      <c r="C4" s="157"/>
      <c r="D4" s="158"/>
      <c r="E4" s="158"/>
      <c r="F4" s="158"/>
      <c r="G4" s="158"/>
      <c r="H4" s="158"/>
      <c r="I4" s="157"/>
      <c r="J4" s="159"/>
    </row>
    <row r="5" spans="1:30" ht="3" customHeight="1" x14ac:dyDescent="0.25">
      <c r="A5" s="153"/>
      <c r="B5" s="154"/>
      <c r="C5" s="154"/>
      <c r="D5" s="154"/>
      <c r="E5" s="154"/>
      <c r="F5" s="154"/>
      <c r="G5" s="154"/>
      <c r="H5" s="154"/>
      <c r="I5" s="154"/>
      <c r="J5" s="155"/>
    </row>
    <row r="6" spans="1:30" ht="15.75" x14ac:dyDescent="0.25">
      <c r="A6" s="112" t="s">
        <v>5</v>
      </c>
      <c r="B6" s="113"/>
      <c r="C6" s="113"/>
      <c r="D6" s="113"/>
      <c r="E6" s="113"/>
      <c r="F6" s="113"/>
      <c r="G6" s="113"/>
      <c r="H6" s="113"/>
      <c r="I6" s="113"/>
      <c r="J6" s="114"/>
    </row>
    <row r="7" spans="1:30" ht="15.75" x14ac:dyDescent="0.25">
      <c r="A7" s="120" t="s">
        <v>6</v>
      </c>
      <c r="B7" s="121"/>
      <c r="C7" s="121"/>
      <c r="D7" s="121"/>
      <c r="E7" s="121"/>
      <c r="F7" s="121"/>
      <c r="G7" s="121"/>
      <c r="H7" s="121"/>
      <c r="I7" s="121"/>
      <c r="J7" s="122"/>
    </row>
    <row r="8" spans="1:30" ht="14.45" customHeight="1" x14ac:dyDescent="0.25">
      <c r="A8" s="30" t="s">
        <v>7</v>
      </c>
      <c r="B8" s="151" t="s">
        <v>8</v>
      </c>
      <c r="C8" s="151"/>
      <c r="D8" s="151"/>
      <c r="E8" s="151"/>
      <c r="F8" s="151"/>
      <c r="G8" s="151"/>
      <c r="H8" s="151"/>
      <c r="I8" s="151"/>
      <c r="J8" s="151"/>
      <c r="K8" s="152"/>
      <c r="L8" s="152"/>
      <c r="M8" s="152"/>
      <c r="N8" s="152"/>
      <c r="O8" s="152"/>
      <c r="P8" s="152"/>
      <c r="Q8" s="152"/>
      <c r="R8" s="152"/>
      <c r="S8" s="152"/>
      <c r="T8" s="152"/>
      <c r="U8" s="152"/>
      <c r="V8" s="152"/>
      <c r="W8" s="152"/>
      <c r="X8" s="152"/>
      <c r="Y8" s="152"/>
      <c r="Z8" s="152"/>
      <c r="AA8" s="152"/>
      <c r="AB8" s="152"/>
      <c r="AC8" s="152"/>
      <c r="AD8" s="152"/>
    </row>
    <row r="9" spans="1:30" ht="15" customHeight="1" x14ac:dyDescent="0.25">
      <c r="A9" s="21" t="s">
        <v>9</v>
      </c>
      <c r="B9" s="151" t="s">
        <v>10</v>
      </c>
      <c r="C9" s="151"/>
      <c r="D9" s="151"/>
      <c r="E9" s="151"/>
      <c r="F9" s="151"/>
      <c r="G9" s="151"/>
      <c r="H9" s="151"/>
      <c r="I9" s="151"/>
      <c r="J9" s="151"/>
      <c r="K9" s="152"/>
      <c r="L9" s="152"/>
      <c r="M9" s="152"/>
      <c r="N9" s="152"/>
      <c r="O9" s="152"/>
      <c r="P9" s="152"/>
      <c r="Q9" s="152"/>
      <c r="R9" s="152"/>
      <c r="S9" s="152"/>
      <c r="T9" s="152"/>
      <c r="U9" s="152"/>
      <c r="V9" s="152"/>
      <c r="W9" s="152"/>
      <c r="X9" s="152"/>
      <c r="Y9" s="152"/>
      <c r="Z9" s="152"/>
      <c r="AA9" s="152"/>
      <c r="AB9" s="152"/>
      <c r="AC9" s="152"/>
      <c r="AD9" s="152"/>
    </row>
    <row r="10" spans="1:30" ht="14.45" customHeight="1" x14ac:dyDescent="0.25">
      <c r="A10" s="31" t="s">
        <v>11</v>
      </c>
      <c r="B10" s="151" t="s">
        <v>12</v>
      </c>
      <c r="C10" s="151"/>
      <c r="D10" s="151"/>
      <c r="E10" s="151"/>
      <c r="F10" s="151"/>
      <c r="G10" s="151"/>
      <c r="H10" s="151"/>
      <c r="I10" s="151"/>
      <c r="J10" s="151"/>
      <c r="K10" s="152"/>
      <c r="L10" s="152"/>
      <c r="M10" s="152"/>
      <c r="N10" s="152"/>
      <c r="O10" s="152"/>
      <c r="P10" s="152"/>
      <c r="Q10" s="152"/>
      <c r="R10" s="152"/>
      <c r="S10" s="152"/>
      <c r="T10" s="152"/>
      <c r="U10" s="152"/>
      <c r="V10" s="152"/>
      <c r="W10" s="152"/>
      <c r="X10" s="152"/>
      <c r="Y10" s="152"/>
      <c r="Z10" s="152"/>
      <c r="AA10" s="152"/>
      <c r="AB10" s="152"/>
      <c r="AC10" s="152"/>
      <c r="AD10" s="152"/>
    </row>
    <row r="11" spans="1:30" ht="48" customHeight="1" x14ac:dyDescent="0.25">
      <c r="A11" s="3" t="s">
        <v>13</v>
      </c>
      <c r="B11" s="141" t="s">
        <v>14</v>
      </c>
      <c r="C11" s="142"/>
      <c r="D11" s="142"/>
      <c r="E11" s="142"/>
      <c r="F11" s="142"/>
      <c r="G11" s="142"/>
      <c r="H11" s="142"/>
      <c r="I11" s="142"/>
      <c r="J11" s="143"/>
    </row>
    <row r="12" spans="1:30" ht="28.15" customHeight="1" x14ac:dyDescent="0.25">
      <c r="A12" s="3" t="s">
        <v>15</v>
      </c>
      <c r="B12" s="144" t="s">
        <v>16</v>
      </c>
      <c r="C12" s="145"/>
      <c r="D12" s="145"/>
      <c r="E12" s="145"/>
      <c r="F12" s="145"/>
      <c r="G12" s="145"/>
      <c r="H12" s="145"/>
      <c r="I12" s="145"/>
      <c r="J12" s="146"/>
    </row>
    <row r="13" spans="1:30" ht="15.75" x14ac:dyDescent="0.25">
      <c r="A13" s="112" t="s">
        <v>17</v>
      </c>
      <c r="B13" s="113"/>
      <c r="C13" s="113"/>
      <c r="D13" s="113"/>
      <c r="E13" s="113"/>
      <c r="F13" s="113"/>
      <c r="G13" s="113"/>
      <c r="H13" s="113"/>
      <c r="I13" s="113"/>
      <c r="J13" s="114"/>
    </row>
    <row r="14" spans="1:30" ht="27.75" customHeight="1" x14ac:dyDescent="0.25">
      <c r="A14" s="3" t="s">
        <v>18</v>
      </c>
      <c r="B14" s="22">
        <v>2</v>
      </c>
      <c r="C14" s="147" t="s">
        <v>19</v>
      </c>
      <c r="D14" s="148"/>
      <c r="E14" s="148"/>
      <c r="F14" s="148"/>
      <c r="G14" s="148"/>
      <c r="H14" s="148"/>
      <c r="I14" s="148"/>
      <c r="J14" s="149"/>
    </row>
    <row r="15" spans="1:30" ht="26.25" customHeight="1" x14ac:dyDescent="0.25">
      <c r="A15" s="3" t="s">
        <v>20</v>
      </c>
      <c r="B15" s="6">
        <v>2.2000000000000002</v>
      </c>
      <c r="C15" s="150" t="str">
        <f>IFERROR(VLOOKUP(B15,'[1]Validacion datos'!A8:B26,2,FALSE),"")</f>
        <v>Salud y seguridad social integral</v>
      </c>
      <c r="D15" s="150"/>
      <c r="E15" s="150"/>
      <c r="F15" s="150"/>
      <c r="G15" s="150"/>
      <c r="H15" s="150"/>
      <c r="I15" s="150"/>
      <c r="J15" s="150"/>
    </row>
    <row r="16" spans="1:30" ht="33.75" customHeight="1" x14ac:dyDescent="0.25">
      <c r="A16" s="3" t="s">
        <v>21</v>
      </c>
      <c r="B16" s="7" t="s">
        <v>22</v>
      </c>
      <c r="C16" s="150" t="s">
        <v>23</v>
      </c>
      <c r="D16" s="150"/>
      <c r="E16" s="150"/>
      <c r="F16" s="150"/>
      <c r="G16" s="150"/>
      <c r="H16" s="150"/>
      <c r="I16" s="150"/>
      <c r="J16" s="150"/>
    </row>
    <row r="17" spans="1:10" ht="15.75" x14ac:dyDescent="0.25">
      <c r="A17" s="112" t="s">
        <v>24</v>
      </c>
      <c r="B17" s="113"/>
      <c r="C17" s="113"/>
      <c r="D17" s="113"/>
      <c r="E17" s="113"/>
      <c r="F17" s="113"/>
      <c r="G17" s="113"/>
      <c r="H17" s="113"/>
      <c r="I17" s="113"/>
      <c r="J17" s="114"/>
    </row>
    <row r="18" spans="1:10" ht="29.25" customHeight="1" x14ac:dyDescent="0.25">
      <c r="A18" s="3" t="s">
        <v>25</v>
      </c>
      <c r="B18" s="104" t="s">
        <v>26</v>
      </c>
      <c r="C18" s="104"/>
      <c r="D18" s="104"/>
      <c r="E18" s="104"/>
      <c r="F18" s="104"/>
      <c r="G18" s="104"/>
      <c r="H18" s="104"/>
      <c r="I18" s="104"/>
      <c r="J18" s="105"/>
    </row>
    <row r="19" spans="1:10" ht="42.6" customHeight="1" x14ac:dyDescent="0.25">
      <c r="A19" s="8" t="s">
        <v>27</v>
      </c>
      <c r="B19" s="104" t="s">
        <v>28</v>
      </c>
      <c r="C19" s="104"/>
      <c r="D19" s="104"/>
      <c r="E19" s="104"/>
      <c r="F19" s="104"/>
      <c r="G19" s="104"/>
      <c r="H19" s="104"/>
      <c r="I19" s="104"/>
      <c r="J19" s="105"/>
    </row>
    <row r="20" spans="1:10" ht="34.5" customHeight="1" x14ac:dyDescent="0.25">
      <c r="A20" s="8" t="s">
        <v>29</v>
      </c>
      <c r="B20" s="104" t="s">
        <v>30</v>
      </c>
      <c r="C20" s="104"/>
      <c r="D20" s="104"/>
      <c r="E20" s="104"/>
      <c r="F20" s="104"/>
      <c r="G20" s="104"/>
      <c r="H20" s="104"/>
      <c r="I20" s="104"/>
      <c r="J20" s="105"/>
    </row>
    <row r="21" spans="1:10" ht="35.25" customHeight="1" x14ac:dyDescent="0.25">
      <c r="A21" s="8" t="s">
        <v>31</v>
      </c>
      <c r="B21" s="104" t="s">
        <v>32</v>
      </c>
      <c r="C21" s="104"/>
      <c r="D21" s="104"/>
      <c r="E21" s="104"/>
      <c r="F21" s="104"/>
      <c r="G21" s="104"/>
      <c r="H21" s="104"/>
      <c r="I21" s="104"/>
      <c r="J21" s="105"/>
    </row>
    <row r="22" spans="1:10" ht="15.75" x14ac:dyDescent="0.25">
      <c r="A22" s="112" t="s">
        <v>33</v>
      </c>
      <c r="B22" s="113"/>
      <c r="C22" s="113"/>
      <c r="D22" s="113"/>
      <c r="E22" s="113"/>
      <c r="F22" s="113"/>
      <c r="G22" s="113"/>
      <c r="H22" s="113"/>
      <c r="I22" s="113"/>
      <c r="J22" s="114"/>
    </row>
    <row r="23" spans="1:10" ht="15.75" x14ac:dyDescent="0.25">
      <c r="A23" s="120" t="s">
        <v>34</v>
      </c>
      <c r="B23" s="121"/>
      <c r="C23" s="121"/>
      <c r="D23" s="121"/>
      <c r="E23" s="121"/>
      <c r="F23" s="121"/>
      <c r="G23" s="121"/>
      <c r="H23" s="121"/>
      <c r="I23" s="121"/>
      <c r="J23" s="122"/>
    </row>
    <row r="24" spans="1:10" ht="15" customHeight="1" x14ac:dyDescent="0.25">
      <c r="A24" s="126" t="s">
        <v>35</v>
      </c>
      <c r="B24" s="127"/>
      <c r="C24" s="128" t="s">
        <v>36</v>
      </c>
      <c r="D24" s="129"/>
      <c r="E24" s="129"/>
      <c r="F24" s="129" t="s">
        <v>37</v>
      </c>
      <c r="G24" s="129"/>
      <c r="H24" s="127"/>
      <c r="I24" s="128" t="s">
        <v>38</v>
      </c>
      <c r="J24" s="130"/>
    </row>
    <row r="25" spans="1:10" x14ac:dyDescent="0.25">
      <c r="A25" s="131">
        <v>329000000</v>
      </c>
      <c r="B25" s="132"/>
      <c r="C25" s="133">
        <v>505610909.38999999</v>
      </c>
      <c r="D25" s="134"/>
      <c r="E25" s="135"/>
      <c r="F25" s="133">
        <v>51535314.880000003</v>
      </c>
      <c r="G25" s="134"/>
      <c r="H25" s="135"/>
      <c r="I25" s="136">
        <f>(+F25/A25)</f>
        <v>0.15664229446808511</v>
      </c>
      <c r="J25" s="137"/>
    </row>
    <row r="26" spans="1:10" ht="15.75" x14ac:dyDescent="0.25">
      <c r="A26" s="120" t="s">
        <v>39</v>
      </c>
      <c r="B26" s="121"/>
      <c r="C26" s="121"/>
      <c r="D26" s="121"/>
      <c r="E26" s="121"/>
      <c r="F26" s="121"/>
      <c r="G26" s="121"/>
      <c r="H26" s="121"/>
      <c r="I26" s="121"/>
      <c r="J26" s="122"/>
    </row>
    <row r="27" spans="1:10" x14ac:dyDescent="0.25">
      <c r="A27" s="4"/>
      <c r="B27"/>
      <c r="C27" s="138" t="s">
        <v>40</v>
      </c>
      <c r="D27" s="139"/>
      <c r="E27" s="138" t="s">
        <v>41</v>
      </c>
      <c r="F27" s="139"/>
      <c r="G27" s="138" t="s">
        <v>42</v>
      </c>
      <c r="H27" s="138"/>
      <c r="I27" s="138" t="s">
        <v>43</v>
      </c>
      <c r="J27" s="140"/>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23" t="s">
        <v>139</v>
      </c>
      <c r="B31" s="124"/>
      <c r="C31" s="124"/>
      <c r="D31" s="124"/>
      <c r="E31" s="124"/>
      <c r="F31" s="124"/>
      <c r="G31" s="124"/>
      <c r="H31" s="124"/>
      <c r="I31" s="124"/>
      <c r="J31" s="125"/>
    </row>
    <row r="32" spans="1:10" ht="15.75" x14ac:dyDescent="0.25">
      <c r="A32" s="112" t="s">
        <v>58</v>
      </c>
      <c r="B32" s="113"/>
      <c r="C32" s="113"/>
      <c r="D32" s="113"/>
      <c r="E32" s="113"/>
      <c r="F32" s="113"/>
      <c r="G32" s="113"/>
      <c r="H32" s="113"/>
      <c r="I32" s="113"/>
      <c r="J32" s="114"/>
    </row>
    <row r="33" spans="1:48" ht="15.75" x14ac:dyDescent="0.25">
      <c r="A33" s="120" t="s">
        <v>59</v>
      </c>
      <c r="B33" s="121"/>
      <c r="C33" s="121"/>
      <c r="D33" s="121"/>
      <c r="E33" s="121"/>
      <c r="F33" s="121"/>
      <c r="G33" s="121"/>
      <c r="H33" s="121"/>
      <c r="I33" s="121"/>
      <c r="J33" s="122"/>
    </row>
    <row r="34" spans="1:48" x14ac:dyDescent="0.25">
      <c r="A34" s="26" t="s">
        <v>60</v>
      </c>
      <c r="B34" s="118" t="s">
        <v>54</v>
      </c>
      <c r="C34" s="118"/>
      <c r="D34" s="118"/>
      <c r="E34" s="118"/>
      <c r="F34" s="118"/>
      <c r="G34" s="118"/>
      <c r="H34" s="118"/>
      <c r="I34" s="118"/>
      <c r="J34" s="119"/>
    </row>
    <row r="35" spans="1:48" ht="67.5" customHeight="1" x14ac:dyDescent="0.25">
      <c r="A35" s="17" t="s">
        <v>61</v>
      </c>
      <c r="B35" s="104" t="s">
        <v>62</v>
      </c>
      <c r="C35" s="104"/>
      <c r="D35" s="104"/>
      <c r="E35" s="104"/>
      <c r="F35" s="104"/>
      <c r="G35" s="104"/>
      <c r="H35" s="104"/>
      <c r="I35" s="104"/>
      <c r="J35" s="105"/>
    </row>
    <row r="36" spans="1:48" ht="59.25" customHeight="1" x14ac:dyDescent="0.25">
      <c r="A36" s="17" t="s">
        <v>63</v>
      </c>
      <c r="B36" s="104" t="s">
        <v>134</v>
      </c>
      <c r="C36" s="104"/>
      <c r="D36" s="104"/>
      <c r="E36" s="104"/>
      <c r="F36" s="104"/>
      <c r="G36" s="104"/>
      <c r="H36" s="104"/>
      <c r="I36" s="104"/>
      <c r="J36" s="105"/>
      <c r="K36" s="104"/>
      <c r="L36" s="104"/>
      <c r="M36" s="104"/>
      <c r="N36" s="104"/>
      <c r="O36" s="104"/>
      <c r="P36" s="104"/>
      <c r="Q36" s="105"/>
      <c r="R36" s="104"/>
      <c r="S36" s="104"/>
      <c r="T36" s="104"/>
      <c r="U36" s="104"/>
      <c r="V36" s="104"/>
      <c r="W36" s="104"/>
      <c r="X36" s="104"/>
      <c r="Y36" s="104"/>
      <c r="Z36" s="105"/>
      <c r="AA36" s="104"/>
      <c r="AB36" s="104"/>
      <c r="AC36" s="104"/>
      <c r="AD36" s="104"/>
      <c r="AE36" s="104"/>
      <c r="AF36" s="104"/>
      <c r="AG36" s="104"/>
      <c r="AH36" s="104"/>
      <c r="AI36" s="105"/>
      <c r="AJ36" s="104"/>
      <c r="AK36" s="104"/>
      <c r="AL36" s="104"/>
      <c r="AM36" s="104"/>
      <c r="AN36" s="104"/>
      <c r="AO36" s="104"/>
      <c r="AP36" s="104"/>
      <c r="AQ36" s="104"/>
      <c r="AR36" s="105"/>
      <c r="AS36" s="104"/>
      <c r="AT36" s="104"/>
      <c r="AU36" s="104"/>
      <c r="AV36" s="104"/>
    </row>
    <row r="37" spans="1:48" ht="60" customHeight="1" x14ac:dyDescent="0.25">
      <c r="A37" s="17" t="s">
        <v>64</v>
      </c>
      <c r="B37" s="104" t="s">
        <v>65</v>
      </c>
      <c r="C37" s="104"/>
      <c r="D37" s="104"/>
      <c r="E37" s="104"/>
      <c r="F37" s="104"/>
      <c r="G37" s="104"/>
      <c r="H37" s="104"/>
      <c r="I37" s="104"/>
      <c r="J37" s="105"/>
    </row>
    <row r="38" spans="1:48" x14ac:dyDescent="0.25">
      <c r="A38" s="26" t="s">
        <v>60</v>
      </c>
      <c r="B38" s="118" t="s">
        <v>56</v>
      </c>
      <c r="C38" s="118"/>
      <c r="D38" s="118"/>
      <c r="E38" s="118"/>
      <c r="F38" s="118"/>
      <c r="G38" s="118"/>
      <c r="H38" s="118"/>
      <c r="I38" s="118"/>
      <c r="J38" s="119"/>
    </row>
    <row r="39" spans="1:48" ht="27" customHeight="1" x14ac:dyDescent="0.25">
      <c r="A39" s="17" t="s">
        <v>61</v>
      </c>
      <c r="B39" s="104" t="s">
        <v>66</v>
      </c>
      <c r="C39" s="104"/>
      <c r="D39" s="104"/>
      <c r="E39" s="104"/>
      <c r="F39" s="104"/>
      <c r="G39" s="104"/>
      <c r="H39" s="104"/>
      <c r="I39" s="104"/>
      <c r="J39" s="105"/>
    </row>
    <row r="40" spans="1:48" ht="27.6" customHeight="1" x14ac:dyDescent="0.25">
      <c r="A40" s="17" t="s">
        <v>63</v>
      </c>
      <c r="B40" s="104" t="s">
        <v>67</v>
      </c>
      <c r="C40" s="104"/>
      <c r="D40" s="104"/>
      <c r="E40" s="104"/>
      <c r="F40" s="104"/>
      <c r="G40" s="104"/>
      <c r="H40" s="104"/>
      <c r="I40" s="104"/>
      <c r="J40" s="105"/>
    </row>
    <row r="41" spans="1:48" ht="37.15" customHeight="1" x14ac:dyDescent="0.25">
      <c r="A41" s="17" t="s">
        <v>64</v>
      </c>
      <c r="B41" s="104" t="s">
        <v>68</v>
      </c>
      <c r="C41" s="104"/>
      <c r="D41" s="104"/>
      <c r="E41" s="104"/>
      <c r="F41" s="104"/>
      <c r="G41" s="104"/>
      <c r="H41" s="104"/>
      <c r="I41" s="104"/>
      <c r="J41" s="105"/>
    </row>
    <row r="42" spans="1:48" ht="15.75" x14ac:dyDescent="0.25">
      <c r="A42" s="112" t="s">
        <v>69</v>
      </c>
      <c r="B42" s="113"/>
      <c r="C42" s="113"/>
      <c r="D42" s="113"/>
      <c r="E42" s="113"/>
      <c r="F42" s="113"/>
      <c r="G42" s="113"/>
      <c r="H42" s="113"/>
      <c r="I42" s="113"/>
      <c r="J42" s="114"/>
    </row>
    <row r="43" spans="1:48" ht="15.75" x14ac:dyDescent="0.25">
      <c r="A43" s="115" t="s">
        <v>70</v>
      </c>
      <c r="B43" s="116"/>
      <c r="C43" s="116"/>
      <c r="D43" s="116"/>
      <c r="E43" s="116"/>
      <c r="F43" s="116"/>
      <c r="G43" s="116"/>
      <c r="H43" s="116"/>
      <c r="I43" s="116"/>
      <c r="J43" s="117"/>
    </row>
    <row r="44" spans="1:48" ht="89.45" customHeight="1" x14ac:dyDescent="0.25">
      <c r="A44" s="109" t="s">
        <v>71</v>
      </c>
      <c r="B44" s="110"/>
      <c r="C44" s="110"/>
      <c r="D44" s="110"/>
      <c r="E44" s="110"/>
      <c r="F44" s="110"/>
      <c r="G44" s="110"/>
      <c r="H44" s="110"/>
      <c r="I44" s="110"/>
      <c r="J44" s="111"/>
      <c r="K44" s="28"/>
      <c r="L44" s="28"/>
      <c r="M44" s="28"/>
      <c r="N44" s="28"/>
      <c r="O44" s="28"/>
      <c r="P44" s="29"/>
      <c r="Q44" s="104"/>
      <c r="R44" s="104"/>
      <c r="S44" s="104"/>
      <c r="T44" s="104"/>
      <c r="U44" s="104"/>
      <c r="V44" s="104"/>
      <c r="W44" s="104"/>
      <c r="X44" s="104"/>
      <c r="Y44" s="105"/>
      <c r="Z44" s="104"/>
      <c r="AA44" s="104"/>
      <c r="AB44" s="104"/>
      <c r="AC44" s="104"/>
      <c r="AD44" s="104"/>
      <c r="AE44" s="104"/>
      <c r="AF44" s="104"/>
      <c r="AG44" s="104"/>
      <c r="AH44" s="105"/>
      <c r="AI44" s="104"/>
      <c r="AJ44" s="104"/>
      <c r="AK44" s="104"/>
      <c r="AL44" s="104"/>
      <c r="AM44" s="104"/>
      <c r="AN44" s="104"/>
      <c r="AO44" s="104"/>
      <c r="AP44" s="104"/>
      <c r="AQ44" s="105"/>
    </row>
    <row r="45" spans="1:48" ht="27.75" customHeight="1" x14ac:dyDescent="0.25">
      <c r="A45" s="23"/>
      <c r="B45" s="23"/>
      <c r="C45" s="23"/>
      <c r="D45" s="23"/>
      <c r="E45" s="23"/>
      <c r="F45" s="23"/>
      <c r="G45" s="23"/>
      <c r="H45" s="23"/>
      <c r="I45" s="23"/>
      <c r="J45" s="23"/>
    </row>
    <row r="46" spans="1:48" ht="30.75" customHeight="1" x14ac:dyDescent="0.25">
      <c r="A46" s="106" t="s">
        <v>72</v>
      </c>
      <c r="B46" s="106"/>
      <c r="C46" s="106"/>
      <c r="D46" s="106"/>
      <c r="E46" s="106"/>
      <c r="F46" s="106"/>
      <c r="G46" s="106"/>
      <c r="H46" s="106"/>
      <c r="I46" s="106"/>
      <c r="J46" s="106"/>
    </row>
    <row r="47" spans="1:48" x14ac:dyDescent="0.25">
      <c r="A47" s="5" t="s">
        <v>135</v>
      </c>
    </row>
    <row r="50" spans="2:4" x14ac:dyDescent="0.25">
      <c r="B50" s="107" t="s">
        <v>73</v>
      </c>
      <c r="C50" s="107"/>
      <c r="D50" s="107"/>
    </row>
    <row r="51" spans="2:4" x14ac:dyDescent="0.25">
      <c r="B51" s="108" t="s">
        <v>74</v>
      </c>
      <c r="C51" s="108"/>
      <c r="D51" s="108"/>
    </row>
    <row r="52" spans="2:4" x14ac:dyDescent="0.25">
      <c r="B52" s="103" t="s">
        <v>75</v>
      </c>
      <c r="C52" s="103"/>
      <c r="D52" s="103"/>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8"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64"/>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60" t="s">
        <v>0</v>
      </c>
      <c r="C1" s="161"/>
      <c r="D1" s="161"/>
      <c r="E1" s="161"/>
      <c r="F1" s="161"/>
      <c r="G1" s="161"/>
      <c r="H1" s="161"/>
      <c r="I1" s="161"/>
      <c r="J1" s="162"/>
    </row>
    <row r="2" spans="1:30" ht="21.75" thickBot="1" x14ac:dyDescent="0.3">
      <c r="A2" s="19"/>
      <c r="B2" s="163" t="s">
        <v>1</v>
      </c>
      <c r="C2" s="164"/>
      <c r="D2" s="163" t="s">
        <v>2</v>
      </c>
      <c r="E2" s="164"/>
      <c r="F2" s="164"/>
      <c r="G2" s="164"/>
      <c r="H2" s="165"/>
      <c r="I2" s="1" t="s">
        <v>3</v>
      </c>
      <c r="J2" s="2" t="s">
        <v>4</v>
      </c>
    </row>
    <row r="3" spans="1:30" ht="21.75" thickBot="1" x14ac:dyDescent="0.3">
      <c r="A3" s="20"/>
      <c r="B3" s="166"/>
      <c r="C3" s="167"/>
      <c r="D3" s="166"/>
      <c r="E3" s="167"/>
      <c r="F3" s="167"/>
      <c r="G3" s="167"/>
      <c r="H3" s="168"/>
      <c r="I3" s="24"/>
      <c r="J3" s="25"/>
    </row>
    <row r="4" spans="1:30" x14ac:dyDescent="0.25">
      <c r="A4" s="156"/>
      <c r="B4" s="157"/>
      <c r="C4" s="157"/>
      <c r="D4" s="158"/>
      <c r="E4" s="158"/>
      <c r="F4" s="158"/>
      <c r="G4" s="158"/>
      <c r="H4" s="158"/>
      <c r="I4" s="157"/>
      <c r="J4" s="159"/>
    </row>
    <row r="5" spans="1:30" ht="3" customHeight="1" x14ac:dyDescent="0.25">
      <c r="A5" s="153"/>
      <c r="B5" s="154"/>
      <c r="C5" s="154"/>
      <c r="D5" s="154"/>
      <c r="E5" s="154"/>
      <c r="F5" s="154"/>
      <c r="G5" s="154"/>
      <c r="H5" s="154"/>
      <c r="I5" s="154"/>
      <c r="J5" s="155"/>
    </row>
    <row r="6" spans="1:30" ht="15.75" x14ac:dyDescent="0.25">
      <c r="A6" s="112" t="s">
        <v>5</v>
      </c>
      <c r="B6" s="113"/>
      <c r="C6" s="113"/>
      <c r="D6" s="113"/>
      <c r="E6" s="113"/>
      <c r="F6" s="113"/>
      <c r="G6" s="113"/>
      <c r="H6" s="113"/>
      <c r="I6" s="113"/>
      <c r="J6" s="114"/>
    </row>
    <row r="7" spans="1:30" ht="15.75" x14ac:dyDescent="0.25">
      <c r="A7" s="120" t="s">
        <v>6</v>
      </c>
      <c r="B7" s="121"/>
      <c r="C7" s="121"/>
      <c r="D7" s="121"/>
      <c r="E7" s="121"/>
      <c r="F7" s="121"/>
      <c r="G7" s="121"/>
      <c r="H7" s="121"/>
      <c r="I7" s="121"/>
      <c r="J7" s="122"/>
    </row>
    <row r="8" spans="1:30" ht="14.45" customHeight="1" x14ac:dyDescent="0.25">
      <c r="A8" s="30" t="s">
        <v>7</v>
      </c>
      <c r="B8" s="151" t="s">
        <v>8</v>
      </c>
      <c r="C8" s="151"/>
      <c r="D8" s="151"/>
      <c r="E8" s="151"/>
      <c r="F8" s="151"/>
      <c r="G8" s="151"/>
      <c r="H8" s="151"/>
      <c r="I8" s="151"/>
      <c r="J8" s="151"/>
      <c r="K8" s="152"/>
      <c r="L8" s="152"/>
      <c r="M8" s="152"/>
      <c r="N8" s="152"/>
      <c r="O8" s="152"/>
      <c r="P8" s="152"/>
      <c r="Q8" s="152"/>
      <c r="R8" s="152"/>
      <c r="S8" s="152"/>
      <c r="T8" s="152"/>
      <c r="U8" s="152"/>
      <c r="V8" s="152"/>
      <c r="W8" s="152"/>
      <c r="X8" s="152"/>
      <c r="Y8" s="152"/>
      <c r="Z8" s="152"/>
      <c r="AA8" s="152"/>
      <c r="AB8" s="152"/>
      <c r="AC8" s="152"/>
      <c r="AD8" s="152"/>
    </row>
    <row r="9" spans="1:30" ht="15" customHeight="1" x14ac:dyDescent="0.25">
      <c r="A9" s="21" t="s">
        <v>9</v>
      </c>
      <c r="B9" s="151" t="s">
        <v>10</v>
      </c>
      <c r="C9" s="151"/>
      <c r="D9" s="151"/>
      <c r="E9" s="151"/>
      <c r="F9" s="151"/>
      <c r="G9" s="151"/>
      <c r="H9" s="151"/>
      <c r="I9" s="151"/>
      <c r="J9" s="151"/>
      <c r="K9" s="152"/>
      <c r="L9" s="152"/>
      <c r="M9" s="152"/>
      <c r="N9" s="152"/>
      <c r="O9" s="152"/>
      <c r="P9" s="152"/>
      <c r="Q9" s="152"/>
      <c r="R9" s="152"/>
      <c r="S9" s="152"/>
      <c r="T9" s="152"/>
      <c r="U9" s="152"/>
      <c r="V9" s="152"/>
      <c r="W9" s="152"/>
      <c r="X9" s="152"/>
      <c r="Y9" s="152"/>
      <c r="Z9" s="152"/>
      <c r="AA9" s="152"/>
      <c r="AB9" s="152"/>
      <c r="AC9" s="152"/>
      <c r="AD9" s="152"/>
    </row>
    <row r="10" spans="1:30" ht="14.45" customHeight="1" x14ac:dyDescent="0.25">
      <c r="A10" s="31" t="s">
        <v>11</v>
      </c>
      <c r="B10" s="151" t="s">
        <v>12</v>
      </c>
      <c r="C10" s="151"/>
      <c r="D10" s="151"/>
      <c r="E10" s="151"/>
      <c r="F10" s="151"/>
      <c r="G10" s="151"/>
      <c r="H10" s="151"/>
      <c r="I10" s="151"/>
      <c r="J10" s="151"/>
      <c r="K10" s="152"/>
      <c r="L10" s="152"/>
      <c r="M10" s="152"/>
      <c r="N10" s="152"/>
      <c r="O10" s="152"/>
      <c r="P10" s="152"/>
      <c r="Q10" s="152"/>
      <c r="R10" s="152"/>
      <c r="S10" s="152"/>
      <c r="T10" s="152"/>
      <c r="U10" s="152"/>
      <c r="V10" s="152"/>
      <c r="W10" s="152"/>
      <c r="X10" s="152"/>
      <c r="Y10" s="152"/>
      <c r="Z10" s="152"/>
      <c r="AA10" s="152"/>
      <c r="AB10" s="152"/>
      <c r="AC10" s="152"/>
      <c r="AD10" s="152"/>
    </row>
    <row r="11" spans="1:30" ht="48" customHeight="1" x14ac:dyDescent="0.25">
      <c r="A11" s="3" t="s">
        <v>13</v>
      </c>
      <c r="B11" s="141" t="s">
        <v>14</v>
      </c>
      <c r="C11" s="142"/>
      <c r="D11" s="142"/>
      <c r="E11" s="142"/>
      <c r="F11" s="142"/>
      <c r="G11" s="142"/>
      <c r="H11" s="142"/>
      <c r="I11" s="142"/>
      <c r="J11" s="143"/>
    </row>
    <row r="12" spans="1:30" ht="28.15" customHeight="1" x14ac:dyDescent="0.25">
      <c r="A12" s="3" t="s">
        <v>15</v>
      </c>
      <c r="B12" s="144" t="s">
        <v>16</v>
      </c>
      <c r="C12" s="145"/>
      <c r="D12" s="145"/>
      <c r="E12" s="145"/>
      <c r="F12" s="145"/>
      <c r="G12" s="145"/>
      <c r="H12" s="145"/>
      <c r="I12" s="145"/>
      <c r="J12" s="146"/>
    </row>
    <row r="13" spans="1:30" ht="15.75" x14ac:dyDescent="0.25">
      <c r="A13" s="112" t="s">
        <v>17</v>
      </c>
      <c r="B13" s="113"/>
      <c r="C13" s="113"/>
      <c r="D13" s="113"/>
      <c r="E13" s="113"/>
      <c r="F13" s="113"/>
      <c r="G13" s="113"/>
      <c r="H13" s="113"/>
      <c r="I13" s="113"/>
      <c r="J13" s="114"/>
    </row>
    <row r="14" spans="1:30" ht="27.75" customHeight="1" x14ac:dyDescent="0.25">
      <c r="A14" s="3" t="s">
        <v>18</v>
      </c>
      <c r="B14" s="22">
        <v>2</v>
      </c>
      <c r="C14" s="147" t="s">
        <v>19</v>
      </c>
      <c r="D14" s="148"/>
      <c r="E14" s="148"/>
      <c r="F14" s="148"/>
      <c r="G14" s="148"/>
      <c r="H14" s="148"/>
      <c r="I14" s="148"/>
      <c r="J14" s="149"/>
    </row>
    <row r="15" spans="1:30" ht="26.25" customHeight="1" x14ac:dyDescent="0.25">
      <c r="A15" s="3" t="s">
        <v>20</v>
      </c>
      <c r="B15" s="6">
        <v>2.2000000000000002</v>
      </c>
      <c r="C15" s="150" t="str">
        <f>IFERROR(VLOOKUP(B15,'[1]Validacion datos'!A8:B26,2,FALSE),"")</f>
        <v>Salud y seguridad social integral</v>
      </c>
      <c r="D15" s="150"/>
      <c r="E15" s="150"/>
      <c r="F15" s="150"/>
      <c r="G15" s="150"/>
      <c r="H15" s="150"/>
      <c r="I15" s="150"/>
      <c r="J15" s="150"/>
    </row>
    <row r="16" spans="1:30" ht="33.75" customHeight="1" x14ac:dyDescent="0.25">
      <c r="A16" s="3" t="s">
        <v>21</v>
      </c>
      <c r="B16" s="7" t="s">
        <v>22</v>
      </c>
      <c r="C16" s="150" t="s">
        <v>23</v>
      </c>
      <c r="D16" s="150"/>
      <c r="E16" s="150"/>
      <c r="F16" s="150"/>
      <c r="G16" s="150"/>
      <c r="H16" s="150"/>
      <c r="I16" s="150"/>
      <c r="J16" s="150"/>
    </row>
    <row r="17" spans="1:10" ht="15.75" x14ac:dyDescent="0.25">
      <c r="A17" s="112" t="s">
        <v>24</v>
      </c>
      <c r="B17" s="113"/>
      <c r="C17" s="113"/>
      <c r="D17" s="113"/>
      <c r="E17" s="113"/>
      <c r="F17" s="113"/>
      <c r="G17" s="113"/>
      <c r="H17" s="113"/>
      <c r="I17" s="113"/>
      <c r="J17" s="114"/>
    </row>
    <row r="18" spans="1:10" ht="29.25" customHeight="1" x14ac:dyDescent="0.25">
      <c r="A18" s="3" t="s">
        <v>25</v>
      </c>
      <c r="B18" s="104" t="s">
        <v>26</v>
      </c>
      <c r="C18" s="104"/>
      <c r="D18" s="104"/>
      <c r="E18" s="104"/>
      <c r="F18" s="104"/>
      <c r="G18" s="104"/>
      <c r="H18" s="104"/>
      <c r="I18" s="104"/>
      <c r="J18" s="105"/>
    </row>
    <row r="19" spans="1:10" ht="42.6" customHeight="1" x14ac:dyDescent="0.25">
      <c r="A19" s="8" t="s">
        <v>27</v>
      </c>
      <c r="B19" s="104" t="s">
        <v>28</v>
      </c>
      <c r="C19" s="104"/>
      <c r="D19" s="104"/>
      <c r="E19" s="104"/>
      <c r="F19" s="104"/>
      <c r="G19" s="104"/>
      <c r="H19" s="104"/>
      <c r="I19" s="104"/>
      <c r="J19" s="105"/>
    </row>
    <row r="20" spans="1:10" ht="34.5" customHeight="1" x14ac:dyDescent="0.25">
      <c r="A20" s="8" t="s">
        <v>29</v>
      </c>
      <c r="B20" s="104" t="s">
        <v>30</v>
      </c>
      <c r="C20" s="104"/>
      <c r="D20" s="104"/>
      <c r="E20" s="104"/>
      <c r="F20" s="104"/>
      <c r="G20" s="104"/>
      <c r="H20" s="104"/>
      <c r="I20" s="104"/>
      <c r="J20" s="105"/>
    </row>
    <row r="21" spans="1:10" ht="35.25" customHeight="1" x14ac:dyDescent="0.25">
      <c r="A21" s="8" t="s">
        <v>31</v>
      </c>
      <c r="B21" s="104" t="s">
        <v>32</v>
      </c>
      <c r="C21" s="104"/>
      <c r="D21" s="104"/>
      <c r="E21" s="104"/>
      <c r="F21" s="104"/>
      <c r="G21" s="104"/>
      <c r="H21" s="104"/>
      <c r="I21" s="104"/>
      <c r="J21" s="105"/>
    </row>
    <row r="22" spans="1:10" ht="15.75" x14ac:dyDescent="0.25">
      <c r="A22" s="112" t="s">
        <v>33</v>
      </c>
      <c r="B22" s="113"/>
      <c r="C22" s="113"/>
      <c r="D22" s="113"/>
      <c r="E22" s="113"/>
      <c r="F22" s="113"/>
      <c r="G22" s="113"/>
      <c r="H22" s="113"/>
      <c r="I22" s="113"/>
      <c r="J22" s="114"/>
    </row>
    <row r="23" spans="1:10" ht="15.75" x14ac:dyDescent="0.25">
      <c r="A23" s="120" t="s">
        <v>34</v>
      </c>
      <c r="B23" s="121"/>
      <c r="C23" s="121"/>
      <c r="D23" s="121"/>
      <c r="E23" s="121"/>
      <c r="F23" s="121"/>
      <c r="G23" s="121"/>
      <c r="H23" s="121"/>
      <c r="I23" s="121"/>
      <c r="J23" s="122"/>
    </row>
    <row r="24" spans="1:10" ht="15" customHeight="1" x14ac:dyDescent="0.25">
      <c r="A24" s="126" t="s">
        <v>35</v>
      </c>
      <c r="B24" s="127"/>
      <c r="C24" s="128" t="s">
        <v>36</v>
      </c>
      <c r="D24" s="129"/>
      <c r="E24" s="129"/>
      <c r="F24" s="129" t="s">
        <v>37</v>
      </c>
      <c r="G24" s="129"/>
      <c r="H24" s="127"/>
      <c r="I24" s="128" t="s">
        <v>38</v>
      </c>
      <c r="J24" s="130"/>
    </row>
    <row r="25" spans="1:10" x14ac:dyDescent="0.25">
      <c r="A25" s="172">
        <v>329000000</v>
      </c>
      <c r="B25" s="173"/>
      <c r="C25" s="169">
        <v>505610909.38999999</v>
      </c>
      <c r="D25" s="170"/>
      <c r="E25" s="171"/>
      <c r="F25" s="169">
        <f>120927408.49</f>
        <v>120927408.48999999</v>
      </c>
      <c r="G25" s="170"/>
      <c r="H25" s="171"/>
      <c r="I25" s="174">
        <f>(+F25/A25)</f>
        <v>0.36756051212765956</v>
      </c>
      <c r="J25" s="175"/>
    </row>
    <row r="26" spans="1:10" ht="15.75" x14ac:dyDescent="0.25">
      <c r="A26" s="120" t="s">
        <v>39</v>
      </c>
      <c r="B26" s="121"/>
      <c r="C26" s="121"/>
      <c r="D26" s="121"/>
      <c r="E26" s="121"/>
      <c r="F26" s="121"/>
      <c r="G26" s="121"/>
      <c r="H26" s="121"/>
      <c r="I26" s="121"/>
      <c r="J26" s="122"/>
    </row>
    <row r="27" spans="1:10" x14ac:dyDescent="0.25">
      <c r="A27" s="4"/>
      <c r="B27"/>
      <c r="C27" s="138" t="s">
        <v>40</v>
      </c>
      <c r="D27" s="139"/>
      <c r="E27" s="138" t="s">
        <v>41</v>
      </c>
      <c r="F27" s="139"/>
      <c r="G27" s="138" t="s">
        <v>42</v>
      </c>
      <c r="H27" s="138"/>
      <c r="I27" s="138" t="s">
        <v>43</v>
      </c>
      <c r="J27" s="140"/>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23" t="s">
        <v>139</v>
      </c>
      <c r="B31" s="124"/>
      <c r="C31" s="124"/>
      <c r="D31" s="124"/>
      <c r="E31" s="124"/>
      <c r="F31" s="124"/>
      <c r="G31" s="124"/>
      <c r="H31" s="124"/>
      <c r="I31" s="124"/>
      <c r="J31" s="125"/>
    </row>
    <row r="32" spans="1:10" ht="15.75" x14ac:dyDescent="0.25">
      <c r="A32" s="112" t="s">
        <v>58</v>
      </c>
      <c r="B32" s="113"/>
      <c r="C32" s="113"/>
      <c r="D32" s="113"/>
      <c r="E32" s="113"/>
      <c r="F32" s="113"/>
      <c r="G32" s="113"/>
      <c r="H32" s="113"/>
      <c r="I32" s="113"/>
      <c r="J32" s="114"/>
    </row>
    <row r="33" spans="1:48" ht="15.75" x14ac:dyDescent="0.25">
      <c r="A33" s="120" t="s">
        <v>59</v>
      </c>
      <c r="B33" s="121"/>
      <c r="C33" s="121"/>
      <c r="D33" s="121"/>
      <c r="E33" s="121"/>
      <c r="F33" s="121"/>
      <c r="G33" s="121"/>
      <c r="H33" s="121"/>
      <c r="I33" s="121"/>
      <c r="J33" s="122"/>
    </row>
    <row r="34" spans="1:48" x14ac:dyDescent="0.25">
      <c r="A34" s="26" t="s">
        <v>60</v>
      </c>
      <c r="B34" s="118" t="s">
        <v>54</v>
      </c>
      <c r="C34" s="118"/>
      <c r="D34" s="118"/>
      <c r="E34" s="118"/>
      <c r="F34" s="118"/>
      <c r="G34" s="118"/>
      <c r="H34" s="118"/>
      <c r="I34" s="118"/>
      <c r="J34" s="119"/>
    </row>
    <row r="35" spans="1:48" ht="67.5" customHeight="1" x14ac:dyDescent="0.25">
      <c r="A35" s="17" t="s">
        <v>61</v>
      </c>
      <c r="B35" s="104" t="s">
        <v>62</v>
      </c>
      <c r="C35" s="104"/>
      <c r="D35" s="104"/>
      <c r="E35" s="104"/>
      <c r="F35" s="104"/>
      <c r="G35" s="104"/>
      <c r="H35" s="104"/>
      <c r="I35" s="104"/>
      <c r="J35" s="105"/>
    </row>
    <row r="36" spans="1:48" ht="59.25" customHeight="1" x14ac:dyDescent="0.25">
      <c r="A36" s="17" t="s">
        <v>63</v>
      </c>
      <c r="B36" s="104" t="s">
        <v>76</v>
      </c>
      <c r="C36" s="104"/>
      <c r="D36" s="104"/>
      <c r="E36" s="104"/>
      <c r="F36" s="104"/>
      <c r="G36" s="104"/>
      <c r="H36" s="104"/>
      <c r="I36" s="104"/>
      <c r="J36" s="105"/>
      <c r="K36" s="104"/>
      <c r="L36" s="104"/>
      <c r="M36" s="104"/>
      <c r="N36" s="104"/>
      <c r="O36" s="104"/>
      <c r="P36" s="104"/>
      <c r="Q36" s="105"/>
      <c r="R36" s="104"/>
      <c r="S36" s="104"/>
      <c r="T36" s="104"/>
      <c r="U36" s="104"/>
      <c r="V36" s="104"/>
      <c r="W36" s="104"/>
      <c r="X36" s="104"/>
      <c r="Y36" s="104"/>
      <c r="Z36" s="105"/>
      <c r="AA36" s="104"/>
      <c r="AB36" s="104"/>
      <c r="AC36" s="104"/>
      <c r="AD36" s="104"/>
      <c r="AE36" s="104"/>
      <c r="AF36" s="104"/>
      <c r="AG36" s="104"/>
      <c r="AH36" s="104"/>
      <c r="AI36" s="105"/>
      <c r="AJ36" s="104"/>
      <c r="AK36" s="104"/>
      <c r="AL36" s="104"/>
      <c r="AM36" s="104"/>
      <c r="AN36" s="104"/>
      <c r="AO36" s="104"/>
      <c r="AP36" s="104"/>
      <c r="AQ36" s="104"/>
      <c r="AR36" s="105"/>
      <c r="AS36" s="104"/>
      <c r="AT36" s="104"/>
      <c r="AU36" s="104"/>
      <c r="AV36" s="104"/>
    </row>
    <row r="37" spans="1:48" ht="60" customHeight="1" x14ac:dyDescent="0.25">
      <c r="A37" s="17" t="s">
        <v>64</v>
      </c>
      <c r="B37" s="104" t="s">
        <v>77</v>
      </c>
      <c r="C37" s="104"/>
      <c r="D37" s="104"/>
      <c r="E37" s="104"/>
      <c r="F37" s="104"/>
      <c r="G37" s="104"/>
      <c r="H37" s="104"/>
      <c r="I37" s="104"/>
      <c r="J37" s="105"/>
    </row>
    <row r="38" spans="1:48" x14ac:dyDescent="0.25">
      <c r="A38" s="26" t="s">
        <v>60</v>
      </c>
      <c r="B38" s="118" t="s">
        <v>56</v>
      </c>
      <c r="C38" s="118"/>
      <c r="D38" s="118"/>
      <c r="E38" s="118"/>
      <c r="F38" s="118"/>
      <c r="G38" s="118"/>
      <c r="H38" s="118"/>
      <c r="I38" s="118"/>
      <c r="J38" s="119"/>
    </row>
    <row r="39" spans="1:48" ht="27" customHeight="1" x14ac:dyDescent="0.25">
      <c r="A39" s="17" t="s">
        <v>61</v>
      </c>
      <c r="B39" s="104" t="s">
        <v>66</v>
      </c>
      <c r="C39" s="104"/>
      <c r="D39" s="104"/>
      <c r="E39" s="104"/>
      <c r="F39" s="104"/>
      <c r="G39" s="104"/>
      <c r="H39" s="104"/>
      <c r="I39" s="104"/>
      <c r="J39" s="105"/>
    </row>
    <row r="40" spans="1:48" ht="27.6" customHeight="1" x14ac:dyDescent="0.25">
      <c r="A40" s="17" t="s">
        <v>63</v>
      </c>
      <c r="B40" s="104" t="s">
        <v>78</v>
      </c>
      <c r="C40" s="104"/>
      <c r="D40" s="104"/>
      <c r="E40" s="104"/>
      <c r="F40" s="104"/>
      <c r="G40" s="104"/>
      <c r="H40" s="104"/>
      <c r="I40" s="104"/>
      <c r="J40" s="105"/>
    </row>
    <row r="41" spans="1:48" ht="37.15" customHeight="1" x14ac:dyDescent="0.25">
      <c r="A41" s="17" t="s">
        <v>64</v>
      </c>
      <c r="B41" s="104" t="s">
        <v>79</v>
      </c>
      <c r="C41" s="104"/>
      <c r="D41" s="104"/>
      <c r="E41" s="104"/>
      <c r="F41" s="104"/>
      <c r="G41" s="104"/>
      <c r="H41" s="104"/>
      <c r="I41" s="104"/>
      <c r="J41" s="105"/>
    </row>
    <row r="42" spans="1:48" ht="15.75" x14ac:dyDescent="0.25">
      <c r="A42" s="112" t="s">
        <v>69</v>
      </c>
      <c r="B42" s="113"/>
      <c r="C42" s="113"/>
      <c r="D42" s="113"/>
      <c r="E42" s="113"/>
      <c r="F42" s="113"/>
      <c r="G42" s="113"/>
      <c r="H42" s="113"/>
      <c r="I42" s="113"/>
      <c r="J42" s="114"/>
    </row>
    <row r="43" spans="1:48" ht="15.75" x14ac:dyDescent="0.25">
      <c r="A43" s="115" t="s">
        <v>70</v>
      </c>
      <c r="B43" s="116"/>
      <c r="C43" s="116"/>
      <c r="D43" s="116"/>
      <c r="E43" s="116"/>
      <c r="F43" s="116"/>
      <c r="G43" s="116"/>
      <c r="H43" s="116"/>
      <c r="I43" s="116"/>
      <c r="J43" s="117"/>
    </row>
    <row r="44" spans="1:48" ht="89.45" customHeight="1" x14ac:dyDescent="0.25">
      <c r="A44" s="109" t="s">
        <v>80</v>
      </c>
      <c r="B44" s="110"/>
      <c r="C44" s="110"/>
      <c r="D44" s="110"/>
      <c r="E44" s="110"/>
      <c r="F44" s="110"/>
      <c r="G44" s="110"/>
      <c r="H44" s="110"/>
      <c r="I44" s="110"/>
      <c r="J44" s="111"/>
      <c r="K44" s="28"/>
      <c r="L44" s="28"/>
      <c r="M44" s="28"/>
      <c r="N44" s="28"/>
      <c r="O44" s="28"/>
      <c r="P44" s="29"/>
      <c r="Q44" s="104"/>
      <c r="R44" s="104"/>
      <c r="S44" s="104"/>
      <c r="T44" s="104"/>
      <c r="U44" s="104"/>
      <c r="V44" s="104"/>
      <c r="W44" s="104"/>
      <c r="X44" s="104"/>
      <c r="Y44" s="105"/>
      <c r="Z44" s="104"/>
      <c r="AA44" s="104"/>
      <c r="AB44" s="104"/>
      <c r="AC44" s="104"/>
      <c r="AD44" s="104"/>
      <c r="AE44" s="104"/>
      <c r="AF44" s="104"/>
      <c r="AG44" s="104"/>
      <c r="AH44" s="105"/>
      <c r="AI44" s="104"/>
      <c r="AJ44" s="104"/>
      <c r="AK44" s="104"/>
      <c r="AL44" s="104"/>
      <c r="AM44" s="104"/>
      <c r="AN44" s="104"/>
      <c r="AO44" s="104"/>
      <c r="AP44" s="104"/>
      <c r="AQ44" s="105"/>
    </row>
    <row r="45" spans="1:48" ht="27.75" customHeight="1" x14ac:dyDescent="0.25">
      <c r="A45" s="23"/>
      <c r="B45" s="23"/>
      <c r="C45" s="23"/>
      <c r="D45" s="23"/>
      <c r="E45" s="23"/>
      <c r="F45" s="23"/>
      <c r="G45" s="23"/>
      <c r="H45" s="23"/>
      <c r="I45" s="23"/>
      <c r="J45" s="23"/>
    </row>
    <row r="46" spans="1:48" ht="30.75" customHeight="1" x14ac:dyDescent="0.25">
      <c r="A46" s="106" t="s">
        <v>72</v>
      </c>
      <c r="B46" s="106"/>
      <c r="C46" s="106"/>
      <c r="D46" s="106"/>
      <c r="E46" s="106"/>
      <c r="F46" s="106"/>
      <c r="G46" s="106"/>
      <c r="H46" s="106"/>
      <c r="I46" s="106"/>
      <c r="J46" s="106"/>
    </row>
    <row r="47" spans="1:48" x14ac:dyDescent="0.25">
      <c r="A47" s="5" t="s">
        <v>136</v>
      </c>
    </row>
    <row r="50" spans="2:4" x14ac:dyDescent="0.25">
      <c r="B50" s="107" t="s">
        <v>73</v>
      </c>
      <c r="C50" s="107"/>
      <c r="D50" s="107"/>
    </row>
    <row r="51" spans="2:4" x14ac:dyDescent="0.25">
      <c r="B51" s="108" t="str">
        <f>+'Primer trimestre'!B51:D51</f>
        <v>Escania Navarro</v>
      </c>
      <c r="C51" s="108"/>
      <c r="D51" s="108"/>
    </row>
    <row r="52" spans="2:4" x14ac:dyDescent="0.25">
      <c r="B52" s="103" t="s">
        <v>75</v>
      </c>
      <c r="C52" s="103"/>
      <c r="D52" s="103"/>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60" t="s">
        <v>0</v>
      </c>
      <c r="C1" s="161"/>
      <c r="D1" s="161"/>
      <c r="E1" s="161"/>
      <c r="F1" s="161"/>
      <c r="G1" s="161"/>
      <c r="H1" s="161"/>
      <c r="I1" s="161"/>
      <c r="J1" s="162"/>
    </row>
    <row r="2" spans="1:30" ht="21.75" thickBot="1" x14ac:dyDescent="0.3">
      <c r="A2" s="19"/>
      <c r="B2" s="163" t="s">
        <v>1</v>
      </c>
      <c r="C2" s="164"/>
      <c r="D2" s="163" t="s">
        <v>2</v>
      </c>
      <c r="E2" s="164"/>
      <c r="F2" s="164"/>
      <c r="G2" s="164"/>
      <c r="H2" s="165"/>
      <c r="I2" s="1" t="s">
        <v>3</v>
      </c>
      <c r="J2" s="2" t="s">
        <v>4</v>
      </c>
    </row>
    <row r="3" spans="1:30" ht="21.75" thickBot="1" x14ac:dyDescent="0.3">
      <c r="A3" s="20"/>
      <c r="B3" s="166"/>
      <c r="C3" s="167"/>
      <c r="D3" s="166"/>
      <c r="E3" s="167"/>
      <c r="F3" s="167"/>
      <c r="G3" s="167"/>
      <c r="H3" s="168"/>
      <c r="I3" s="24"/>
      <c r="J3" s="25"/>
    </row>
    <row r="4" spans="1:30" x14ac:dyDescent="0.25">
      <c r="A4" s="156"/>
      <c r="B4" s="157"/>
      <c r="C4" s="157"/>
      <c r="D4" s="158"/>
      <c r="E4" s="158"/>
      <c r="F4" s="158"/>
      <c r="G4" s="158"/>
      <c r="H4" s="158"/>
      <c r="I4" s="157"/>
      <c r="J4" s="159"/>
    </row>
    <row r="5" spans="1:30" ht="3" customHeight="1" x14ac:dyDescent="0.25">
      <c r="A5" s="153"/>
      <c r="B5" s="154"/>
      <c r="C5" s="154"/>
      <c r="D5" s="154"/>
      <c r="E5" s="154"/>
      <c r="F5" s="154"/>
      <c r="G5" s="154"/>
      <c r="H5" s="154"/>
      <c r="I5" s="154"/>
      <c r="J5" s="155"/>
    </row>
    <row r="6" spans="1:30" ht="15.75" x14ac:dyDescent="0.25">
      <c r="A6" s="112" t="s">
        <v>5</v>
      </c>
      <c r="B6" s="113"/>
      <c r="C6" s="113"/>
      <c r="D6" s="113"/>
      <c r="E6" s="113"/>
      <c r="F6" s="113"/>
      <c r="G6" s="113"/>
      <c r="H6" s="113"/>
      <c r="I6" s="113"/>
      <c r="J6" s="114"/>
    </row>
    <row r="7" spans="1:30" ht="15.75" x14ac:dyDescent="0.25">
      <c r="A7" s="120" t="s">
        <v>6</v>
      </c>
      <c r="B7" s="121"/>
      <c r="C7" s="121"/>
      <c r="D7" s="121"/>
      <c r="E7" s="121"/>
      <c r="F7" s="121"/>
      <c r="G7" s="121"/>
      <c r="H7" s="121"/>
      <c r="I7" s="121"/>
      <c r="J7" s="122"/>
    </row>
    <row r="8" spans="1:30" ht="14.45" customHeight="1" x14ac:dyDescent="0.25">
      <c r="A8" s="30" t="s">
        <v>7</v>
      </c>
      <c r="B8" s="151" t="s">
        <v>8</v>
      </c>
      <c r="C8" s="151"/>
      <c r="D8" s="151"/>
      <c r="E8" s="151"/>
      <c r="F8" s="151"/>
      <c r="G8" s="151"/>
      <c r="H8" s="151"/>
      <c r="I8" s="151"/>
      <c r="J8" s="151"/>
      <c r="K8" s="152"/>
      <c r="L8" s="152"/>
      <c r="M8" s="152"/>
      <c r="N8" s="152"/>
      <c r="O8" s="152"/>
      <c r="P8" s="152"/>
      <c r="Q8" s="152"/>
      <c r="R8" s="152"/>
      <c r="S8" s="152"/>
      <c r="T8" s="152"/>
      <c r="U8" s="152"/>
      <c r="V8" s="152"/>
      <c r="W8" s="152"/>
      <c r="X8" s="152"/>
      <c r="Y8" s="152"/>
      <c r="Z8" s="152"/>
      <c r="AA8" s="152"/>
      <c r="AB8" s="152"/>
      <c r="AC8" s="152"/>
      <c r="AD8" s="152"/>
    </row>
    <row r="9" spans="1:30" ht="15" customHeight="1" x14ac:dyDescent="0.25">
      <c r="A9" s="21" t="s">
        <v>9</v>
      </c>
      <c r="B9" s="151" t="s">
        <v>10</v>
      </c>
      <c r="C9" s="151"/>
      <c r="D9" s="151"/>
      <c r="E9" s="151"/>
      <c r="F9" s="151"/>
      <c r="G9" s="151"/>
      <c r="H9" s="151"/>
      <c r="I9" s="151"/>
      <c r="J9" s="151"/>
      <c r="K9" s="152"/>
      <c r="L9" s="152"/>
      <c r="M9" s="152"/>
      <c r="N9" s="152"/>
      <c r="O9" s="152"/>
      <c r="P9" s="152"/>
      <c r="Q9" s="152"/>
      <c r="R9" s="152"/>
      <c r="S9" s="152"/>
      <c r="T9" s="152"/>
      <c r="U9" s="152"/>
      <c r="V9" s="152"/>
      <c r="W9" s="152"/>
      <c r="X9" s="152"/>
      <c r="Y9" s="152"/>
      <c r="Z9" s="152"/>
      <c r="AA9" s="152"/>
      <c r="AB9" s="152"/>
      <c r="AC9" s="152"/>
      <c r="AD9" s="152"/>
    </row>
    <row r="10" spans="1:30" ht="14.45" customHeight="1" x14ac:dyDescent="0.25">
      <c r="A10" s="31" t="s">
        <v>11</v>
      </c>
      <c r="B10" s="151" t="s">
        <v>12</v>
      </c>
      <c r="C10" s="151"/>
      <c r="D10" s="151"/>
      <c r="E10" s="151"/>
      <c r="F10" s="151"/>
      <c r="G10" s="151"/>
      <c r="H10" s="151"/>
      <c r="I10" s="151"/>
      <c r="J10" s="151"/>
      <c r="K10" s="152"/>
      <c r="L10" s="152"/>
      <c r="M10" s="152"/>
      <c r="N10" s="152"/>
      <c r="O10" s="152"/>
      <c r="P10" s="152"/>
      <c r="Q10" s="152"/>
      <c r="R10" s="152"/>
      <c r="S10" s="152"/>
      <c r="T10" s="152"/>
      <c r="U10" s="152"/>
      <c r="V10" s="152"/>
      <c r="W10" s="152"/>
      <c r="X10" s="152"/>
      <c r="Y10" s="152"/>
      <c r="Z10" s="152"/>
      <c r="AA10" s="152"/>
      <c r="AB10" s="152"/>
      <c r="AC10" s="152"/>
      <c r="AD10" s="152"/>
    </row>
    <row r="11" spans="1:30" ht="48" customHeight="1" x14ac:dyDescent="0.25">
      <c r="A11" s="3" t="s">
        <v>13</v>
      </c>
      <c r="B11" s="141" t="s">
        <v>14</v>
      </c>
      <c r="C11" s="142"/>
      <c r="D11" s="142"/>
      <c r="E11" s="142"/>
      <c r="F11" s="142"/>
      <c r="G11" s="142"/>
      <c r="H11" s="142"/>
      <c r="I11" s="142"/>
      <c r="J11" s="143"/>
    </row>
    <row r="12" spans="1:30" ht="28.15" customHeight="1" x14ac:dyDescent="0.25">
      <c r="A12" s="3" t="s">
        <v>15</v>
      </c>
      <c r="B12" s="144" t="s">
        <v>16</v>
      </c>
      <c r="C12" s="145"/>
      <c r="D12" s="145"/>
      <c r="E12" s="145"/>
      <c r="F12" s="145"/>
      <c r="G12" s="145"/>
      <c r="H12" s="145"/>
      <c r="I12" s="145"/>
      <c r="J12" s="146"/>
    </row>
    <row r="13" spans="1:30" ht="15.75" x14ac:dyDescent="0.25">
      <c r="A13" s="112" t="s">
        <v>17</v>
      </c>
      <c r="B13" s="113"/>
      <c r="C13" s="113"/>
      <c r="D13" s="113"/>
      <c r="E13" s="113"/>
      <c r="F13" s="113"/>
      <c r="G13" s="113"/>
      <c r="H13" s="113"/>
      <c r="I13" s="113"/>
      <c r="J13" s="114"/>
    </row>
    <row r="14" spans="1:30" ht="27.75" customHeight="1" x14ac:dyDescent="0.25">
      <c r="A14" s="3" t="s">
        <v>18</v>
      </c>
      <c r="B14" s="22">
        <v>2</v>
      </c>
      <c r="C14" s="147" t="s">
        <v>19</v>
      </c>
      <c r="D14" s="148"/>
      <c r="E14" s="148"/>
      <c r="F14" s="148"/>
      <c r="G14" s="148"/>
      <c r="H14" s="148"/>
      <c r="I14" s="148"/>
      <c r="J14" s="149"/>
    </row>
    <row r="15" spans="1:30" ht="26.25" customHeight="1" x14ac:dyDescent="0.25">
      <c r="A15" s="3" t="s">
        <v>20</v>
      </c>
      <c r="B15" s="6">
        <v>2.2000000000000002</v>
      </c>
      <c r="C15" s="150" t="str">
        <f>IFERROR(VLOOKUP(B15,'[1]Validacion datos'!A8:B26,2,FALSE),"")</f>
        <v>Salud y seguridad social integral</v>
      </c>
      <c r="D15" s="150"/>
      <c r="E15" s="150"/>
      <c r="F15" s="150"/>
      <c r="G15" s="150"/>
      <c r="H15" s="150"/>
      <c r="I15" s="150"/>
      <c r="J15" s="150"/>
    </row>
    <row r="16" spans="1:30" ht="33.75" customHeight="1" x14ac:dyDescent="0.25">
      <c r="A16" s="3" t="s">
        <v>21</v>
      </c>
      <c r="B16" s="7" t="s">
        <v>22</v>
      </c>
      <c r="C16" s="150" t="s">
        <v>23</v>
      </c>
      <c r="D16" s="150"/>
      <c r="E16" s="150"/>
      <c r="F16" s="150"/>
      <c r="G16" s="150"/>
      <c r="H16" s="150"/>
      <c r="I16" s="150"/>
      <c r="J16" s="150"/>
    </row>
    <row r="17" spans="1:12" ht="15.75" x14ac:dyDescent="0.25">
      <c r="A17" s="112" t="s">
        <v>24</v>
      </c>
      <c r="B17" s="113"/>
      <c r="C17" s="113"/>
      <c r="D17" s="113"/>
      <c r="E17" s="113"/>
      <c r="F17" s="113"/>
      <c r="G17" s="113"/>
      <c r="H17" s="113"/>
      <c r="I17" s="113"/>
      <c r="J17" s="114"/>
    </row>
    <row r="18" spans="1:12" ht="29.25" customHeight="1" x14ac:dyDescent="0.25">
      <c r="A18" s="3" t="s">
        <v>25</v>
      </c>
      <c r="B18" s="104" t="s">
        <v>26</v>
      </c>
      <c r="C18" s="104"/>
      <c r="D18" s="104"/>
      <c r="E18" s="104"/>
      <c r="F18" s="104"/>
      <c r="G18" s="104"/>
      <c r="H18" s="104"/>
      <c r="I18" s="104"/>
      <c r="J18" s="105"/>
    </row>
    <row r="19" spans="1:12" ht="42.6" customHeight="1" x14ac:dyDescent="0.25">
      <c r="A19" s="8" t="s">
        <v>27</v>
      </c>
      <c r="B19" s="104" t="s">
        <v>28</v>
      </c>
      <c r="C19" s="104"/>
      <c r="D19" s="104"/>
      <c r="E19" s="104"/>
      <c r="F19" s="104"/>
      <c r="G19" s="104"/>
      <c r="H19" s="104"/>
      <c r="I19" s="104"/>
      <c r="J19" s="105"/>
    </row>
    <row r="20" spans="1:12" ht="34.5" customHeight="1" x14ac:dyDescent="0.25">
      <c r="A20" s="8" t="s">
        <v>29</v>
      </c>
      <c r="B20" s="104" t="s">
        <v>30</v>
      </c>
      <c r="C20" s="104"/>
      <c r="D20" s="104"/>
      <c r="E20" s="104"/>
      <c r="F20" s="104"/>
      <c r="G20" s="104"/>
      <c r="H20" s="104"/>
      <c r="I20" s="104"/>
      <c r="J20" s="105"/>
    </row>
    <row r="21" spans="1:12" ht="35.25" customHeight="1" x14ac:dyDescent="0.25">
      <c r="A21" s="8" t="s">
        <v>31</v>
      </c>
      <c r="B21" s="104" t="s">
        <v>32</v>
      </c>
      <c r="C21" s="104"/>
      <c r="D21" s="104"/>
      <c r="E21" s="104"/>
      <c r="F21" s="104"/>
      <c r="G21" s="104"/>
      <c r="H21" s="104"/>
      <c r="I21" s="104"/>
      <c r="J21" s="105"/>
    </row>
    <row r="22" spans="1:12" ht="15.75" x14ac:dyDescent="0.25">
      <c r="A22" s="112" t="s">
        <v>33</v>
      </c>
      <c r="B22" s="113"/>
      <c r="C22" s="113"/>
      <c r="D22" s="113"/>
      <c r="E22" s="113"/>
      <c r="F22" s="113"/>
      <c r="G22" s="113"/>
      <c r="H22" s="113"/>
      <c r="I22" s="113"/>
      <c r="J22" s="114"/>
    </row>
    <row r="23" spans="1:12" ht="15.75" x14ac:dyDescent="0.25">
      <c r="A23" s="120" t="s">
        <v>34</v>
      </c>
      <c r="B23" s="121"/>
      <c r="C23" s="121"/>
      <c r="D23" s="121"/>
      <c r="E23" s="121"/>
      <c r="F23" s="121"/>
      <c r="G23" s="121"/>
      <c r="H23" s="121"/>
      <c r="I23" s="121"/>
      <c r="J23" s="122"/>
    </row>
    <row r="24" spans="1:12" ht="15" customHeight="1" x14ac:dyDescent="0.25">
      <c r="A24" s="126" t="s">
        <v>35</v>
      </c>
      <c r="B24" s="127"/>
      <c r="C24" s="128" t="s">
        <v>36</v>
      </c>
      <c r="D24" s="129"/>
      <c r="E24" s="129"/>
      <c r="F24" s="129" t="s">
        <v>37</v>
      </c>
      <c r="G24" s="129"/>
      <c r="H24" s="127"/>
      <c r="I24" s="128" t="s">
        <v>38</v>
      </c>
      <c r="J24" s="130"/>
    </row>
    <row r="25" spans="1:12" x14ac:dyDescent="0.25">
      <c r="A25" s="172">
        <v>329000000</v>
      </c>
      <c r="B25" s="173"/>
      <c r="C25" s="169">
        <v>505610909.38999999</v>
      </c>
      <c r="D25" s="170"/>
      <c r="E25" s="171"/>
      <c r="F25" s="169">
        <v>120927408.48999999</v>
      </c>
      <c r="G25" s="170"/>
      <c r="H25" s="171"/>
      <c r="I25" s="174">
        <f>(+F25/A25)</f>
        <v>0.36756051212765956</v>
      </c>
      <c r="J25" s="175"/>
    </row>
    <row r="26" spans="1:12" ht="15.75" x14ac:dyDescent="0.25">
      <c r="A26" s="120" t="s">
        <v>39</v>
      </c>
      <c r="B26" s="121"/>
      <c r="C26" s="121"/>
      <c r="D26" s="121"/>
      <c r="E26" s="121"/>
      <c r="F26" s="121"/>
      <c r="G26" s="121"/>
      <c r="H26" s="121"/>
      <c r="I26" s="121"/>
      <c r="J26" s="122"/>
    </row>
    <row r="27" spans="1:12" ht="15" customHeight="1" x14ac:dyDescent="0.25">
      <c r="A27" s="4"/>
      <c r="B27"/>
      <c r="C27" s="138" t="s">
        <v>40</v>
      </c>
      <c r="D27" s="139"/>
      <c r="E27" s="138" t="s">
        <v>133</v>
      </c>
      <c r="F27" s="139"/>
      <c r="G27" s="138" t="s">
        <v>133</v>
      </c>
      <c r="H27" s="139"/>
      <c r="I27" s="138" t="s">
        <v>43</v>
      </c>
      <c r="J27" s="140"/>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60"/>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60"/>
    </row>
    <row r="31" spans="1:12" ht="34.9" customHeight="1" x14ac:dyDescent="0.25">
      <c r="A31" s="123" t="s">
        <v>140</v>
      </c>
      <c r="B31" s="124"/>
      <c r="C31" s="124"/>
      <c r="D31" s="124"/>
      <c r="E31" s="124"/>
      <c r="F31" s="124"/>
      <c r="G31" s="124"/>
      <c r="H31" s="124"/>
      <c r="I31" s="124"/>
      <c r="J31" s="125"/>
    </row>
    <row r="32" spans="1:12" ht="15.75" x14ac:dyDescent="0.25">
      <c r="A32" s="112" t="s">
        <v>58</v>
      </c>
      <c r="B32" s="113"/>
      <c r="C32" s="113"/>
      <c r="D32" s="113"/>
      <c r="E32" s="113"/>
      <c r="F32" s="113"/>
      <c r="G32" s="113"/>
      <c r="H32" s="113"/>
      <c r="I32" s="113"/>
      <c r="J32" s="114"/>
    </row>
    <row r="33" spans="1:48" ht="15.75" x14ac:dyDescent="0.25">
      <c r="A33" s="120" t="s">
        <v>59</v>
      </c>
      <c r="B33" s="121"/>
      <c r="C33" s="121"/>
      <c r="D33" s="121"/>
      <c r="E33" s="121"/>
      <c r="F33" s="121"/>
      <c r="G33" s="121"/>
      <c r="H33" s="121"/>
      <c r="I33" s="121"/>
      <c r="J33" s="122"/>
    </row>
    <row r="34" spans="1:48" x14ac:dyDescent="0.25">
      <c r="A34" s="26" t="s">
        <v>60</v>
      </c>
      <c r="B34" s="118" t="s">
        <v>54</v>
      </c>
      <c r="C34" s="118"/>
      <c r="D34" s="118"/>
      <c r="E34" s="118"/>
      <c r="F34" s="118"/>
      <c r="G34" s="118"/>
      <c r="H34" s="118"/>
      <c r="I34" s="118"/>
      <c r="J34" s="119"/>
    </row>
    <row r="35" spans="1:48" ht="67.5" customHeight="1" x14ac:dyDescent="0.25">
      <c r="A35" s="17" t="s">
        <v>61</v>
      </c>
      <c r="B35" s="104" t="s">
        <v>62</v>
      </c>
      <c r="C35" s="104"/>
      <c r="D35" s="104"/>
      <c r="E35" s="104"/>
      <c r="F35" s="104"/>
      <c r="G35" s="104"/>
      <c r="H35" s="104"/>
      <c r="I35" s="104"/>
      <c r="J35" s="105"/>
    </row>
    <row r="36" spans="1:48" ht="59.25" customHeight="1" x14ac:dyDescent="0.25">
      <c r="A36" s="17" t="s">
        <v>63</v>
      </c>
      <c r="B36" s="104" t="s">
        <v>138</v>
      </c>
      <c r="C36" s="104"/>
      <c r="D36" s="104"/>
      <c r="E36" s="104"/>
      <c r="F36" s="104"/>
      <c r="G36" s="104"/>
      <c r="H36" s="104"/>
      <c r="I36" s="104"/>
      <c r="J36" s="105"/>
      <c r="K36" s="104"/>
      <c r="L36" s="104"/>
      <c r="M36" s="104"/>
      <c r="N36" s="104"/>
      <c r="O36" s="104"/>
      <c r="P36" s="104"/>
      <c r="Q36" s="105"/>
      <c r="R36" s="104"/>
      <c r="S36" s="104"/>
      <c r="T36" s="104"/>
      <c r="U36" s="104"/>
      <c r="V36" s="104"/>
      <c r="W36" s="104"/>
      <c r="X36" s="104"/>
      <c r="Y36" s="104"/>
      <c r="Z36" s="105"/>
      <c r="AA36" s="104"/>
      <c r="AB36" s="104"/>
      <c r="AC36" s="104"/>
      <c r="AD36" s="104"/>
      <c r="AE36" s="104"/>
      <c r="AF36" s="104"/>
      <c r="AG36" s="104"/>
      <c r="AH36" s="104"/>
      <c r="AI36" s="105"/>
      <c r="AJ36" s="104"/>
      <c r="AK36" s="104"/>
      <c r="AL36" s="104"/>
      <c r="AM36" s="104"/>
      <c r="AN36" s="104"/>
      <c r="AO36" s="104"/>
      <c r="AP36" s="104"/>
      <c r="AQ36" s="104"/>
      <c r="AR36" s="105"/>
      <c r="AS36" s="104"/>
      <c r="AT36" s="104"/>
      <c r="AU36" s="104"/>
      <c r="AV36" s="104"/>
    </row>
    <row r="37" spans="1:48" ht="60" customHeight="1" x14ac:dyDescent="0.25">
      <c r="A37" s="17" t="s">
        <v>64</v>
      </c>
      <c r="B37" s="104" t="s">
        <v>77</v>
      </c>
      <c r="C37" s="104"/>
      <c r="D37" s="104"/>
      <c r="E37" s="104"/>
      <c r="F37" s="104"/>
      <c r="G37" s="104"/>
      <c r="H37" s="104"/>
      <c r="I37" s="104"/>
      <c r="J37" s="105"/>
    </row>
    <row r="38" spans="1:48" x14ac:dyDescent="0.25">
      <c r="A38" s="26" t="s">
        <v>60</v>
      </c>
      <c r="B38" s="118" t="s">
        <v>56</v>
      </c>
      <c r="C38" s="118"/>
      <c r="D38" s="118"/>
      <c r="E38" s="118"/>
      <c r="F38" s="118"/>
      <c r="G38" s="118"/>
      <c r="H38" s="118"/>
      <c r="I38" s="118"/>
      <c r="J38" s="119"/>
    </row>
    <row r="39" spans="1:48" ht="27" customHeight="1" x14ac:dyDescent="0.25">
      <c r="A39" s="17" t="s">
        <v>61</v>
      </c>
      <c r="B39" s="104" t="s">
        <v>66</v>
      </c>
      <c r="C39" s="104"/>
      <c r="D39" s="104"/>
      <c r="E39" s="104"/>
      <c r="F39" s="104"/>
      <c r="G39" s="104"/>
      <c r="H39" s="104"/>
      <c r="I39" s="104"/>
      <c r="J39" s="105"/>
    </row>
    <row r="40" spans="1:48" ht="27.6" customHeight="1" x14ac:dyDescent="0.25">
      <c r="A40" s="17" t="s">
        <v>63</v>
      </c>
      <c r="B40" s="104" t="s">
        <v>78</v>
      </c>
      <c r="C40" s="104"/>
      <c r="D40" s="104"/>
      <c r="E40" s="104"/>
      <c r="F40" s="104"/>
      <c r="G40" s="104"/>
      <c r="H40" s="104"/>
      <c r="I40" s="104"/>
      <c r="J40" s="105"/>
    </row>
    <row r="41" spans="1:48" ht="37.15" customHeight="1" x14ac:dyDescent="0.25">
      <c r="A41" s="17" t="s">
        <v>64</v>
      </c>
      <c r="B41" s="104" t="s">
        <v>79</v>
      </c>
      <c r="C41" s="104"/>
      <c r="D41" s="104"/>
      <c r="E41" s="104"/>
      <c r="F41" s="104"/>
      <c r="G41" s="104"/>
      <c r="H41" s="104"/>
      <c r="I41" s="104"/>
      <c r="J41" s="105"/>
    </row>
    <row r="42" spans="1:48" ht="15.75" x14ac:dyDescent="0.25">
      <c r="A42" s="112" t="s">
        <v>69</v>
      </c>
      <c r="B42" s="113"/>
      <c r="C42" s="113"/>
      <c r="D42" s="113"/>
      <c r="E42" s="113"/>
      <c r="F42" s="113"/>
      <c r="G42" s="113"/>
      <c r="H42" s="113"/>
      <c r="I42" s="113"/>
      <c r="J42" s="114"/>
    </row>
    <row r="43" spans="1:48" ht="15.75" x14ac:dyDescent="0.25">
      <c r="A43" s="115" t="s">
        <v>70</v>
      </c>
      <c r="B43" s="116"/>
      <c r="C43" s="116"/>
      <c r="D43" s="116"/>
      <c r="E43" s="116"/>
      <c r="F43" s="116"/>
      <c r="G43" s="116"/>
      <c r="H43" s="116"/>
      <c r="I43" s="116"/>
      <c r="J43" s="117"/>
    </row>
    <row r="44" spans="1:48" ht="89.45" customHeight="1" x14ac:dyDescent="0.25">
      <c r="A44" s="109" t="s">
        <v>80</v>
      </c>
      <c r="B44" s="110"/>
      <c r="C44" s="110"/>
      <c r="D44" s="110"/>
      <c r="E44" s="110"/>
      <c r="F44" s="110"/>
      <c r="G44" s="110"/>
      <c r="H44" s="110"/>
      <c r="I44" s="110"/>
      <c r="J44" s="111"/>
      <c r="K44" s="28"/>
      <c r="L44" s="28"/>
      <c r="M44" s="28"/>
      <c r="N44" s="28"/>
      <c r="O44" s="28"/>
      <c r="P44" s="29"/>
      <c r="Q44" s="104"/>
      <c r="R44" s="104"/>
      <c r="S44" s="104"/>
      <c r="T44" s="104"/>
      <c r="U44" s="104"/>
      <c r="V44" s="104"/>
      <c r="W44" s="104"/>
      <c r="X44" s="104"/>
      <c r="Y44" s="105"/>
      <c r="Z44" s="104"/>
      <c r="AA44" s="104"/>
      <c r="AB44" s="104"/>
      <c r="AC44" s="104"/>
      <c r="AD44" s="104"/>
      <c r="AE44" s="104"/>
      <c r="AF44" s="104"/>
      <c r="AG44" s="104"/>
      <c r="AH44" s="105"/>
      <c r="AI44" s="104"/>
      <c r="AJ44" s="104"/>
      <c r="AK44" s="104"/>
      <c r="AL44" s="104"/>
      <c r="AM44" s="104"/>
      <c r="AN44" s="104"/>
      <c r="AO44" s="104"/>
      <c r="AP44" s="104"/>
      <c r="AQ44" s="105"/>
    </row>
    <row r="45" spans="1:48" ht="27.75" customHeight="1" x14ac:dyDescent="0.25">
      <c r="A45" s="55"/>
      <c r="B45" s="55"/>
      <c r="C45" s="55"/>
      <c r="D45" s="55"/>
      <c r="E45" s="55"/>
      <c r="F45" s="55"/>
      <c r="G45" s="55"/>
      <c r="H45" s="55"/>
      <c r="I45" s="55"/>
      <c r="J45" s="55"/>
    </row>
    <row r="46" spans="1:48" ht="30.75" customHeight="1" x14ac:dyDescent="0.25">
      <c r="A46" s="106" t="s">
        <v>72</v>
      </c>
      <c r="B46" s="106"/>
      <c r="C46" s="106"/>
      <c r="D46" s="106"/>
      <c r="E46" s="106"/>
      <c r="F46" s="106"/>
      <c r="G46" s="106"/>
      <c r="H46" s="106"/>
      <c r="I46" s="106"/>
      <c r="J46" s="106"/>
    </row>
    <row r="47" spans="1:48" x14ac:dyDescent="0.25">
      <c r="A47" s="5" t="s">
        <v>137</v>
      </c>
    </row>
    <row r="50" spans="2:4" x14ac:dyDescent="0.25">
      <c r="B50" s="107" t="s">
        <v>73</v>
      </c>
      <c r="C50" s="107"/>
      <c r="D50" s="107"/>
    </row>
    <row r="51" spans="2:4" x14ac:dyDescent="0.25">
      <c r="B51" s="108" t="str">
        <f>+'Primer trimestre'!B51:D51</f>
        <v>Escania Navarro</v>
      </c>
      <c r="C51" s="108"/>
      <c r="D51" s="108"/>
    </row>
    <row r="52" spans="2:4" x14ac:dyDescent="0.25">
      <c r="B52" s="103" t="s">
        <v>75</v>
      </c>
      <c r="C52" s="103"/>
      <c r="D52" s="103"/>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2"/>
  <sheetViews>
    <sheetView showGridLines="0" tabSelected="1" view="pageBreakPreview" topLeftCell="B41" zoomScale="130" zoomScaleNormal="130" zoomScaleSheetLayoutView="130" workbookViewId="0">
      <selection activeCell="P28" sqref="P28"/>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6" width="12.7109375" style="5" customWidth="1"/>
    <col min="7" max="7" width="11.5703125" style="5" customWidth="1"/>
    <col min="8" max="8" width="12.5703125" style="5" customWidth="1"/>
    <col min="9" max="9" width="11.28515625" style="5" customWidth="1"/>
    <col min="10" max="10" width="11.140625" style="5" customWidth="1"/>
    <col min="13" max="15" width="0" hidden="1" customWidth="1"/>
  </cols>
  <sheetData>
    <row r="1" spans="1:30" ht="21.75" thickBot="1" x14ac:dyDescent="0.3">
      <c r="A1" s="18"/>
      <c r="B1" s="160" t="s">
        <v>0</v>
      </c>
      <c r="C1" s="161"/>
      <c r="D1" s="161"/>
      <c r="E1" s="161"/>
      <c r="F1" s="161"/>
      <c r="G1" s="161"/>
      <c r="H1" s="161"/>
      <c r="I1" s="161"/>
      <c r="J1" s="162"/>
    </row>
    <row r="2" spans="1:30" ht="21.75" thickBot="1" x14ac:dyDescent="0.3">
      <c r="A2" s="19"/>
      <c r="B2" s="163" t="s">
        <v>1</v>
      </c>
      <c r="C2" s="164"/>
      <c r="D2" s="163" t="s">
        <v>2</v>
      </c>
      <c r="E2" s="164"/>
      <c r="F2" s="164"/>
      <c r="G2" s="164"/>
      <c r="H2" s="165"/>
      <c r="I2" s="1" t="s">
        <v>3</v>
      </c>
      <c r="J2" s="2" t="s">
        <v>4</v>
      </c>
    </row>
    <row r="3" spans="1:30" ht="21.75" thickBot="1" x14ac:dyDescent="0.3">
      <c r="A3" s="20"/>
      <c r="B3" s="166">
        <v>6658</v>
      </c>
      <c r="C3" s="167"/>
      <c r="D3" s="166"/>
      <c r="E3" s="167"/>
      <c r="F3" s="167"/>
      <c r="G3" s="167"/>
      <c r="H3" s="168"/>
      <c r="I3" s="24">
        <v>45050</v>
      </c>
      <c r="J3" s="25"/>
    </row>
    <row r="4" spans="1:30" x14ac:dyDescent="0.25">
      <c r="A4" s="156"/>
      <c r="B4" s="157"/>
      <c r="C4" s="157"/>
      <c r="D4" s="158"/>
      <c r="E4" s="158"/>
      <c r="F4" s="158"/>
      <c r="G4" s="158"/>
      <c r="H4" s="158"/>
      <c r="I4" s="157"/>
      <c r="J4" s="159"/>
    </row>
    <row r="5" spans="1:30" ht="3" customHeight="1" x14ac:dyDescent="0.25">
      <c r="A5" s="153"/>
      <c r="B5" s="154"/>
      <c r="C5" s="154"/>
      <c r="D5" s="154"/>
      <c r="E5" s="154"/>
      <c r="F5" s="154"/>
      <c r="G5" s="154"/>
      <c r="H5" s="154"/>
      <c r="I5" s="154"/>
      <c r="J5" s="155"/>
    </row>
    <row r="6" spans="1:30" ht="15.75" x14ac:dyDescent="0.25">
      <c r="A6" s="112" t="s">
        <v>5</v>
      </c>
      <c r="B6" s="113"/>
      <c r="C6" s="113"/>
      <c r="D6" s="113"/>
      <c r="E6" s="113"/>
      <c r="F6" s="113"/>
      <c r="G6" s="113"/>
      <c r="H6" s="113"/>
      <c r="I6" s="113"/>
      <c r="J6" s="114"/>
    </row>
    <row r="7" spans="1:30" ht="15.75" x14ac:dyDescent="0.25">
      <c r="A7" s="120" t="s">
        <v>6</v>
      </c>
      <c r="B7" s="121"/>
      <c r="C7" s="121"/>
      <c r="D7" s="121"/>
      <c r="E7" s="121"/>
      <c r="F7" s="121"/>
      <c r="G7" s="121"/>
      <c r="H7" s="121"/>
      <c r="I7" s="121"/>
      <c r="J7" s="122"/>
    </row>
    <row r="8" spans="1:30" ht="14.45" customHeight="1" x14ac:dyDescent="0.25">
      <c r="A8" s="30" t="s">
        <v>7</v>
      </c>
      <c r="B8" s="151" t="s">
        <v>8</v>
      </c>
      <c r="C8" s="151"/>
      <c r="D8" s="151"/>
      <c r="E8" s="151"/>
      <c r="F8" s="151"/>
      <c r="G8" s="151"/>
      <c r="H8" s="151"/>
      <c r="I8" s="151"/>
      <c r="J8" s="151"/>
      <c r="K8" s="152"/>
      <c r="L8" s="152"/>
      <c r="M8" s="152"/>
      <c r="N8" s="152"/>
      <c r="O8" s="152"/>
      <c r="P8" s="152"/>
      <c r="Q8" s="152"/>
      <c r="R8" s="152"/>
      <c r="S8" s="152"/>
      <c r="T8" s="152"/>
      <c r="U8" s="152"/>
      <c r="V8" s="152"/>
      <c r="W8" s="152"/>
      <c r="X8" s="152"/>
      <c r="Y8" s="152"/>
      <c r="Z8" s="152"/>
      <c r="AA8" s="152"/>
      <c r="AB8" s="152"/>
      <c r="AC8" s="152"/>
      <c r="AD8" s="152"/>
    </row>
    <row r="9" spans="1:30" ht="15" customHeight="1" x14ac:dyDescent="0.25">
      <c r="A9" s="21" t="s">
        <v>9</v>
      </c>
      <c r="B9" s="151" t="s">
        <v>10</v>
      </c>
      <c r="C9" s="151"/>
      <c r="D9" s="151"/>
      <c r="E9" s="151"/>
      <c r="F9" s="151"/>
      <c r="G9" s="151"/>
      <c r="H9" s="151"/>
      <c r="I9" s="151"/>
      <c r="J9" s="151"/>
      <c r="K9" s="152"/>
      <c r="L9" s="152"/>
      <c r="M9" s="152"/>
      <c r="N9" s="152"/>
      <c r="O9" s="152"/>
      <c r="P9" s="152"/>
      <c r="Q9" s="152"/>
      <c r="R9" s="152"/>
      <c r="S9" s="152"/>
      <c r="T9" s="152"/>
      <c r="U9" s="152"/>
      <c r="V9" s="152"/>
      <c r="W9" s="152"/>
      <c r="X9" s="152"/>
      <c r="Y9" s="152"/>
      <c r="Z9" s="152"/>
      <c r="AA9" s="152"/>
      <c r="AB9" s="152"/>
      <c r="AC9" s="152"/>
      <c r="AD9" s="152"/>
    </row>
    <row r="10" spans="1:30" ht="14.45" customHeight="1" x14ac:dyDescent="0.25">
      <c r="A10" s="31" t="s">
        <v>11</v>
      </c>
      <c r="B10" s="151" t="s">
        <v>12</v>
      </c>
      <c r="C10" s="151"/>
      <c r="D10" s="151"/>
      <c r="E10" s="151"/>
      <c r="F10" s="151"/>
      <c r="G10" s="151"/>
      <c r="H10" s="151"/>
      <c r="I10" s="151"/>
      <c r="J10" s="151"/>
      <c r="K10" s="152"/>
      <c r="L10" s="152"/>
      <c r="M10" s="152"/>
      <c r="N10" s="152"/>
      <c r="O10" s="152"/>
      <c r="P10" s="152"/>
      <c r="Q10" s="152"/>
      <c r="R10" s="152"/>
      <c r="S10" s="152"/>
      <c r="T10" s="152"/>
      <c r="U10" s="152"/>
      <c r="V10" s="152"/>
      <c r="W10" s="152"/>
      <c r="X10" s="152"/>
      <c r="Y10" s="152"/>
      <c r="Z10" s="152"/>
      <c r="AA10" s="152"/>
      <c r="AB10" s="152"/>
      <c r="AC10" s="152"/>
      <c r="AD10" s="152"/>
    </row>
    <row r="11" spans="1:30" ht="48" customHeight="1" x14ac:dyDescent="0.25">
      <c r="A11" s="3" t="s">
        <v>13</v>
      </c>
      <c r="B11" s="141" t="s">
        <v>14</v>
      </c>
      <c r="C11" s="142"/>
      <c r="D11" s="142"/>
      <c r="E11" s="142"/>
      <c r="F11" s="142"/>
      <c r="G11" s="142"/>
      <c r="H11" s="142"/>
      <c r="I11" s="142"/>
      <c r="J11" s="143"/>
    </row>
    <row r="12" spans="1:30" ht="28.15" customHeight="1" x14ac:dyDescent="0.25">
      <c r="A12" s="3" t="s">
        <v>15</v>
      </c>
      <c r="B12" s="144" t="s">
        <v>16</v>
      </c>
      <c r="C12" s="145"/>
      <c r="D12" s="145"/>
      <c r="E12" s="145"/>
      <c r="F12" s="145"/>
      <c r="G12" s="145"/>
      <c r="H12" s="145"/>
      <c r="I12" s="145"/>
      <c r="J12" s="146"/>
    </row>
    <row r="13" spans="1:30" ht="15.75" x14ac:dyDescent="0.25">
      <c r="A13" s="112" t="s">
        <v>17</v>
      </c>
      <c r="B13" s="113"/>
      <c r="C13" s="113"/>
      <c r="D13" s="113"/>
      <c r="E13" s="113"/>
      <c r="F13" s="113"/>
      <c r="G13" s="113"/>
      <c r="H13" s="113"/>
      <c r="I13" s="113"/>
      <c r="J13" s="114"/>
    </row>
    <row r="14" spans="1:30" ht="27.75" customHeight="1" x14ac:dyDescent="0.25">
      <c r="A14" s="3" t="s">
        <v>18</v>
      </c>
      <c r="B14" s="22">
        <v>2</v>
      </c>
      <c r="C14" s="147" t="s">
        <v>19</v>
      </c>
      <c r="D14" s="148"/>
      <c r="E14" s="148"/>
      <c r="F14" s="148"/>
      <c r="G14" s="148"/>
      <c r="H14" s="148"/>
      <c r="I14" s="148"/>
      <c r="J14" s="149"/>
    </row>
    <row r="15" spans="1:30" ht="26.25" customHeight="1" x14ac:dyDescent="0.25">
      <c r="A15" s="3" t="s">
        <v>20</v>
      </c>
      <c r="B15" s="6">
        <v>2.2000000000000002</v>
      </c>
      <c r="C15" s="150" t="str">
        <f>IFERROR(VLOOKUP(B15,'[1]Validacion datos'!A8:B26,2,FALSE),"")</f>
        <v>Salud y seguridad social integral</v>
      </c>
      <c r="D15" s="150"/>
      <c r="E15" s="150"/>
      <c r="F15" s="150"/>
      <c r="G15" s="150"/>
      <c r="H15" s="150"/>
      <c r="I15" s="150"/>
      <c r="J15" s="150"/>
    </row>
    <row r="16" spans="1:30" ht="33.75" customHeight="1" x14ac:dyDescent="0.25">
      <c r="A16" s="3" t="s">
        <v>21</v>
      </c>
      <c r="B16" s="7" t="s">
        <v>22</v>
      </c>
      <c r="C16" s="150" t="s">
        <v>23</v>
      </c>
      <c r="D16" s="150"/>
      <c r="E16" s="150"/>
      <c r="F16" s="150"/>
      <c r="G16" s="150"/>
      <c r="H16" s="150"/>
      <c r="I16" s="150"/>
      <c r="J16" s="150"/>
    </row>
    <row r="17" spans="1:15" ht="15.75" x14ac:dyDescent="0.25">
      <c r="A17" s="112" t="s">
        <v>24</v>
      </c>
      <c r="B17" s="113"/>
      <c r="C17" s="113"/>
      <c r="D17" s="113"/>
      <c r="E17" s="113"/>
      <c r="F17" s="113"/>
      <c r="G17" s="113"/>
      <c r="H17" s="113"/>
      <c r="I17" s="113"/>
      <c r="J17" s="114"/>
    </row>
    <row r="18" spans="1:15" ht="29.25" customHeight="1" x14ac:dyDescent="0.25">
      <c r="A18" s="3" t="s">
        <v>25</v>
      </c>
      <c r="B18" s="104" t="s">
        <v>26</v>
      </c>
      <c r="C18" s="104"/>
      <c r="D18" s="104"/>
      <c r="E18" s="104"/>
      <c r="F18" s="104"/>
      <c r="G18" s="104"/>
      <c r="H18" s="104"/>
      <c r="I18" s="104"/>
      <c r="J18" s="105"/>
    </row>
    <row r="19" spans="1:15" ht="42.6" customHeight="1" x14ac:dyDescent="0.25">
      <c r="A19" s="8" t="s">
        <v>27</v>
      </c>
      <c r="B19" s="104" t="s">
        <v>28</v>
      </c>
      <c r="C19" s="104"/>
      <c r="D19" s="104"/>
      <c r="E19" s="104"/>
      <c r="F19" s="104"/>
      <c r="G19" s="104"/>
      <c r="H19" s="104"/>
      <c r="I19" s="104"/>
      <c r="J19" s="105"/>
    </row>
    <row r="20" spans="1:15" ht="34.5" customHeight="1" x14ac:dyDescent="0.25">
      <c r="A20" s="8" t="s">
        <v>29</v>
      </c>
      <c r="B20" s="104" t="s">
        <v>30</v>
      </c>
      <c r="C20" s="104"/>
      <c r="D20" s="104"/>
      <c r="E20" s="104"/>
      <c r="F20" s="104"/>
      <c r="G20" s="104"/>
      <c r="H20" s="104"/>
      <c r="I20" s="104"/>
      <c r="J20" s="105"/>
    </row>
    <row r="21" spans="1:15" ht="35.25" customHeight="1" x14ac:dyDescent="0.25">
      <c r="A21" s="8" t="s">
        <v>31</v>
      </c>
      <c r="B21" s="104" t="s">
        <v>32</v>
      </c>
      <c r="C21" s="104"/>
      <c r="D21" s="104"/>
      <c r="E21" s="104"/>
      <c r="F21" s="104"/>
      <c r="G21" s="104"/>
      <c r="H21" s="104"/>
      <c r="I21" s="104"/>
      <c r="J21" s="105"/>
    </row>
    <row r="22" spans="1:15" ht="15.75" x14ac:dyDescent="0.25">
      <c r="A22" s="112" t="s">
        <v>33</v>
      </c>
      <c r="B22" s="113"/>
      <c r="C22" s="113"/>
      <c r="D22" s="113"/>
      <c r="E22" s="113"/>
      <c r="F22" s="113"/>
      <c r="G22" s="113"/>
      <c r="H22" s="113"/>
      <c r="I22" s="113"/>
      <c r="J22" s="114"/>
    </row>
    <row r="23" spans="1:15" ht="15.75" x14ac:dyDescent="0.25">
      <c r="A23" s="120" t="s">
        <v>34</v>
      </c>
      <c r="B23" s="121"/>
      <c r="C23" s="121"/>
      <c r="D23" s="121"/>
      <c r="E23" s="121"/>
      <c r="F23" s="121"/>
      <c r="G23" s="121"/>
      <c r="H23" s="121"/>
      <c r="I23" s="121"/>
      <c r="J23" s="122"/>
    </row>
    <row r="24" spans="1:15" ht="15" customHeight="1" x14ac:dyDescent="0.25">
      <c r="A24" s="126" t="s">
        <v>35</v>
      </c>
      <c r="B24" s="127"/>
      <c r="C24" s="128" t="s">
        <v>36</v>
      </c>
      <c r="D24" s="129"/>
      <c r="E24" s="129"/>
      <c r="F24" s="129" t="s">
        <v>37</v>
      </c>
      <c r="G24" s="129"/>
      <c r="H24" s="127"/>
      <c r="I24" s="177" t="s">
        <v>38</v>
      </c>
      <c r="J24" s="178"/>
    </row>
    <row r="25" spans="1:15" x14ac:dyDescent="0.25">
      <c r="A25" s="172">
        <v>335288000</v>
      </c>
      <c r="B25" s="173"/>
      <c r="C25" s="169">
        <v>495664074.12</v>
      </c>
      <c r="D25" s="170"/>
      <c r="E25" s="171"/>
      <c r="F25" s="169">
        <v>73322141.239999995</v>
      </c>
      <c r="G25" s="170"/>
      <c r="H25" s="171"/>
      <c r="I25" s="174">
        <f>(+F25/A25)</f>
        <v>0.21868406038987376</v>
      </c>
      <c r="J25" s="175"/>
    </row>
    <row r="26" spans="1:15" ht="15.75" x14ac:dyDescent="0.25">
      <c r="A26" s="120" t="s">
        <v>39</v>
      </c>
      <c r="B26" s="121"/>
      <c r="C26" s="121"/>
      <c r="D26" s="121"/>
      <c r="E26" s="121"/>
      <c r="F26" s="121"/>
      <c r="G26" s="121"/>
      <c r="H26" s="121"/>
      <c r="I26" s="121"/>
      <c r="J26" s="122"/>
    </row>
    <row r="27" spans="1:15" x14ac:dyDescent="0.25">
      <c r="A27" s="4"/>
      <c r="B27"/>
      <c r="C27" s="138" t="s">
        <v>40</v>
      </c>
      <c r="D27" s="139"/>
      <c r="E27" s="138" t="s">
        <v>41</v>
      </c>
      <c r="F27" s="139"/>
      <c r="G27" s="138" t="s">
        <v>42</v>
      </c>
      <c r="H27" s="138"/>
      <c r="I27" s="138" t="s">
        <v>43</v>
      </c>
      <c r="J27" s="140"/>
    </row>
    <row r="28" spans="1:15" ht="38.25" x14ac:dyDescent="0.25">
      <c r="A28" s="9" t="s">
        <v>44</v>
      </c>
      <c r="B28" s="10" t="s">
        <v>45</v>
      </c>
      <c r="C28" s="10" t="s">
        <v>46</v>
      </c>
      <c r="D28" s="10" t="s">
        <v>47</v>
      </c>
      <c r="E28" s="10" t="s">
        <v>48</v>
      </c>
      <c r="F28" s="10" t="s">
        <v>49</v>
      </c>
      <c r="G28" s="10" t="s">
        <v>50</v>
      </c>
      <c r="H28" s="10" t="s">
        <v>51</v>
      </c>
      <c r="I28" s="10" t="s">
        <v>52</v>
      </c>
      <c r="J28" s="11" t="s">
        <v>53</v>
      </c>
    </row>
    <row r="29" spans="1:15" ht="37.9" customHeight="1" x14ac:dyDescent="0.25">
      <c r="A29" s="27" t="s">
        <v>54</v>
      </c>
      <c r="B29" s="12" t="s">
        <v>55</v>
      </c>
      <c r="C29" s="13">
        <v>100</v>
      </c>
      <c r="D29" s="14">
        <v>10000000</v>
      </c>
      <c r="E29" s="13">
        <v>20</v>
      </c>
      <c r="F29" s="14">
        <v>3500000</v>
      </c>
      <c r="G29" s="83">
        <v>21.52</v>
      </c>
      <c r="H29" s="14">
        <v>2565420</v>
      </c>
      <c r="I29" s="15">
        <f>+Tabla18[[#This Row],[Física 
(E)]]/Tabla18[[#This Row],[Física
(C)]]</f>
        <v>1.0760000000000001</v>
      </c>
      <c r="J29" s="16">
        <f>+Tabla18[[#This Row],[Financiera 
 (F)]]/Tabla18[[#This Row],[Financiera
(D)]]</f>
        <v>0.73297714285714288</v>
      </c>
      <c r="M29" s="39">
        <f>+Tabla18[[#This Row],[Financiera 
 (F)]]/Tabla18[[#This Row],[Financiera
(D)]]</f>
        <v>0.73297714285714288</v>
      </c>
      <c r="N29" s="39">
        <f>+Tabla18[[#This Row],[Física 
(%)
 G=E/C]]/Tabla18[[#This Row],[Física 
(E)]]</f>
        <v>0.05</v>
      </c>
      <c r="O29" s="39">
        <f>+Tabla18[[#This Row],[Financiero 
(%) 
H=F/D]]/Tabla18[[#This Row],[Financiera 
 (F)]]</f>
        <v>2.8571428571428575E-7</v>
      </c>
    </row>
    <row r="30" spans="1:15" ht="37.9" customHeight="1" x14ac:dyDescent="0.25">
      <c r="A30" s="27" t="s">
        <v>56</v>
      </c>
      <c r="B30" s="12" t="s">
        <v>57</v>
      </c>
      <c r="C30" s="13">
        <v>100</v>
      </c>
      <c r="D30" s="14">
        <v>18000000</v>
      </c>
      <c r="E30" s="13">
        <v>20</v>
      </c>
      <c r="F30" s="14">
        <v>6000000</v>
      </c>
      <c r="G30" s="83">
        <v>30.4</v>
      </c>
      <c r="H30" s="14">
        <v>4257250</v>
      </c>
      <c r="I30" s="15">
        <f>+Tabla18[[#This Row],[Física 
(E)]]/Tabla18[[#This Row],[Física
(C)]]</f>
        <v>1.52</v>
      </c>
      <c r="J30" s="16">
        <f>+Tabla18[[#This Row],[Financiera 
 (F)]]/Tabla18[[#This Row],[Financiera
(D)]]</f>
        <v>0.70954166666666663</v>
      </c>
      <c r="M30" s="39">
        <f>+Tabla18[[#This Row],[Financiera 
 (F)]]/Tabla18[[#This Row],[Financiera
(D)]]</f>
        <v>0.70954166666666663</v>
      </c>
      <c r="N30" s="39">
        <f>+Tabla18[[#This Row],[Física 
(%)
 G=E/C]]/Tabla18[[#This Row],[Física 
(E)]]</f>
        <v>0.05</v>
      </c>
      <c r="O30" s="39">
        <f>+Tabla18[[#This Row],[Financiero 
(%) 
H=F/D]]/Tabla18[[#This Row],[Financiera 
 (F)]]</f>
        <v>1.6666666666666665E-7</v>
      </c>
    </row>
    <row r="31" spans="1:15" ht="34.9" customHeight="1" x14ac:dyDescent="0.25">
      <c r="A31" s="123" t="s">
        <v>139</v>
      </c>
      <c r="B31" s="124"/>
      <c r="C31" s="124"/>
      <c r="D31" s="124"/>
      <c r="E31" s="124"/>
      <c r="F31" s="124"/>
      <c r="G31" s="124"/>
      <c r="H31" s="124"/>
      <c r="I31" s="124"/>
      <c r="J31" s="125"/>
    </row>
    <row r="32" spans="1:15" ht="15.75" x14ac:dyDescent="0.25">
      <c r="A32" s="112" t="s">
        <v>58</v>
      </c>
      <c r="B32" s="113"/>
      <c r="C32" s="113"/>
      <c r="D32" s="113"/>
      <c r="E32" s="113"/>
      <c r="F32" s="113"/>
      <c r="G32" s="113"/>
      <c r="H32" s="113"/>
      <c r="I32" s="113"/>
      <c r="J32" s="114"/>
    </row>
    <row r="33" spans="1:48" ht="15.75" x14ac:dyDescent="0.25">
      <c r="A33" s="120" t="s">
        <v>59</v>
      </c>
      <c r="B33" s="121"/>
      <c r="C33" s="121"/>
      <c r="D33" s="121"/>
      <c r="E33" s="121"/>
      <c r="F33" s="121"/>
      <c r="G33" s="121"/>
      <c r="H33" s="121"/>
      <c r="I33" s="121"/>
      <c r="J33" s="122"/>
    </row>
    <row r="34" spans="1:48" x14ac:dyDescent="0.25">
      <c r="A34" s="26" t="s">
        <v>60</v>
      </c>
      <c r="B34" s="118" t="s">
        <v>54</v>
      </c>
      <c r="C34" s="118"/>
      <c r="D34" s="118"/>
      <c r="E34" s="118"/>
      <c r="F34" s="118"/>
      <c r="G34" s="118"/>
      <c r="H34" s="118"/>
      <c r="I34" s="118"/>
      <c r="J34" s="119"/>
    </row>
    <row r="35" spans="1:48" ht="67.5" customHeight="1" x14ac:dyDescent="0.25">
      <c r="A35" s="17" t="s">
        <v>61</v>
      </c>
      <c r="B35" s="104" t="s">
        <v>62</v>
      </c>
      <c r="C35" s="104"/>
      <c r="D35" s="104"/>
      <c r="E35" s="104"/>
      <c r="F35" s="104"/>
      <c r="G35" s="104"/>
      <c r="H35" s="104"/>
      <c r="I35" s="104"/>
      <c r="J35" s="105"/>
    </row>
    <row r="36" spans="1:48" ht="120.75" customHeight="1" x14ac:dyDescent="0.25">
      <c r="A36" s="17" t="s">
        <v>63</v>
      </c>
      <c r="B36" s="104" t="s">
        <v>175</v>
      </c>
      <c r="C36" s="104"/>
      <c r="D36" s="104"/>
      <c r="E36" s="104"/>
      <c r="F36" s="104"/>
      <c r="G36" s="104"/>
      <c r="H36" s="104"/>
      <c r="I36" s="104"/>
      <c r="J36" s="105"/>
      <c r="K36" s="104"/>
      <c r="L36" s="104"/>
      <c r="M36" s="104"/>
      <c r="N36" s="104"/>
      <c r="O36" s="104"/>
      <c r="P36" s="104"/>
      <c r="Q36" s="105"/>
      <c r="R36" s="104"/>
      <c r="S36" s="104"/>
      <c r="T36" s="104"/>
      <c r="U36" s="104"/>
      <c r="V36" s="104"/>
      <c r="W36" s="104"/>
      <c r="X36" s="104"/>
      <c r="Y36" s="104"/>
      <c r="Z36" s="105"/>
      <c r="AA36" s="104"/>
      <c r="AB36" s="104"/>
      <c r="AC36" s="104"/>
      <c r="AD36" s="104"/>
      <c r="AE36" s="104"/>
      <c r="AF36" s="104"/>
      <c r="AG36" s="104"/>
      <c r="AH36" s="104"/>
      <c r="AI36" s="105"/>
      <c r="AJ36" s="104"/>
      <c r="AK36" s="104"/>
      <c r="AL36" s="104"/>
      <c r="AM36" s="104"/>
      <c r="AN36" s="104"/>
      <c r="AO36" s="104"/>
      <c r="AP36" s="104"/>
      <c r="AQ36" s="104"/>
      <c r="AR36" s="105"/>
      <c r="AS36" s="104"/>
      <c r="AT36" s="104"/>
      <c r="AU36" s="104"/>
      <c r="AV36" s="104"/>
    </row>
    <row r="37" spans="1:48" ht="60" customHeight="1" x14ac:dyDescent="0.25">
      <c r="A37" s="17" t="s">
        <v>64</v>
      </c>
      <c r="B37" s="104" t="s">
        <v>176</v>
      </c>
      <c r="C37" s="104"/>
      <c r="D37" s="104"/>
      <c r="E37" s="104"/>
      <c r="F37" s="104"/>
      <c r="G37" s="104"/>
      <c r="H37" s="104"/>
      <c r="I37" s="104"/>
      <c r="J37" s="105"/>
    </row>
    <row r="38" spans="1:48" x14ac:dyDescent="0.25">
      <c r="A38" s="26" t="s">
        <v>60</v>
      </c>
      <c r="B38" s="118" t="s">
        <v>56</v>
      </c>
      <c r="C38" s="118"/>
      <c r="D38" s="118"/>
      <c r="E38" s="118"/>
      <c r="F38" s="118"/>
      <c r="G38" s="118"/>
      <c r="H38" s="118"/>
      <c r="I38" s="118"/>
      <c r="J38" s="119"/>
    </row>
    <row r="39" spans="1:48" ht="27" customHeight="1" x14ac:dyDescent="0.25">
      <c r="A39" s="17" t="s">
        <v>61</v>
      </c>
      <c r="B39" s="104" t="s">
        <v>66</v>
      </c>
      <c r="C39" s="104"/>
      <c r="D39" s="104"/>
      <c r="E39" s="104"/>
      <c r="F39" s="104"/>
      <c r="G39" s="104"/>
      <c r="H39" s="104"/>
      <c r="I39" s="104"/>
      <c r="J39" s="105"/>
    </row>
    <row r="40" spans="1:48" ht="124.5" customHeight="1" x14ac:dyDescent="0.25">
      <c r="A40" s="17" t="s">
        <v>63</v>
      </c>
      <c r="B40" s="104" t="s">
        <v>178</v>
      </c>
      <c r="C40" s="104"/>
      <c r="D40" s="104"/>
      <c r="E40" s="104"/>
      <c r="F40" s="104"/>
      <c r="G40" s="104"/>
      <c r="H40" s="104"/>
      <c r="I40" s="104"/>
      <c r="J40" s="105"/>
    </row>
    <row r="41" spans="1:48" s="102" customFormat="1" ht="103.5" customHeight="1" x14ac:dyDescent="0.25">
      <c r="A41" s="17" t="s">
        <v>64</v>
      </c>
      <c r="B41" s="104" t="s">
        <v>179</v>
      </c>
      <c r="C41" s="104"/>
      <c r="D41" s="104"/>
      <c r="E41" s="104"/>
      <c r="F41" s="104"/>
      <c r="G41" s="104"/>
      <c r="H41" s="104"/>
      <c r="I41" s="104"/>
      <c r="J41" s="105"/>
    </row>
    <row r="42" spans="1:48" ht="15.75" x14ac:dyDescent="0.25">
      <c r="A42" s="112" t="s">
        <v>69</v>
      </c>
      <c r="B42" s="113"/>
      <c r="C42" s="113"/>
      <c r="D42" s="113"/>
      <c r="E42" s="113"/>
      <c r="F42" s="113"/>
      <c r="G42" s="113"/>
      <c r="H42" s="113"/>
      <c r="I42" s="113"/>
      <c r="J42" s="114"/>
    </row>
    <row r="43" spans="1:48" ht="15.75" x14ac:dyDescent="0.25">
      <c r="A43" s="115" t="s">
        <v>70</v>
      </c>
      <c r="B43" s="116"/>
      <c r="C43" s="116"/>
      <c r="D43" s="116"/>
      <c r="E43" s="116"/>
      <c r="F43" s="116"/>
      <c r="G43" s="116"/>
      <c r="H43" s="116"/>
      <c r="I43" s="116"/>
      <c r="J43" s="117"/>
    </row>
    <row r="44" spans="1:48" ht="70.5" customHeight="1" x14ac:dyDescent="0.25">
      <c r="A44" s="109" t="s">
        <v>174</v>
      </c>
      <c r="B44" s="110"/>
      <c r="C44" s="110"/>
      <c r="D44" s="110"/>
      <c r="E44" s="110"/>
      <c r="F44" s="110"/>
      <c r="G44" s="110"/>
      <c r="H44" s="110"/>
      <c r="I44" s="110"/>
      <c r="J44" s="111"/>
      <c r="K44" s="28"/>
      <c r="L44" s="28"/>
      <c r="M44" s="28"/>
      <c r="N44" s="28"/>
      <c r="O44" s="28"/>
      <c r="P44" s="29"/>
      <c r="Q44" s="104"/>
      <c r="R44" s="104"/>
      <c r="S44" s="104"/>
      <c r="T44" s="104"/>
      <c r="U44" s="104"/>
      <c r="V44" s="104"/>
      <c r="W44" s="104"/>
      <c r="X44" s="104"/>
      <c r="Y44" s="105"/>
      <c r="Z44" s="104"/>
      <c r="AA44" s="104"/>
      <c r="AB44" s="104"/>
      <c r="AC44" s="104"/>
      <c r="AD44" s="104"/>
      <c r="AE44" s="104"/>
      <c r="AF44" s="104"/>
      <c r="AG44" s="104"/>
      <c r="AH44" s="105"/>
      <c r="AI44" s="104"/>
      <c r="AJ44" s="104"/>
      <c r="AK44" s="104"/>
      <c r="AL44" s="104"/>
      <c r="AM44" s="104"/>
      <c r="AN44" s="104"/>
      <c r="AO44" s="104"/>
      <c r="AP44" s="104"/>
      <c r="AQ44" s="105"/>
    </row>
    <row r="45" spans="1:48" ht="27.75" customHeight="1" x14ac:dyDescent="0.25">
      <c r="A45" s="59"/>
      <c r="B45" s="59"/>
      <c r="C45" s="59"/>
      <c r="D45" s="59"/>
      <c r="E45" s="59"/>
      <c r="F45" s="59"/>
      <c r="G45" s="59"/>
      <c r="H45" s="59"/>
      <c r="I45" s="59"/>
      <c r="J45" s="59"/>
    </row>
    <row r="46" spans="1:48" ht="30.75" customHeight="1" x14ac:dyDescent="0.25">
      <c r="A46" s="106" t="s">
        <v>72</v>
      </c>
      <c r="B46" s="106"/>
      <c r="C46" s="106"/>
      <c r="D46" s="106"/>
      <c r="E46" s="106"/>
      <c r="F46" s="106"/>
      <c r="G46" s="106"/>
      <c r="H46" s="106"/>
      <c r="I46" s="106"/>
      <c r="J46" s="106"/>
    </row>
    <row r="47" spans="1:48" x14ac:dyDescent="0.25">
      <c r="A47" s="5" t="s">
        <v>173</v>
      </c>
    </row>
    <row r="48" spans="1:48" ht="28.5" customHeight="1" x14ac:dyDescent="0.25">
      <c r="A48" s="103"/>
      <c r="B48" s="103"/>
      <c r="C48" s="103"/>
      <c r="D48" s="103"/>
      <c r="E48" s="103"/>
      <c r="F48" s="103"/>
      <c r="G48" s="103"/>
      <c r="H48" s="103"/>
      <c r="I48" s="103"/>
      <c r="J48" s="103"/>
    </row>
    <row r="49" spans="1:10" ht="17.25" customHeight="1" x14ac:dyDescent="0.25">
      <c r="A49" s="103"/>
      <c r="B49" s="103"/>
      <c r="C49" s="103"/>
      <c r="D49" s="103"/>
      <c r="E49" s="103"/>
      <c r="F49" s="103"/>
      <c r="G49" s="103"/>
      <c r="H49" s="103"/>
      <c r="I49" s="103"/>
      <c r="J49" s="103"/>
    </row>
    <row r="50" spans="1:10" x14ac:dyDescent="0.25">
      <c r="A50" s="107" t="s">
        <v>73</v>
      </c>
      <c r="B50" s="107"/>
      <c r="C50" s="107"/>
      <c r="D50" s="107"/>
      <c r="E50" s="107"/>
      <c r="F50" s="107"/>
      <c r="G50" s="107"/>
      <c r="H50" s="107"/>
      <c r="I50" s="107"/>
      <c r="J50" s="107"/>
    </row>
    <row r="51" spans="1:10" x14ac:dyDescent="0.25">
      <c r="A51" s="81"/>
      <c r="B51" s="82"/>
      <c r="C51" s="176" t="s">
        <v>74</v>
      </c>
      <c r="D51" s="176"/>
      <c r="E51" s="176"/>
      <c r="F51" s="176"/>
      <c r="G51" s="81"/>
      <c r="H51" s="81"/>
      <c r="I51" s="81"/>
      <c r="J51" s="81"/>
    </row>
    <row r="52" spans="1:10" x14ac:dyDescent="0.25">
      <c r="A52" s="103" t="s">
        <v>75</v>
      </c>
      <c r="B52" s="103"/>
      <c r="C52" s="103"/>
      <c r="D52" s="103"/>
      <c r="E52" s="103"/>
      <c r="F52" s="103"/>
      <c r="G52" s="103"/>
      <c r="H52" s="103"/>
      <c r="I52" s="103"/>
      <c r="J52" s="103"/>
    </row>
  </sheetData>
  <mergeCells count="75">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A48:J48"/>
    <mergeCell ref="A49:J49"/>
    <mergeCell ref="A50:J50"/>
    <mergeCell ref="A52:J52"/>
    <mergeCell ref="C51:F51"/>
    <mergeCell ref="Q44:Y44"/>
    <mergeCell ref="Z44:AH44"/>
    <mergeCell ref="AI44:AQ44"/>
    <mergeCell ref="A46:J46"/>
    <mergeCell ref="A44:J44"/>
  </mergeCells>
  <dataValidations xWindow="1517" yWindow="671"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64"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
  <sheetViews>
    <sheetView showGridLines="0" workbookViewId="0">
      <selection activeCell="B2" sqref="B2:K5"/>
    </sheetView>
  </sheetViews>
  <sheetFormatPr baseColWidth="10" defaultColWidth="9.140625" defaultRowHeight="15" x14ac:dyDescent="0.25"/>
  <cols>
    <col min="2" max="2" width="17.7109375" customWidth="1"/>
    <col min="3" max="3" width="18.85546875" customWidth="1"/>
    <col min="5" max="5" width="10.85546875" bestFit="1" customWidth="1"/>
    <col min="6" max="6" width="5" bestFit="1" customWidth="1"/>
    <col min="7" max="7" width="10" bestFit="1" customWidth="1"/>
    <col min="8" max="8" width="5.42578125" bestFit="1" customWidth="1"/>
    <col min="9" max="9" width="10" bestFit="1" customWidth="1"/>
    <col min="11" max="11" width="9.85546875" customWidth="1"/>
    <col min="22" max="22" width="15.85546875" customWidth="1"/>
  </cols>
  <sheetData>
    <row r="2" spans="2:22" x14ac:dyDescent="0.25">
      <c r="B2" s="84"/>
      <c r="C2" s="84"/>
      <c r="D2" s="179" t="s">
        <v>40</v>
      </c>
      <c r="E2" s="180"/>
      <c r="F2" s="179" t="s">
        <v>41</v>
      </c>
      <c r="G2" s="180"/>
      <c r="H2" s="179" t="s">
        <v>42</v>
      </c>
      <c r="I2" s="179"/>
      <c r="J2" s="179" t="s">
        <v>43</v>
      </c>
      <c r="K2" s="180"/>
    </row>
    <row r="3" spans="2:22" ht="38.25" x14ac:dyDescent="0.25">
      <c r="B3" s="99" t="s">
        <v>44</v>
      </c>
      <c r="C3" s="100" t="s">
        <v>45</v>
      </c>
      <c r="D3" s="100" t="s">
        <v>46</v>
      </c>
      <c r="E3" s="100" t="s">
        <v>47</v>
      </c>
      <c r="F3" s="100" t="s">
        <v>48</v>
      </c>
      <c r="G3" s="100" t="s">
        <v>49</v>
      </c>
      <c r="H3" s="100" t="s">
        <v>50</v>
      </c>
      <c r="I3" s="100" t="s">
        <v>51</v>
      </c>
      <c r="J3" s="100" t="s">
        <v>52</v>
      </c>
      <c r="K3" s="101" t="s">
        <v>53</v>
      </c>
      <c r="M3" s="183" t="s">
        <v>177</v>
      </c>
      <c r="N3" s="183"/>
      <c r="O3" s="183"/>
      <c r="P3" s="183"/>
      <c r="Q3" s="183"/>
      <c r="R3" s="183"/>
      <c r="S3" s="183"/>
      <c r="T3" s="183"/>
      <c r="U3" s="183"/>
      <c r="V3" s="183"/>
    </row>
    <row r="4" spans="2:22" ht="36.75" customHeight="1" x14ac:dyDescent="0.25">
      <c r="B4" s="85" t="s">
        <v>54</v>
      </c>
      <c r="C4" s="97" t="s">
        <v>55</v>
      </c>
      <c r="D4" s="86">
        <v>100</v>
      </c>
      <c r="E4" s="87">
        <v>10000000</v>
      </c>
      <c r="F4" s="86">
        <v>20</v>
      </c>
      <c r="G4" s="87">
        <v>3500000</v>
      </c>
      <c r="H4" s="88">
        <v>21.52</v>
      </c>
      <c r="I4" s="87">
        <v>2565420</v>
      </c>
      <c r="J4" s="89">
        <f>+Tabla189[[#This Row],[Física 
(E)]]/Tabla189[[#This Row],[Física
(C)]]</f>
        <v>1.0760000000000001</v>
      </c>
      <c r="K4" s="90">
        <f>+Tabla189[[#This Row],[Financiera 
 (F)]]/Tabla189[[#This Row],[Financiera
(D)]]</f>
        <v>0.73297714285714288</v>
      </c>
      <c r="M4" s="184" t="s">
        <v>35</v>
      </c>
      <c r="N4" s="184"/>
      <c r="O4" s="184" t="s">
        <v>36</v>
      </c>
      <c r="P4" s="184"/>
      <c r="Q4" s="184"/>
      <c r="R4" s="184" t="s">
        <v>37</v>
      </c>
      <c r="S4" s="184"/>
      <c r="T4" s="184"/>
      <c r="U4" s="185" t="s">
        <v>38</v>
      </c>
      <c r="V4" s="185"/>
    </row>
    <row r="5" spans="2:22" ht="34.5" customHeight="1" x14ac:dyDescent="0.25">
      <c r="B5" s="91" t="s">
        <v>56</v>
      </c>
      <c r="C5" s="98" t="s">
        <v>57</v>
      </c>
      <c r="D5" s="92">
        <v>100</v>
      </c>
      <c r="E5" s="93">
        <v>18000000</v>
      </c>
      <c r="F5" s="92">
        <v>20</v>
      </c>
      <c r="G5" s="93">
        <v>6000000</v>
      </c>
      <c r="H5" s="94">
        <v>64.53</v>
      </c>
      <c r="I5" s="93">
        <v>4257250</v>
      </c>
      <c r="J5" s="95">
        <f>+Tabla189[[#This Row],[Física 
(E)]]/Tabla189[[#This Row],[Física
(C)]]</f>
        <v>3.2265000000000001</v>
      </c>
      <c r="K5" s="96">
        <f>+Tabla189[[#This Row],[Financiera 
 (F)]]/Tabla189[[#This Row],[Financiera
(D)]]</f>
        <v>0.70954166666666663</v>
      </c>
      <c r="M5" s="181">
        <v>335288000</v>
      </c>
      <c r="N5" s="181"/>
      <c r="O5" s="181">
        <v>495664074.12</v>
      </c>
      <c r="P5" s="181"/>
      <c r="Q5" s="181"/>
      <c r="R5" s="181">
        <v>73322141.239999995</v>
      </c>
      <c r="S5" s="181"/>
      <c r="T5" s="181"/>
      <c r="U5" s="182">
        <f>(+R5/M5)</f>
        <v>0.21868406038987376</v>
      </c>
      <c r="V5" s="182"/>
    </row>
  </sheetData>
  <mergeCells count="13">
    <mergeCell ref="R5:T5"/>
    <mergeCell ref="U5:V5"/>
    <mergeCell ref="M3:V3"/>
    <mergeCell ref="M4:N4"/>
    <mergeCell ref="O4:Q4"/>
    <mergeCell ref="R4:T4"/>
    <mergeCell ref="U4:V4"/>
    <mergeCell ref="M5:N5"/>
    <mergeCell ref="D2:E2"/>
    <mergeCell ref="F2:G2"/>
    <mergeCell ref="H2:I2"/>
    <mergeCell ref="J2:K2"/>
    <mergeCell ref="O5:Q5"/>
  </mergeCells>
  <dataValidations count="7">
    <dataValidation allowBlank="1" showInputMessage="1" showErrorMessage="1" prompt="Monto ejecutado en el trimestre" sqref="I3:I4"/>
    <dataValidation allowBlank="1" showInputMessage="1" showErrorMessage="1" prompt="Meta alcanzada en el trimestre" sqref="H3"/>
    <dataValidation allowBlank="1" showInputMessage="1" showErrorMessage="1" prompt="Monto presupuestado para el producto" sqref="E3:E5 G3 F4:G5"/>
    <dataValidation allowBlank="1" showInputMessage="1" showErrorMessage="1" prompt="Meta anual del indicador" sqref="D3:D5 F3"/>
    <dataValidation allowBlank="1" showInputMessage="1" showErrorMessage="1" prompt="Nombre del indicador" sqref="C3:C5"/>
    <dataValidation allowBlank="1" showInputMessage="1" showErrorMessage="1" prompt="Nombre de cada producto" sqref="B3:B5"/>
    <dataValidation allowBlank="1" showInputMessage="1" showErrorMessage="1" prompt="Presupuesto del programa" sqref="M5:O5 R5"/>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8"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9" t="s">
        <v>148</v>
      </c>
      <c r="G3" s="69" t="s">
        <v>149</v>
      </c>
      <c r="H3" s="69" t="s">
        <v>131</v>
      </c>
      <c r="I3" s="70" t="s">
        <v>150</v>
      </c>
    </row>
    <row r="4" spans="2:9" x14ac:dyDescent="0.25">
      <c r="B4" s="45" t="s">
        <v>151</v>
      </c>
      <c r="C4" s="49" t="s">
        <v>128</v>
      </c>
      <c r="D4" s="71">
        <v>2100000</v>
      </c>
      <c r="E4" s="71">
        <v>1526127.77</v>
      </c>
      <c r="F4" s="71">
        <f>+(D4/4)*3</f>
        <v>1575000</v>
      </c>
      <c r="G4" s="71">
        <f>+E4</f>
        <v>1526127.77</v>
      </c>
      <c r="H4" s="71">
        <f>+F4-G4</f>
        <v>48872.229999999981</v>
      </c>
      <c r="I4" s="72">
        <f>+G4/F4</f>
        <v>0.96897001269841276</v>
      </c>
    </row>
    <row r="5" spans="2:9" x14ac:dyDescent="0.25">
      <c r="B5" s="45" t="s">
        <v>152</v>
      </c>
      <c r="C5" s="49" t="s">
        <v>125</v>
      </c>
      <c r="D5" s="71">
        <v>475910909.39000005</v>
      </c>
      <c r="E5" s="71">
        <v>210131845.01000002</v>
      </c>
      <c r="F5" s="71">
        <f t="shared" ref="F5:F7" si="0">+(D5/4)*3</f>
        <v>356933182.04250002</v>
      </c>
      <c r="G5" s="71">
        <f t="shared" ref="G5:G8" si="1">+E5</f>
        <v>210131845.01000002</v>
      </c>
      <c r="H5" s="71">
        <f t="shared" ref="H5:H7" si="2">+F5-G5</f>
        <v>146801337.0325</v>
      </c>
      <c r="I5" s="72">
        <f>+G5/F5</f>
        <v>0.58871479476228583</v>
      </c>
    </row>
    <row r="6" spans="2:9" ht="45" x14ac:dyDescent="0.25">
      <c r="B6" s="45" t="s">
        <v>153</v>
      </c>
      <c r="C6" s="49" t="s">
        <v>154</v>
      </c>
      <c r="D6" s="71">
        <v>10000000</v>
      </c>
      <c r="E6" s="71">
        <v>5319600</v>
      </c>
      <c r="F6" s="71">
        <f t="shared" si="0"/>
        <v>7500000</v>
      </c>
      <c r="G6" s="71">
        <f t="shared" si="1"/>
        <v>5319600</v>
      </c>
      <c r="H6" s="71">
        <f t="shared" si="2"/>
        <v>2180400</v>
      </c>
      <c r="I6" s="72">
        <f>+G6/F6</f>
        <v>0.70928000000000002</v>
      </c>
    </row>
    <row r="7" spans="2:9" ht="60" x14ac:dyDescent="0.25">
      <c r="B7" s="45" t="s">
        <v>155</v>
      </c>
      <c r="C7" s="49" t="s">
        <v>156</v>
      </c>
      <c r="D7" s="71">
        <v>18000000</v>
      </c>
      <c r="E7" s="71">
        <v>12042550</v>
      </c>
      <c r="F7" s="71">
        <f t="shared" si="0"/>
        <v>13500000</v>
      </c>
      <c r="G7" s="71">
        <f t="shared" si="1"/>
        <v>12042550</v>
      </c>
      <c r="H7" s="71">
        <f t="shared" si="2"/>
        <v>1457450</v>
      </c>
      <c r="I7" s="72">
        <f>+G7/F7</f>
        <v>0.89204074074074069</v>
      </c>
    </row>
    <row r="8" spans="2:9" ht="15.75" thickBot="1" x14ac:dyDescent="0.3">
      <c r="B8" s="49" t="s">
        <v>157</v>
      </c>
      <c r="C8" s="49"/>
      <c r="D8" s="71">
        <v>506010909.39000005</v>
      </c>
      <c r="E8" s="71">
        <v>229020122.78000003</v>
      </c>
      <c r="F8" s="73">
        <f>SUM(F4:F7)</f>
        <v>379508182.04250002</v>
      </c>
      <c r="G8" s="73">
        <f t="shared" si="1"/>
        <v>229020122.78000003</v>
      </c>
      <c r="H8" s="73">
        <f>SUM(H4:H7)</f>
        <v>150488059.26249999</v>
      </c>
      <c r="I8" s="74">
        <f>+G8/F8</f>
        <v>0.60346557364698061</v>
      </c>
    </row>
    <row r="9" spans="2:9" x14ac:dyDescent="0.25">
      <c r="F9" s="71"/>
    </row>
    <row r="10" spans="2:9" x14ac:dyDescent="0.25">
      <c r="F10" s="71"/>
    </row>
    <row r="13" spans="2:9" ht="45" x14ac:dyDescent="0.25">
      <c r="B13" s="45" t="s">
        <v>158</v>
      </c>
      <c r="C13" s="45" t="s">
        <v>159</v>
      </c>
      <c r="D13" s="49" t="s">
        <v>146</v>
      </c>
      <c r="E13" s="49" t="s">
        <v>147</v>
      </c>
      <c r="F13" s="75" t="s">
        <v>160</v>
      </c>
      <c r="G13" s="75" t="s">
        <v>160</v>
      </c>
      <c r="H13" s="75" t="s">
        <v>131</v>
      </c>
      <c r="I13" s="76" t="s">
        <v>150</v>
      </c>
    </row>
    <row r="14" spans="2:9" x14ac:dyDescent="0.25">
      <c r="B14" s="77" t="s">
        <v>161</v>
      </c>
      <c r="C14" s="45" t="s">
        <v>162</v>
      </c>
      <c r="D14" s="71">
        <v>215168271</v>
      </c>
      <c r="E14" s="71">
        <v>126862163.8</v>
      </c>
      <c r="F14" s="71">
        <f>+(D14/4)*3</f>
        <v>161376203.25</v>
      </c>
      <c r="G14" s="71">
        <f>+E14</f>
        <v>126862163.8</v>
      </c>
      <c r="H14" s="71">
        <f>+F14-G14</f>
        <v>34514039.450000003</v>
      </c>
      <c r="I14" s="78">
        <f t="shared" ref="I14:I20" si="3">+G14/F14</f>
        <v>0.78612683434786412</v>
      </c>
    </row>
    <row r="15" spans="2:9" x14ac:dyDescent="0.25">
      <c r="B15" s="77" t="s">
        <v>163</v>
      </c>
      <c r="C15" s="45" t="s">
        <v>164</v>
      </c>
      <c r="D15" s="71">
        <v>156904689</v>
      </c>
      <c r="E15" s="71">
        <v>55076313.250000007</v>
      </c>
      <c r="F15" s="71">
        <f t="shared" ref="F15:F19" si="4">+(D15/4)*3</f>
        <v>117678516.75</v>
      </c>
      <c r="G15" s="71">
        <f t="shared" ref="G15:G20" si="5">+E15</f>
        <v>55076313.250000007</v>
      </c>
      <c r="H15" s="71">
        <f t="shared" ref="H15:H20" si="6">+F15-G15</f>
        <v>62602203.499999993</v>
      </c>
      <c r="I15" s="78">
        <f t="shared" si="3"/>
        <v>0.46802351670531239</v>
      </c>
    </row>
    <row r="16" spans="2:9" x14ac:dyDescent="0.25">
      <c r="B16" s="77" t="s">
        <v>165</v>
      </c>
      <c r="C16" s="45" t="s">
        <v>166</v>
      </c>
      <c r="D16" s="71">
        <v>25192000</v>
      </c>
      <c r="E16" s="71">
        <v>10803113.620000001</v>
      </c>
      <c r="F16" s="71">
        <f t="shared" si="4"/>
        <v>18894000</v>
      </c>
      <c r="G16" s="71">
        <f t="shared" si="5"/>
        <v>10803113.620000001</v>
      </c>
      <c r="H16" s="71">
        <f t="shared" si="6"/>
        <v>8090886.379999999</v>
      </c>
      <c r="I16" s="78">
        <f t="shared" si="3"/>
        <v>0.57177482904625809</v>
      </c>
    </row>
    <row r="17" spans="2:9" x14ac:dyDescent="0.25">
      <c r="B17" s="77" t="s">
        <v>167</v>
      </c>
      <c r="C17" s="45" t="s">
        <v>168</v>
      </c>
      <c r="D17" s="71">
        <v>2100000</v>
      </c>
      <c r="E17" s="71">
        <v>1526127.77</v>
      </c>
      <c r="F17" s="71">
        <f t="shared" si="4"/>
        <v>1575000</v>
      </c>
      <c r="G17" s="71">
        <f t="shared" si="5"/>
        <v>1526127.77</v>
      </c>
      <c r="H17" s="71">
        <f t="shared" si="6"/>
        <v>48872.229999999981</v>
      </c>
      <c r="I17" s="78">
        <f t="shared" si="3"/>
        <v>0.96897001269841276</v>
      </c>
    </row>
    <row r="18" spans="2:9" x14ac:dyDescent="0.25">
      <c r="B18" s="77" t="s">
        <v>169</v>
      </c>
      <c r="C18" s="45" t="s">
        <v>170</v>
      </c>
      <c r="D18" s="71">
        <v>99845949.390000001</v>
      </c>
      <c r="E18" s="71">
        <v>28158771.839999996</v>
      </c>
      <c r="F18" s="71">
        <f t="shared" si="4"/>
        <v>74884462.042500004</v>
      </c>
      <c r="G18" s="71">
        <f t="shared" si="5"/>
        <v>28158771.839999996</v>
      </c>
      <c r="H18" s="71">
        <f t="shared" si="6"/>
        <v>46725690.202500008</v>
      </c>
      <c r="I18" s="78">
        <f t="shared" si="3"/>
        <v>0.37602956704180818</v>
      </c>
    </row>
    <row r="19" spans="2:9" x14ac:dyDescent="0.25">
      <c r="B19" s="77" t="s">
        <v>171</v>
      </c>
      <c r="C19" s="45" t="s">
        <v>172</v>
      </c>
      <c r="D19" s="71">
        <v>6800000</v>
      </c>
      <c r="E19" s="71">
        <v>6593632.5</v>
      </c>
      <c r="F19" s="71">
        <f t="shared" si="4"/>
        <v>5100000</v>
      </c>
      <c r="G19" s="71">
        <f t="shared" si="5"/>
        <v>6593632.5</v>
      </c>
      <c r="H19" s="71">
        <f t="shared" si="6"/>
        <v>-1493632.5</v>
      </c>
      <c r="I19" s="78">
        <f t="shared" si="3"/>
        <v>1.2928691176470588</v>
      </c>
    </row>
    <row r="20" spans="2:9" x14ac:dyDescent="0.25">
      <c r="B20" s="49" t="s">
        <v>157</v>
      </c>
      <c r="C20" s="49"/>
      <c r="D20" s="71">
        <v>506010909.38999999</v>
      </c>
      <c r="E20" s="71">
        <v>229020122.78000003</v>
      </c>
      <c r="F20" s="79">
        <f>SUM(F14:F19)</f>
        <v>379508182.04250002</v>
      </c>
      <c r="G20" s="79">
        <f t="shared" si="5"/>
        <v>229020122.78000003</v>
      </c>
      <c r="H20" s="79">
        <f t="shared" si="6"/>
        <v>150488059.26249999</v>
      </c>
      <c r="I20" s="80">
        <f t="shared" si="3"/>
        <v>0.60346557364698061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92"/>
      <c r="B1" s="192"/>
      <c r="C1" s="193" t="s">
        <v>144</v>
      </c>
      <c r="D1" s="194"/>
      <c r="E1" s="194"/>
      <c r="F1" s="194"/>
      <c r="G1" s="194"/>
      <c r="H1" s="194"/>
      <c r="I1" s="194"/>
      <c r="J1" s="194"/>
      <c r="K1" s="194"/>
      <c r="L1" s="194"/>
    </row>
    <row r="2" spans="1:17" s="67" customFormat="1" ht="5.0999999999999996" customHeight="1" x14ac:dyDescent="0.2"/>
    <row r="3" spans="1:17" s="67" customFormat="1" ht="5.25" customHeight="1" x14ac:dyDescent="0.2">
      <c r="A3" s="195"/>
      <c r="B3" s="192"/>
      <c r="C3" s="192"/>
      <c r="D3" s="192"/>
      <c r="E3" s="192"/>
      <c r="F3" s="192"/>
      <c r="G3" s="192"/>
      <c r="H3" s="192"/>
      <c r="I3" s="192"/>
      <c r="J3" s="192"/>
      <c r="K3" s="192"/>
      <c r="L3" s="192"/>
    </row>
    <row r="4" spans="1:17" ht="24" x14ac:dyDescent="0.2">
      <c r="B4" s="196" t="s">
        <v>93</v>
      </c>
      <c r="C4" s="197"/>
      <c r="D4" s="66" t="s">
        <v>94</v>
      </c>
      <c r="E4" s="66" t="s">
        <v>95</v>
      </c>
      <c r="F4" s="66" t="s">
        <v>96</v>
      </c>
      <c r="G4" s="66" t="s">
        <v>97</v>
      </c>
      <c r="H4" s="66" t="s">
        <v>98</v>
      </c>
      <c r="I4" s="66" t="s">
        <v>99</v>
      </c>
      <c r="J4" s="66" t="s">
        <v>100</v>
      </c>
      <c r="K4" s="66" t="s">
        <v>101</v>
      </c>
      <c r="L4" s="198" t="s">
        <v>102</v>
      </c>
      <c r="M4" s="197"/>
      <c r="N4" s="66" t="s">
        <v>103</v>
      </c>
      <c r="O4" s="66" t="s">
        <v>104</v>
      </c>
      <c r="P4" s="66" t="s">
        <v>143</v>
      </c>
      <c r="Q4" s="65" t="s">
        <v>90</v>
      </c>
    </row>
    <row r="5" spans="1:17" x14ac:dyDescent="0.2">
      <c r="B5" s="186" t="s">
        <v>142</v>
      </c>
      <c r="C5" s="187"/>
      <c r="D5" s="56"/>
      <c r="E5" s="56"/>
      <c r="F5" s="56"/>
      <c r="G5" s="57">
        <v>1</v>
      </c>
      <c r="H5" s="56"/>
      <c r="I5" s="56"/>
      <c r="J5" s="56"/>
      <c r="K5" s="56"/>
      <c r="L5" s="188"/>
      <c r="M5" s="187"/>
      <c r="N5" s="56"/>
      <c r="O5" s="56"/>
      <c r="P5" s="56"/>
      <c r="Q5" s="37">
        <v>1</v>
      </c>
    </row>
    <row r="6" spans="1:17" x14ac:dyDescent="0.2">
      <c r="B6" s="186" t="s">
        <v>141</v>
      </c>
      <c r="C6" s="187"/>
      <c r="D6" s="56"/>
      <c r="E6" s="57">
        <v>2</v>
      </c>
      <c r="F6" s="57">
        <v>1</v>
      </c>
      <c r="G6" s="56"/>
      <c r="H6" s="56"/>
      <c r="I6" s="57">
        <v>2</v>
      </c>
      <c r="J6" s="57">
        <v>6</v>
      </c>
      <c r="K6" s="56"/>
      <c r="L6" s="188"/>
      <c r="M6" s="187"/>
      <c r="N6" s="56"/>
      <c r="O6" s="56"/>
      <c r="P6" s="56"/>
      <c r="Q6" s="37">
        <v>11</v>
      </c>
    </row>
    <row r="7" spans="1:17" x14ac:dyDescent="0.2">
      <c r="B7" s="186" t="s">
        <v>105</v>
      </c>
      <c r="C7" s="187"/>
      <c r="D7" s="56"/>
      <c r="E7" s="57">
        <v>1</v>
      </c>
      <c r="F7" s="57">
        <v>2</v>
      </c>
      <c r="G7" s="57">
        <v>1</v>
      </c>
      <c r="H7" s="56"/>
      <c r="I7" s="57">
        <v>1</v>
      </c>
      <c r="J7" s="56"/>
      <c r="K7" s="57">
        <v>1</v>
      </c>
      <c r="L7" s="188"/>
      <c r="M7" s="187"/>
      <c r="N7" s="56"/>
      <c r="O7" s="56"/>
      <c r="P7" s="56"/>
      <c r="Q7" s="37">
        <v>6</v>
      </c>
    </row>
    <row r="8" spans="1:17" x14ac:dyDescent="0.2">
      <c r="B8" s="186" t="s">
        <v>106</v>
      </c>
      <c r="C8" s="187"/>
      <c r="D8" s="56"/>
      <c r="E8" s="57">
        <v>28</v>
      </c>
      <c r="F8" s="57">
        <v>39</v>
      </c>
      <c r="G8" s="57">
        <v>69</v>
      </c>
      <c r="H8" s="56"/>
      <c r="I8" s="57">
        <v>22</v>
      </c>
      <c r="J8" s="57">
        <v>96</v>
      </c>
      <c r="K8" s="57">
        <v>4</v>
      </c>
      <c r="L8" s="188"/>
      <c r="M8" s="187"/>
      <c r="N8" s="57">
        <v>1</v>
      </c>
      <c r="O8" s="57">
        <v>10</v>
      </c>
      <c r="P8" s="56"/>
      <c r="Q8" s="37">
        <v>269</v>
      </c>
    </row>
    <row r="9" spans="1:17" x14ac:dyDescent="0.2">
      <c r="B9" s="186" t="s">
        <v>107</v>
      </c>
      <c r="C9" s="187"/>
      <c r="D9" s="56"/>
      <c r="E9" s="57">
        <v>5</v>
      </c>
      <c r="F9" s="57">
        <v>1</v>
      </c>
      <c r="G9" s="57">
        <v>5</v>
      </c>
      <c r="H9" s="56"/>
      <c r="I9" s="57">
        <v>2</v>
      </c>
      <c r="J9" s="57">
        <v>18</v>
      </c>
      <c r="K9" s="57">
        <v>1</v>
      </c>
      <c r="L9" s="188"/>
      <c r="M9" s="187"/>
      <c r="N9" s="56"/>
      <c r="O9" s="56"/>
      <c r="P9" s="57">
        <v>1</v>
      </c>
      <c r="Q9" s="37">
        <v>33</v>
      </c>
    </row>
    <row r="10" spans="1:17" x14ac:dyDescent="0.2">
      <c r="B10" s="186" t="s">
        <v>108</v>
      </c>
      <c r="C10" s="187"/>
      <c r="D10" s="56"/>
      <c r="E10" s="57">
        <v>13</v>
      </c>
      <c r="F10" s="57">
        <v>7</v>
      </c>
      <c r="G10" s="57">
        <v>13</v>
      </c>
      <c r="H10" s="57">
        <v>1</v>
      </c>
      <c r="I10" s="57">
        <v>7</v>
      </c>
      <c r="J10" s="57">
        <v>21</v>
      </c>
      <c r="K10" s="56"/>
      <c r="L10" s="188"/>
      <c r="M10" s="187"/>
      <c r="N10" s="56"/>
      <c r="O10" s="57">
        <v>4</v>
      </c>
      <c r="P10" s="56"/>
      <c r="Q10" s="37">
        <v>66</v>
      </c>
    </row>
    <row r="11" spans="1:17" x14ac:dyDescent="0.2">
      <c r="B11" s="186" t="s">
        <v>109</v>
      </c>
      <c r="C11" s="187"/>
      <c r="D11" s="56"/>
      <c r="E11" s="57">
        <v>1</v>
      </c>
      <c r="F11" s="57">
        <v>1</v>
      </c>
      <c r="G11" s="56"/>
      <c r="H11" s="56"/>
      <c r="I11" s="57">
        <v>1</v>
      </c>
      <c r="J11" s="57">
        <v>1</v>
      </c>
      <c r="K11" s="56"/>
      <c r="L11" s="188"/>
      <c r="M11" s="187"/>
      <c r="N11" s="56"/>
      <c r="O11" s="57">
        <v>2</v>
      </c>
      <c r="P11" s="56"/>
      <c r="Q11" s="37">
        <v>6</v>
      </c>
    </row>
    <row r="12" spans="1:17" x14ac:dyDescent="0.2">
      <c r="B12" s="186" t="s">
        <v>110</v>
      </c>
      <c r="C12" s="187"/>
      <c r="D12" s="56"/>
      <c r="E12" s="57">
        <v>2</v>
      </c>
      <c r="F12" s="57">
        <v>1</v>
      </c>
      <c r="G12" s="57">
        <v>4</v>
      </c>
      <c r="H12" s="56"/>
      <c r="I12" s="57">
        <v>1</v>
      </c>
      <c r="J12" s="57">
        <v>39</v>
      </c>
      <c r="K12" s="56"/>
      <c r="L12" s="188"/>
      <c r="M12" s="187"/>
      <c r="N12" s="56"/>
      <c r="O12" s="56"/>
      <c r="P12" s="56"/>
      <c r="Q12" s="37">
        <v>47</v>
      </c>
    </row>
    <row r="13" spans="1:17" x14ac:dyDescent="0.2">
      <c r="B13" s="186" t="s">
        <v>111</v>
      </c>
      <c r="C13" s="187"/>
      <c r="D13" s="56"/>
      <c r="E13" s="57">
        <v>1</v>
      </c>
      <c r="F13" s="56"/>
      <c r="G13" s="56"/>
      <c r="H13" s="56"/>
      <c r="I13" s="57">
        <v>1</v>
      </c>
      <c r="J13" s="57">
        <v>1</v>
      </c>
      <c r="K13" s="56"/>
      <c r="L13" s="191">
        <v>1</v>
      </c>
      <c r="M13" s="187"/>
      <c r="N13" s="56"/>
      <c r="O13" s="56"/>
      <c r="P13" s="56"/>
      <c r="Q13" s="37">
        <v>4</v>
      </c>
    </row>
    <row r="14" spans="1:17" x14ac:dyDescent="0.2">
      <c r="B14" s="186" t="s">
        <v>112</v>
      </c>
      <c r="C14" s="187"/>
      <c r="D14" s="57">
        <v>2</v>
      </c>
      <c r="E14" s="57">
        <v>8</v>
      </c>
      <c r="F14" s="57">
        <v>6</v>
      </c>
      <c r="G14" s="57">
        <v>6</v>
      </c>
      <c r="H14" s="56"/>
      <c r="I14" s="57">
        <v>4</v>
      </c>
      <c r="J14" s="57">
        <v>13</v>
      </c>
      <c r="K14" s="56"/>
      <c r="L14" s="188"/>
      <c r="M14" s="187"/>
      <c r="N14" s="56"/>
      <c r="O14" s="57">
        <v>1</v>
      </c>
      <c r="P14" s="56"/>
      <c r="Q14" s="37">
        <v>40</v>
      </c>
    </row>
    <row r="15" spans="1:17" x14ac:dyDescent="0.2">
      <c r="B15" s="186" t="s">
        <v>114</v>
      </c>
      <c r="C15" s="187"/>
      <c r="D15" s="56"/>
      <c r="E15" s="57">
        <v>22</v>
      </c>
      <c r="F15" s="57">
        <v>24</v>
      </c>
      <c r="G15" s="57">
        <v>28</v>
      </c>
      <c r="H15" s="56"/>
      <c r="I15" s="57">
        <v>11</v>
      </c>
      <c r="J15" s="57">
        <v>13</v>
      </c>
      <c r="K15" s="57">
        <v>4</v>
      </c>
      <c r="L15" s="188"/>
      <c r="M15" s="187"/>
      <c r="N15" s="56"/>
      <c r="O15" s="57">
        <v>6</v>
      </c>
      <c r="P15" s="57">
        <v>1</v>
      </c>
      <c r="Q15" s="37">
        <v>109</v>
      </c>
    </row>
    <row r="16" spans="1:17" x14ac:dyDescent="0.2">
      <c r="B16" s="186" t="s">
        <v>115</v>
      </c>
      <c r="C16" s="187"/>
      <c r="D16" s="56"/>
      <c r="E16" s="57">
        <v>2</v>
      </c>
      <c r="F16" s="57">
        <v>2</v>
      </c>
      <c r="G16" s="56"/>
      <c r="H16" s="56"/>
      <c r="I16" s="57">
        <v>1</v>
      </c>
      <c r="J16" s="56"/>
      <c r="K16" s="56"/>
      <c r="L16" s="188"/>
      <c r="M16" s="187"/>
      <c r="N16" s="56"/>
      <c r="O16" s="56"/>
      <c r="P16" s="56"/>
      <c r="Q16" s="37">
        <v>5</v>
      </c>
    </row>
    <row r="17" spans="2:17" x14ac:dyDescent="0.2">
      <c r="B17" s="186" t="s">
        <v>116</v>
      </c>
      <c r="C17" s="187"/>
      <c r="D17" s="56"/>
      <c r="E17" s="57">
        <v>1</v>
      </c>
      <c r="F17" s="56"/>
      <c r="G17" s="57">
        <v>3</v>
      </c>
      <c r="H17" s="57">
        <v>1</v>
      </c>
      <c r="I17" s="57">
        <v>4</v>
      </c>
      <c r="J17" s="57">
        <v>1</v>
      </c>
      <c r="K17" s="56"/>
      <c r="L17" s="188"/>
      <c r="M17" s="187"/>
      <c r="N17" s="56"/>
      <c r="O17" s="56"/>
      <c r="P17" s="56"/>
      <c r="Q17" s="37">
        <v>10</v>
      </c>
    </row>
    <row r="18" spans="2:17" x14ac:dyDescent="0.2">
      <c r="B18" s="186" t="s">
        <v>120</v>
      </c>
      <c r="C18" s="187"/>
      <c r="D18" s="56"/>
      <c r="E18" s="57">
        <v>13</v>
      </c>
      <c r="F18" s="57">
        <v>14</v>
      </c>
      <c r="G18" s="57">
        <v>15</v>
      </c>
      <c r="H18" s="56"/>
      <c r="I18" s="57">
        <v>7</v>
      </c>
      <c r="J18" s="57">
        <v>9</v>
      </c>
      <c r="K18" s="57">
        <v>2</v>
      </c>
      <c r="L18" s="188"/>
      <c r="M18" s="187"/>
      <c r="N18" s="56"/>
      <c r="O18" s="57">
        <v>3</v>
      </c>
      <c r="P18" s="56"/>
      <c r="Q18" s="37">
        <v>63</v>
      </c>
    </row>
    <row r="19" spans="2:17" x14ac:dyDescent="0.2">
      <c r="B19" s="186" t="s">
        <v>121</v>
      </c>
      <c r="C19" s="187"/>
      <c r="D19" s="56"/>
      <c r="E19" s="56"/>
      <c r="F19" s="56"/>
      <c r="G19" s="56"/>
      <c r="H19" s="56"/>
      <c r="I19" s="56"/>
      <c r="J19" s="56"/>
      <c r="K19" s="56"/>
      <c r="L19" s="188"/>
      <c r="M19" s="187"/>
      <c r="N19" s="56"/>
      <c r="O19" s="57">
        <v>1</v>
      </c>
      <c r="P19" s="56"/>
      <c r="Q19" s="37">
        <v>1</v>
      </c>
    </row>
    <row r="20" spans="2:17" x14ac:dyDescent="0.2">
      <c r="B20" s="186" t="s">
        <v>122</v>
      </c>
      <c r="C20" s="187"/>
      <c r="D20" s="56"/>
      <c r="E20" s="56"/>
      <c r="F20" s="56"/>
      <c r="G20" s="57">
        <v>1</v>
      </c>
      <c r="H20" s="56"/>
      <c r="I20" s="56"/>
      <c r="J20" s="57">
        <v>1</v>
      </c>
      <c r="K20" s="56"/>
      <c r="L20" s="188"/>
      <c r="M20" s="187"/>
      <c r="N20" s="56"/>
      <c r="O20" s="57">
        <v>2</v>
      </c>
      <c r="P20" s="56"/>
      <c r="Q20" s="37">
        <v>4</v>
      </c>
    </row>
    <row r="21" spans="2:17" x14ac:dyDescent="0.2">
      <c r="B21" s="189" t="s">
        <v>87</v>
      </c>
      <c r="C21" s="187"/>
      <c r="D21" s="58">
        <v>2</v>
      </c>
      <c r="E21" s="58">
        <v>99</v>
      </c>
      <c r="F21" s="58">
        <v>98</v>
      </c>
      <c r="G21" s="58">
        <v>146</v>
      </c>
      <c r="H21" s="58">
        <v>2</v>
      </c>
      <c r="I21" s="58">
        <v>64</v>
      </c>
      <c r="J21" s="58">
        <v>219</v>
      </c>
      <c r="K21" s="58">
        <v>12</v>
      </c>
      <c r="L21" s="190">
        <v>1</v>
      </c>
      <c r="M21" s="187"/>
      <c r="N21" s="58">
        <v>1</v>
      </c>
      <c r="O21" s="58">
        <v>29</v>
      </c>
      <c r="P21" s="58">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99"/>
      <c r="B1" s="200"/>
      <c r="C1" s="193" t="s">
        <v>92</v>
      </c>
      <c r="D1" s="201"/>
      <c r="E1" s="201"/>
      <c r="F1" s="201"/>
      <c r="G1" s="201"/>
      <c r="H1" s="201"/>
      <c r="I1" s="201"/>
      <c r="J1" s="201"/>
      <c r="K1" s="201"/>
      <c r="L1" s="201"/>
    </row>
    <row r="2" spans="1:16" ht="5.0999999999999996" customHeight="1" x14ac:dyDescent="0.2"/>
    <row r="3" spans="1:16" ht="5.25" customHeight="1" x14ac:dyDescent="0.2">
      <c r="A3" s="202"/>
      <c r="B3" s="203"/>
      <c r="C3" s="203"/>
      <c r="D3" s="203"/>
      <c r="E3" s="203"/>
      <c r="F3" s="203"/>
      <c r="G3" s="203"/>
      <c r="H3" s="203"/>
      <c r="I3" s="203"/>
      <c r="J3" s="203"/>
      <c r="K3" s="203"/>
      <c r="L3" s="203"/>
    </row>
    <row r="4" spans="1:16" ht="24" x14ac:dyDescent="0.2">
      <c r="B4" s="204" t="s">
        <v>93</v>
      </c>
      <c r="C4" s="205"/>
      <c r="D4" s="44" t="s">
        <v>94</v>
      </c>
      <c r="E4" s="44" t="s">
        <v>95</v>
      </c>
      <c r="F4" s="44" t="s">
        <v>96</v>
      </c>
      <c r="G4" s="44" t="s">
        <v>97</v>
      </c>
      <c r="H4" s="44" t="s">
        <v>98</v>
      </c>
      <c r="I4" s="44" t="s">
        <v>99</v>
      </c>
      <c r="J4" s="44" t="s">
        <v>100</v>
      </c>
      <c r="K4" s="44" t="s">
        <v>101</v>
      </c>
      <c r="L4" s="206" t="s">
        <v>102</v>
      </c>
      <c r="M4" s="205"/>
      <c r="N4" s="44" t="s">
        <v>103</v>
      </c>
      <c r="O4" s="44" t="s">
        <v>104</v>
      </c>
      <c r="P4" s="38" t="s">
        <v>90</v>
      </c>
    </row>
    <row r="5" spans="1:16" x14ac:dyDescent="0.2">
      <c r="B5" s="186" t="s">
        <v>105</v>
      </c>
      <c r="C5" s="187"/>
      <c r="D5" s="41"/>
      <c r="E5" s="43">
        <v>3</v>
      </c>
      <c r="F5" s="43">
        <v>2</v>
      </c>
      <c r="G5" s="43">
        <v>1</v>
      </c>
      <c r="H5" s="41"/>
      <c r="I5" s="43">
        <v>2</v>
      </c>
      <c r="J5" s="41"/>
      <c r="K5" s="41"/>
      <c r="L5" s="188"/>
      <c r="M5" s="187"/>
      <c r="N5" s="41"/>
      <c r="O5" s="43">
        <v>2</v>
      </c>
      <c r="P5" s="37">
        <v>10</v>
      </c>
    </row>
    <row r="6" spans="1:16" x14ac:dyDescent="0.2">
      <c r="B6" s="186" t="s">
        <v>106</v>
      </c>
      <c r="C6" s="187"/>
      <c r="D6" s="43">
        <v>2</v>
      </c>
      <c r="E6" s="43">
        <v>10</v>
      </c>
      <c r="F6" s="43">
        <v>17</v>
      </c>
      <c r="G6" s="43">
        <v>14</v>
      </c>
      <c r="H6" s="43">
        <v>1</v>
      </c>
      <c r="I6" s="43">
        <v>11</v>
      </c>
      <c r="J6" s="43">
        <v>33</v>
      </c>
      <c r="K6" s="41"/>
      <c r="L6" s="188"/>
      <c r="M6" s="187"/>
      <c r="N6" s="41"/>
      <c r="O6" s="43">
        <v>5</v>
      </c>
      <c r="P6" s="37">
        <v>93</v>
      </c>
    </row>
    <row r="7" spans="1:16" x14ac:dyDescent="0.2">
      <c r="B7" s="186" t="s">
        <v>107</v>
      </c>
      <c r="C7" s="187"/>
      <c r="D7" s="41"/>
      <c r="E7" s="43">
        <v>3</v>
      </c>
      <c r="F7" s="43">
        <v>3</v>
      </c>
      <c r="G7" s="43">
        <v>14</v>
      </c>
      <c r="H7" s="41"/>
      <c r="I7" s="41"/>
      <c r="J7" s="43">
        <v>1</v>
      </c>
      <c r="K7" s="43">
        <v>2</v>
      </c>
      <c r="L7" s="188"/>
      <c r="M7" s="187"/>
      <c r="N7" s="41"/>
      <c r="O7" s="41"/>
      <c r="P7" s="37">
        <v>23</v>
      </c>
    </row>
    <row r="8" spans="1:16" x14ac:dyDescent="0.2">
      <c r="B8" s="186" t="s">
        <v>108</v>
      </c>
      <c r="C8" s="187"/>
      <c r="D8" s="41"/>
      <c r="E8" s="43">
        <v>17</v>
      </c>
      <c r="F8" s="43">
        <v>16</v>
      </c>
      <c r="G8" s="43">
        <v>32</v>
      </c>
      <c r="H8" s="43">
        <v>1</v>
      </c>
      <c r="I8" s="43">
        <v>8</v>
      </c>
      <c r="J8" s="43">
        <v>56</v>
      </c>
      <c r="K8" s="43">
        <v>4</v>
      </c>
      <c r="L8" s="188"/>
      <c r="M8" s="187"/>
      <c r="N8" s="43">
        <v>2</v>
      </c>
      <c r="O8" s="43">
        <v>4</v>
      </c>
      <c r="P8" s="37">
        <v>140</v>
      </c>
    </row>
    <row r="9" spans="1:16" x14ac:dyDescent="0.2">
      <c r="B9" s="186" t="s">
        <v>109</v>
      </c>
      <c r="C9" s="187"/>
      <c r="D9" s="41"/>
      <c r="E9" s="43">
        <v>1</v>
      </c>
      <c r="F9" s="43">
        <v>1</v>
      </c>
      <c r="G9" s="41"/>
      <c r="H9" s="41"/>
      <c r="I9" s="41"/>
      <c r="J9" s="43">
        <v>2</v>
      </c>
      <c r="K9" s="41"/>
      <c r="L9" s="188"/>
      <c r="M9" s="187"/>
      <c r="N9" s="41"/>
      <c r="O9" s="43">
        <v>1</v>
      </c>
      <c r="P9" s="37">
        <v>5</v>
      </c>
    </row>
    <row r="10" spans="1:16" x14ac:dyDescent="0.2">
      <c r="B10" s="186" t="s">
        <v>110</v>
      </c>
      <c r="C10" s="187"/>
      <c r="D10" s="41"/>
      <c r="E10" s="43">
        <v>5</v>
      </c>
      <c r="F10" s="43">
        <v>7</v>
      </c>
      <c r="G10" s="43">
        <v>7</v>
      </c>
      <c r="H10" s="41"/>
      <c r="I10" s="43">
        <v>3</v>
      </c>
      <c r="J10" s="43">
        <v>68</v>
      </c>
      <c r="K10" s="43">
        <v>2</v>
      </c>
      <c r="L10" s="188"/>
      <c r="M10" s="187"/>
      <c r="N10" s="41"/>
      <c r="O10" s="41"/>
      <c r="P10" s="37">
        <v>92</v>
      </c>
    </row>
    <row r="11" spans="1:16" x14ac:dyDescent="0.2">
      <c r="B11" s="186" t="s">
        <v>111</v>
      </c>
      <c r="C11" s="187"/>
      <c r="D11" s="41"/>
      <c r="E11" s="43">
        <v>1</v>
      </c>
      <c r="F11" s="41"/>
      <c r="G11" s="43">
        <v>1</v>
      </c>
      <c r="H11" s="41"/>
      <c r="I11" s="41"/>
      <c r="J11" s="43">
        <v>2</v>
      </c>
      <c r="K11" s="41"/>
      <c r="L11" s="188"/>
      <c r="M11" s="187"/>
      <c r="N11" s="41"/>
      <c r="O11" s="41"/>
      <c r="P11" s="37">
        <v>4</v>
      </c>
    </row>
    <row r="12" spans="1:16" x14ac:dyDescent="0.2">
      <c r="B12" s="186" t="s">
        <v>112</v>
      </c>
      <c r="C12" s="187"/>
      <c r="D12" s="43">
        <v>1</v>
      </c>
      <c r="E12" s="43">
        <v>11</v>
      </c>
      <c r="F12" s="43">
        <v>6</v>
      </c>
      <c r="G12" s="43">
        <v>6</v>
      </c>
      <c r="H12" s="41"/>
      <c r="I12" s="43">
        <v>3</v>
      </c>
      <c r="J12" s="43">
        <v>7</v>
      </c>
      <c r="K12" s="41"/>
      <c r="L12" s="188"/>
      <c r="M12" s="187"/>
      <c r="N12" s="41"/>
      <c r="O12" s="41"/>
      <c r="P12" s="37">
        <v>34</v>
      </c>
    </row>
    <row r="13" spans="1:16" x14ac:dyDescent="0.2">
      <c r="B13" s="186" t="s">
        <v>113</v>
      </c>
      <c r="C13" s="187"/>
      <c r="D13" s="41"/>
      <c r="E13" s="43">
        <v>2</v>
      </c>
      <c r="F13" s="41"/>
      <c r="G13" s="41"/>
      <c r="H13" s="41"/>
      <c r="I13" s="41"/>
      <c r="J13" s="41"/>
      <c r="K13" s="41"/>
      <c r="L13" s="188"/>
      <c r="M13" s="187"/>
      <c r="N13" s="41"/>
      <c r="O13" s="41"/>
      <c r="P13" s="37">
        <v>2</v>
      </c>
    </row>
    <row r="14" spans="1:16" x14ac:dyDescent="0.2">
      <c r="B14" s="186" t="s">
        <v>114</v>
      </c>
      <c r="C14" s="187"/>
      <c r="D14" s="43">
        <v>1</v>
      </c>
      <c r="E14" s="43">
        <v>21</v>
      </c>
      <c r="F14" s="43">
        <v>16</v>
      </c>
      <c r="G14" s="43">
        <v>32</v>
      </c>
      <c r="H14" s="41"/>
      <c r="I14" s="43">
        <v>14</v>
      </c>
      <c r="J14" s="43">
        <v>18</v>
      </c>
      <c r="K14" s="43">
        <v>3</v>
      </c>
      <c r="L14" s="188"/>
      <c r="M14" s="187"/>
      <c r="N14" s="43">
        <v>1</v>
      </c>
      <c r="O14" s="43">
        <v>5</v>
      </c>
      <c r="P14" s="37">
        <v>111</v>
      </c>
    </row>
    <row r="15" spans="1:16" x14ac:dyDescent="0.2">
      <c r="B15" s="186" t="s">
        <v>115</v>
      </c>
      <c r="C15" s="187"/>
      <c r="D15" s="41"/>
      <c r="E15" s="41"/>
      <c r="F15" s="41"/>
      <c r="G15" s="43">
        <v>3</v>
      </c>
      <c r="H15" s="43">
        <v>1</v>
      </c>
      <c r="I15" s="41"/>
      <c r="J15" s="41"/>
      <c r="K15" s="41"/>
      <c r="L15" s="188"/>
      <c r="M15" s="187"/>
      <c r="N15" s="41"/>
      <c r="O15" s="41"/>
      <c r="P15" s="37">
        <v>4</v>
      </c>
    </row>
    <row r="16" spans="1:16" x14ac:dyDescent="0.2">
      <c r="B16" s="186" t="s">
        <v>116</v>
      </c>
      <c r="C16" s="187"/>
      <c r="D16" s="41"/>
      <c r="E16" s="43">
        <v>12</v>
      </c>
      <c r="F16" s="43">
        <v>7</v>
      </c>
      <c r="G16" s="43">
        <v>7</v>
      </c>
      <c r="H16" s="41"/>
      <c r="I16" s="43">
        <v>1</v>
      </c>
      <c r="J16" s="43">
        <v>13</v>
      </c>
      <c r="K16" s="43">
        <v>1</v>
      </c>
      <c r="L16" s="188"/>
      <c r="M16" s="187"/>
      <c r="N16" s="41"/>
      <c r="O16" s="43">
        <v>3</v>
      </c>
      <c r="P16" s="37">
        <v>44</v>
      </c>
    </row>
    <row r="17" spans="2:18" x14ac:dyDescent="0.2">
      <c r="B17" s="186" t="s">
        <v>117</v>
      </c>
      <c r="C17" s="187"/>
      <c r="D17" s="41"/>
      <c r="E17" s="43">
        <v>1</v>
      </c>
      <c r="F17" s="41"/>
      <c r="G17" s="41"/>
      <c r="H17" s="41"/>
      <c r="I17" s="41"/>
      <c r="J17" s="41"/>
      <c r="K17" s="41"/>
      <c r="L17" s="188"/>
      <c r="M17" s="187"/>
      <c r="N17" s="41"/>
      <c r="O17" s="41"/>
      <c r="P17" s="37">
        <v>1</v>
      </c>
    </row>
    <row r="18" spans="2:18" x14ac:dyDescent="0.2">
      <c r="B18" s="186" t="s">
        <v>118</v>
      </c>
      <c r="C18" s="187"/>
      <c r="D18" s="41"/>
      <c r="E18" s="41"/>
      <c r="F18" s="41"/>
      <c r="G18" s="43">
        <v>1</v>
      </c>
      <c r="H18" s="41"/>
      <c r="I18" s="41"/>
      <c r="J18" s="41"/>
      <c r="K18" s="41"/>
      <c r="L18" s="188"/>
      <c r="M18" s="187"/>
      <c r="N18" s="43">
        <v>1</v>
      </c>
      <c r="O18" s="41"/>
      <c r="P18" s="37">
        <v>2</v>
      </c>
    </row>
    <row r="19" spans="2:18" x14ac:dyDescent="0.2">
      <c r="B19" s="186" t="s">
        <v>119</v>
      </c>
      <c r="C19" s="187"/>
      <c r="D19" s="41"/>
      <c r="E19" s="41"/>
      <c r="F19" s="43">
        <v>1</v>
      </c>
      <c r="G19" s="41"/>
      <c r="H19" s="41"/>
      <c r="I19" s="41"/>
      <c r="J19" s="41"/>
      <c r="K19" s="41"/>
      <c r="L19" s="188"/>
      <c r="M19" s="187"/>
      <c r="N19" s="41"/>
      <c r="O19" s="41"/>
      <c r="P19" s="37">
        <v>1</v>
      </c>
    </row>
    <row r="20" spans="2:18" x14ac:dyDescent="0.2">
      <c r="B20" s="186" t="s">
        <v>120</v>
      </c>
      <c r="C20" s="187"/>
      <c r="D20" s="43">
        <v>1</v>
      </c>
      <c r="E20" s="43">
        <v>23</v>
      </c>
      <c r="F20" s="43">
        <v>23</v>
      </c>
      <c r="G20" s="43">
        <v>39</v>
      </c>
      <c r="H20" s="43">
        <v>1</v>
      </c>
      <c r="I20" s="43">
        <v>9</v>
      </c>
      <c r="J20" s="43">
        <v>7</v>
      </c>
      <c r="K20" s="43">
        <v>2</v>
      </c>
      <c r="L20" s="191">
        <v>1</v>
      </c>
      <c r="M20" s="187"/>
      <c r="N20" s="41"/>
      <c r="O20" s="43">
        <v>6</v>
      </c>
      <c r="P20" s="37">
        <v>112</v>
      </c>
    </row>
    <row r="21" spans="2:18" x14ac:dyDescent="0.2">
      <c r="B21" s="186" t="s">
        <v>121</v>
      </c>
      <c r="C21" s="187"/>
      <c r="D21" s="41"/>
      <c r="E21" s="43">
        <v>2</v>
      </c>
      <c r="F21" s="43">
        <v>2</v>
      </c>
      <c r="G21" s="41"/>
      <c r="H21" s="41"/>
      <c r="I21" s="43">
        <v>1</v>
      </c>
      <c r="J21" s="41"/>
      <c r="K21" s="41"/>
      <c r="L21" s="188"/>
      <c r="M21" s="187"/>
      <c r="N21" s="41"/>
      <c r="O21" s="41"/>
      <c r="P21" s="37">
        <v>5</v>
      </c>
    </row>
    <row r="22" spans="2:18" x14ac:dyDescent="0.2">
      <c r="B22" s="186" t="s">
        <v>122</v>
      </c>
      <c r="C22" s="187"/>
      <c r="D22" s="41"/>
      <c r="E22" s="41"/>
      <c r="F22" s="41"/>
      <c r="G22" s="41"/>
      <c r="H22" s="41"/>
      <c r="I22" s="41"/>
      <c r="J22" s="43">
        <v>11</v>
      </c>
      <c r="K22" s="41"/>
      <c r="L22" s="188"/>
      <c r="M22" s="187"/>
      <c r="N22" s="41"/>
      <c r="O22" s="41"/>
      <c r="P22" s="37">
        <v>11</v>
      </c>
    </row>
    <row r="23" spans="2:18" x14ac:dyDescent="0.2">
      <c r="B23" s="189" t="s">
        <v>87</v>
      </c>
      <c r="C23" s="187"/>
      <c r="D23" s="42">
        <v>5</v>
      </c>
      <c r="E23" s="42">
        <v>112</v>
      </c>
      <c r="F23" s="42">
        <v>101</v>
      </c>
      <c r="G23" s="42">
        <v>157</v>
      </c>
      <c r="H23" s="42">
        <v>4</v>
      </c>
      <c r="I23" s="42">
        <v>52</v>
      </c>
      <c r="J23" s="42">
        <v>218</v>
      </c>
      <c r="K23" s="42">
        <v>14</v>
      </c>
      <c r="L23" s="190">
        <v>1</v>
      </c>
      <c r="M23" s="187"/>
      <c r="N23" s="42">
        <v>4</v>
      </c>
      <c r="O23" s="42">
        <v>26</v>
      </c>
      <c r="P23" s="37">
        <v>694</v>
      </c>
    </row>
    <row r="25" spans="2:18" x14ac:dyDescent="0.2">
      <c r="P25" s="36">
        <v>654</v>
      </c>
      <c r="R25" s="61">
        <f>+P23+P25</f>
        <v>1348</v>
      </c>
    </row>
    <row r="26" spans="2:18" x14ac:dyDescent="0.2">
      <c r="P26" s="61">
        <f>+P25+P23</f>
        <v>1348</v>
      </c>
      <c r="R26" s="36">
        <f>+R25/2</f>
        <v>674</v>
      </c>
    </row>
    <row r="27" spans="2:18" x14ac:dyDescent="0.2">
      <c r="P27" s="36">
        <v>1800</v>
      </c>
      <c r="R27" s="36">
        <f>+R26*4</f>
        <v>2696</v>
      </c>
    </row>
    <row r="28" spans="2:18" x14ac:dyDescent="0.2">
      <c r="P28" s="63">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62">
        <f>+H32*E32</f>
        <v>13.070987654320987</v>
      </c>
      <c r="M32" s="36">
        <v>675</v>
      </c>
      <c r="N32" s="36">
        <f>+M32/H32</f>
        <v>774.61629279811098</v>
      </c>
    </row>
    <row r="33" spans="5:14" x14ac:dyDescent="0.2">
      <c r="E33" s="36">
        <v>30</v>
      </c>
      <c r="F33" s="36">
        <f>+F30/3</f>
        <v>276</v>
      </c>
      <c r="G33" s="36">
        <v>694</v>
      </c>
      <c r="H33" s="36">
        <f>+G33/F33</f>
        <v>2.5144927536231885</v>
      </c>
      <c r="I33" s="62">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Primer trimestre</vt:lpstr>
      <vt:lpstr>segundo trimestre</vt:lpstr>
      <vt:lpstr> Semestral</vt:lpstr>
      <vt:lpstr>1er.trimestre</vt:lpstr>
      <vt:lpstr>Sheet1</vt:lpstr>
      <vt:lpstr>Resumen de 3 trimestre</vt:lpstr>
      <vt:lpstr>Hoja3</vt:lpstr>
      <vt:lpstr>primer </vt:lpstr>
      <vt:lpstr>2 do</vt:lpstr>
      <vt:lpstr>Hoja1</vt:lpstr>
      <vt:lpstr>' Semestral'!Área_de_impresión</vt:lpstr>
      <vt:lpstr>'1er.trimestre'!Área_de_impresión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Dorifer Peña Espinal</cp:lastModifiedBy>
  <cp:revision/>
  <cp:lastPrinted>2023-04-05T19:41:13Z</cp:lastPrinted>
  <dcterms:created xsi:type="dcterms:W3CDTF">2021-03-22T15:50:10Z</dcterms:created>
  <dcterms:modified xsi:type="dcterms:W3CDTF">2023-04-14T15:52:25Z</dcterms:modified>
  <cp:category/>
  <cp:contentStatus/>
</cp:coreProperties>
</file>