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rvarch01\DPD\DPD-PPP\DPD-PPP-DIGEPRES\02. Seguimiento IGP\2023\Semestral\"/>
    </mc:Choice>
  </mc:AlternateContent>
  <xr:revisionPtr revIDLastSave="0" documentId="13_ncr:1_{A7FBDDBA-6D9F-4B88-B762-8C463B2448A9}" xr6:coauthVersionLast="47" xr6:coauthVersionMax="47" xr10:uidLastSave="{00000000-0000-0000-0000-000000000000}"/>
  <bookViews>
    <workbookView xWindow="-110" yWindow="-110" windowWidth="19420" windowHeight="10420" firstSheet="3" activeTab="3" xr2:uid="{00000000-000D-0000-FFFF-FFFF00000000}"/>
  </bookViews>
  <sheets>
    <sheet name="Primer trimestre" sheetId="2" state="hidden" r:id="rId1"/>
    <sheet name="segundo trimestre" sheetId="1" state="hidden" r:id="rId2"/>
    <sheet name=" Semestral" sheetId="6" state="hidden" r:id="rId3"/>
    <sheet name="2d.trimestre" sheetId="8" r:id="rId4"/>
    <sheet name="Hoja2" sheetId="10" r:id="rId5"/>
    <sheet name="Resumen de 3 trimestre" sheetId="9" state="hidden" r:id="rId6"/>
    <sheet name="Hoja3" sheetId="3" state="hidden" r:id="rId7"/>
    <sheet name="primer " sheetId="7" state="hidden" r:id="rId8"/>
    <sheet name="2 do" sheetId="4" state="hidden" r:id="rId9"/>
    <sheet name="Hoja1" sheetId="5" r:id="rId10"/>
  </sheets>
  <externalReferences>
    <externalReference r:id="rId11"/>
  </externalReferences>
  <definedNames>
    <definedName name="_xlnm.Print_Area" localSheetId="2">' Semestral'!$A$1:$J$61</definedName>
    <definedName name="_xlnm.Print_Area" localSheetId="3">'2d.trimestre'!$A$1:$J$54</definedName>
    <definedName name="_xlnm.Print_Area" localSheetId="0">'Primer trimestre'!$A$1:$J$54</definedName>
    <definedName name="_xlnm.Print_Area" localSheetId="1">'segundo trimestre'!$A$1:$J$61</definedName>
  </definedNames>
  <calcPr calcId="191029"/>
  <pivotCaches>
    <pivotCache cacheId="124"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0" l="1"/>
  <c r="G32" i="10"/>
  <c r="H32" i="10"/>
  <c r="I32" i="10"/>
  <c r="J48" i="10"/>
  <c r="I48" i="10"/>
  <c r="H48" i="10"/>
  <c r="G48" i="10"/>
  <c r="F48" i="10"/>
  <c r="E48" i="10"/>
  <c r="D48" i="10"/>
  <c r="C48" i="10"/>
  <c r="B48" i="10"/>
  <c r="K47" i="10"/>
  <c r="K46" i="10"/>
  <c r="K45" i="10"/>
  <c r="K48" i="10" s="1"/>
  <c r="C40" i="10"/>
  <c r="I22" i="10" l="1"/>
  <c r="H12" i="10" l="1"/>
  <c r="E26" i="5"/>
  <c r="L22" i="10"/>
  <c r="J22" i="10"/>
  <c r="G22" i="10"/>
  <c r="D22" i="10"/>
  <c r="C22" i="10"/>
  <c r="H11" i="10"/>
  <c r="F11" i="10"/>
  <c r="E11" i="10"/>
  <c r="B11" i="10"/>
  <c r="M11" i="10"/>
  <c r="K11" i="10"/>
  <c r="J30" i="8"/>
  <c r="J29" i="8"/>
  <c r="F12" i="10" l="1"/>
  <c r="I30" i="8"/>
  <c r="I29" i="8" l="1"/>
  <c r="I25" i="8" l="1"/>
  <c r="F25" i="1" l="1"/>
  <c r="G20" i="9" l="1"/>
  <c r="G19" i="9"/>
  <c r="I19" i="9" s="1"/>
  <c r="F19" i="9"/>
  <c r="H19" i="9" s="1"/>
  <c r="G18" i="9"/>
  <c r="I18" i="9" s="1"/>
  <c r="F18" i="9"/>
  <c r="H18" i="9" s="1"/>
  <c r="G17" i="9"/>
  <c r="I17" i="9" s="1"/>
  <c r="F17" i="9"/>
  <c r="G16" i="9"/>
  <c r="I16" i="9" s="1"/>
  <c r="F16" i="9"/>
  <c r="H16" i="9" s="1"/>
  <c r="G15" i="9"/>
  <c r="F15" i="9"/>
  <c r="F20" i="9" s="1"/>
  <c r="H20" i="9" s="1"/>
  <c r="G14" i="9"/>
  <c r="I14" i="9" s="1"/>
  <c r="F14" i="9"/>
  <c r="G8" i="9"/>
  <c r="G7" i="9"/>
  <c r="I7" i="9" s="1"/>
  <c r="F7" i="9"/>
  <c r="G6" i="9"/>
  <c r="F6" i="9"/>
  <c r="H6" i="9" s="1"/>
  <c r="G5" i="9"/>
  <c r="I5" i="9" s="1"/>
  <c r="F5" i="9"/>
  <c r="G4" i="9"/>
  <c r="F4" i="9"/>
  <c r="F8" i="9" s="1"/>
  <c r="H7" i="9" l="1"/>
  <c r="H17" i="9"/>
  <c r="H14" i="9"/>
  <c r="H5" i="9"/>
  <c r="I4" i="9"/>
  <c r="I15" i="9"/>
  <c r="I6" i="9"/>
  <c r="O30" i="8"/>
  <c r="O29" i="8"/>
  <c r="I8" i="9"/>
  <c r="I20" i="9"/>
  <c r="H15" i="9"/>
  <c r="H4" i="9"/>
  <c r="H8" i="9" s="1"/>
  <c r="N30" i="8" l="1"/>
  <c r="M30" i="8"/>
  <c r="N29" i="8"/>
  <c r="M29" i="8"/>
  <c r="C15" i="8"/>
  <c r="J34" i="4" l="1"/>
  <c r="R25" i="4"/>
  <c r="R26" i="4" s="1"/>
  <c r="R27" i="4" s="1"/>
  <c r="H32" i="4"/>
  <c r="N32" i="4" s="1"/>
  <c r="F30" i="4"/>
  <c r="F33" i="4" s="1"/>
  <c r="J33" i="4" s="1"/>
  <c r="P26" i="4"/>
  <c r="P28" i="4" s="1"/>
  <c r="G30" i="6"/>
  <c r="I30" i="6" s="1"/>
  <c r="G29" i="1"/>
  <c r="G29" i="6" s="1"/>
  <c r="I29" i="6" s="1"/>
  <c r="H30" i="6"/>
  <c r="J30" i="6" s="1"/>
  <c r="H29" i="6"/>
  <c r="J29" i="6" s="1"/>
  <c r="B51" i="6"/>
  <c r="I25" i="6"/>
  <c r="C15" i="6"/>
  <c r="M33" i="4" l="1"/>
  <c r="M34" i="4" s="1"/>
  <c r="N33" i="4"/>
  <c r="I32" i="4"/>
  <c r="H33" i="4"/>
  <c r="I33" i="4" s="1"/>
  <c r="F34" i="4"/>
  <c r="F35" i="4" s="1"/>
  <c r="G20" i="5"/>
  <c r="F36" i="4" l="1"/>
  <c r="E16" i="5"/>
  <c r="E22" i="5" s="1"/>
  <c r="E24" i="5" l="1"/>
  <c r="G22" i="5"/>
  <c r="G26" i="5" l="1"/>
  <c r="G24" i="5"/>
  <c r="B51" i="1"/>
  <c r="E30" i="1"/>
  <c r="E30" i="6" s="1"/>
  <c r="H30" i="1"/>
  <c r="H29" i="1"/>
  <c r="F29" i="2"/>
  <c r="F30" i="2"/>
  <c r="E30" i="2"/>
  <c r="E29" i="2"/>
  <c r="E29" i="6" s="1"/>
  <c r="E11" i="3"/>
  <c r="F12" i="3" l="1"/>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<sst xmlns="http://schemas.openxmlformats.org/spreadsheetml/2006/main" count="549" uniqueCount="219">
  <si>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</si>
  <si>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</si>
  <si>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</si>
  <si>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</si>
  <si>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</si>
  <si>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</si>
  <si>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</si>
  <si>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</si>
  <si>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</si>
  <si>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</si>
  <si>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</si>
  <si>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</si>
  <si>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</si>
  <si>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</si>
  <si>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</si>
  <si>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</si>
  <si>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</si>
  <si>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</si>
  <si>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</si>
  <si>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</si>
  <si>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</si>
  <si>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</si>
  <si>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</si>
  <si>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</si>
  <si>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</si>
  <si>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</si>
  <si>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</si>
  <si>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</si>
  <si>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</si>
  <si>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</si>
  <si>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</si>
  <si>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</si>
  <si>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</si>
  <si>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</si>
  <si>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</si>
  <si>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</si>
  <si>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</si>
  <si>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</si>
  <si>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</si>
  <si>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</si>
  <si>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</si>
  <si>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</si>
  <si>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</si>
  <si>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</si>
  <si>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</si>
  <si>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</si>
  <si>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</si>
  <si>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</si>
  <si>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</si>
  <si>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</si>
  <si>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</si>
  <si>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</si>
  <si>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</si>
  <si>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</si>
  <si>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</si>
  <si>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</si>
  <si>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</si>
  <si>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</si>
  <si>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</si>
  <si>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</si>
  <si>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</si>
  <si>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</si>
  <si>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</si>
  <si>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</si>
  <si>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</si>
  <si>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</si>
  <si>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</si>
  <si>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</si>
  <si>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</si>
  <si>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</si>
  <si>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</si>
  <si>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</si>
  <si>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</si>
  <si>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</si>
  <si>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</si>
  <si>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</si>
  <si>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</si>
  <si>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</si>
  <si>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</si>
  <si>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</si>
  <si>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</si>
  <si>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</si>
  <si>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</si>
  <si>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</si>
  <si>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</si>
  <si>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</si>
  <si>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</si>
  <si>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</si>
  <si>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</si>
  <si>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</si>
  <si>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</si>
  <si>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</si>
  <si>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</si>
  <si>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</si>
  <si>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</si>
  <si>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</si>
  <si>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</si>
  <si>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</si>
  <si>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</si>
  <si>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</si>
  <si>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</si>
  <si>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</si>
  <si>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</si>
  <si>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</si>
  <si>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</si>
  <si>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</si>
  <si>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</si>
  <si>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</si>
  <si>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</si>
  <si>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</si>
  <si>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</si>
  <si>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</si>
  <si>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</si>
  <si>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</si>
  <si>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</si>
  <si>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</si>
  <si>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</si>
  <si>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</si>
  <si>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</si>
  <si>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</si>
  <si>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</si>
  <si>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</si>
  <si>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</si>
  <si>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</si>
  <si>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</si>
  <si>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</si>
  <si>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</si>
  <si>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</si>
  <si>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</si>
  <si>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</si>
  <si>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</si>
  <si>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</si>
  <si>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</si>
  <si>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</si>
  <si>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</si>
  <si>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</si>
  <si>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</si>
  <si>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</si>
  <si>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</si>
  <si>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</si>
  <si>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</si>
  <si>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</si>
  <si>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</si>
  <si>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</si>
  <si>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</si>
  <si>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</si>
  <si>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</si>
  <si>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</si>
  <si>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</si>
  <si>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</si>
  <si>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</si>
  <si>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</si>
  <si>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</si>
  <si>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</si>
  <si>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</si>
  <si>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</si>
  <si>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</si>
  <si>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</si>
  <si>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</si>
  <si>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</si>
  <si>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</si>
  <si>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</si>
  <si>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</si>
  <si>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</si>
  <si>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</si>
  <si>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</si>
  <si>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</si>
  <si>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</si>
  <si>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</si>
  <si>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</si>
  <si>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</si>
  <si>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</si>
  <si>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</si>
  <si>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v1</t>
  </si>
  <si>
    <t>Informe Operativo Físico Financiero</t>
  </si>
  <si>
    <t>Ejecución Semestral</t>
  </si>
  <si>
    <t>Informe de Evaluación Semestral de las Metas Físicas-Financieras</t>
  </si>
  <si>
    <t>INDICADORES DE EVALUCION DEL GRADO DE DISCAPACIDAD 2023</t>
  </si>
  <si>
    <t>Meses</t>
  </si>
  <si>
    <t>Solicitudes Recibidas</t>
  </si>
  <si>
    <t>Casos Citados</t>
  </si>
  <si>
    <t xml:space="preserve"> Expedientes Dictaminados</t>
  </si>
  <si>
    <t>Expedientes Notificados</t>
  </si>
  <si>
    <t>Apelaciones Recibidas</t>
  </si>
  <si>
    <t>Apelaciones Notificadas</t>
  </si>
  <si>
    <t>INDICADORES DE EVALUCION DEL GRADO DE DISCAPACIDAD 2022</t>
  </si>
  <si>
    <t>En el primer semestre del año 2023 la afluencia de expedientes que ha recibido las comisiones para solicitud de evaluación y calificación de discapacidad, es de un promedio de 239 expedientes mensuales, de los cuales se han citado en su mayoría dentro de la fecha que tenemos para la citación (15 días). Se ha calificado y dictaminado 2,303 expedientes para un 101% de cumplimineto con relación a la cantidad de expedientes recibidos durante el periodo manteniendo la tendencia de cumplimineto iniciada a partir del 2do semenestre del  2022 (1,552 expedientes calificados y dictaminados), se han notificados 1,462 a las entidades receptoras en el periodo Jul-Dic 2023. Podemos decir que la operatividad de las comisiones ha mantenido su crecimiento y la calidadd del trabajo reduciendo la cantidad de apelaciones  pasando de 95 durante el 2do semestre 2022 a 75  durante el segundo 2023, dando mayor respuesta y mejorando la calidad de la atención  a los afiliados en el tiempo establecido.</t>
  </si>
  <si>
    <t xml:space="preserve">1. Procesos: auditoría interna guiada por nuestro departamento de Calidad Médica y el acompañamiento más cercano a las oficinas regionales, entre otros.
2. Recursos humanos: reestructuración y redistribución de roles y responsabilidades de los miembros del equipo, así como en entrenamiento en herramientas y habilidades pertinentes a sus funciones.
3. Digitalización: con la finalidad de reducir a la mínima expresión el uso de papel, junto a la empresa UNIPAGO hemos dado inicio a los trabajos para la ejecución durante el segundo semestre del 2023 de un “Plan Piloto Paperless”, esto ha de impactar en el gasto operativo de las comisiones, reducir los tiempos de respuesta y facilitar el acceso a información a los usuarios del sistema. Adicionalmente, iniciamos un proceso de “Mejoras de implementación rápida” para hacer ajustes a la plataforma tecnológica (SIGEBEN) a partir de los hallazgos identificados junto al personal médico y de apoyo administrativo, operativo y calidad médica.
</t>
  </si>
  <si>
    <t>Sesión No.</t>
  </si>
  <si>
    <t>Fecha</t>
  </si>
  <si>
    <t>Cant. De Resol.</t>
  </si>
  <si>
    <t>Tipo</t>
  </si>
  <si>
    <t>Ordinaria</t>
  </si>
  <si>
    <t>Desglose de resolución por Estatus</t>
  </si>
  <si>
    <t xml:space="preserve">Estatus </t>
  </si>
  <si>
    <t>CE</t>
  </si>
  <si>
    <t>CE-RA</t>
  </si>
  <si>
    <t>CNSS</t>
  </si>
  <si>
    <t>CPFeI</t>
  </si>
  <si>
    <t>CPP</t>
  </si>
  <si>
    <t xml:space="preserve">CPR </t>
  </si>
  <si>
    <t>CPRL</t>
  </si>
  <si>
    <t>CPS</t>
  </si>
  <si>
    <t>CPFeI/ CPR</t>
  </si>
  <si>
    <t>Pendiente</t>
  </si>
  <si>
    <t>Cerrada</t>
  </si>
  <si>
    <t>En proceso</t>
  </si>
  <si>
    <t>4to trimestre</t>
  </si>
  <si>
    <t>3er trimestre</t>
  </si>
  <si>
    <t>Períodos</t>
  </si>
  <si>
    <t>Extraordinarias</t>
  </si>
  <si>
    <t>Julio-Septiembre 2022</t>
  </si>
  <si>
    <t>Octubre-Diciembre 2022</t>
  </si>
  <si>
    <t>Cant. Resoluciones</t>
  </si>
  <si>
    <t>Total sesiones</t>
  </si>
  <si>
    <t xml:space="preserve">Para el año 2024 estaremos enfocados en lograr realizar procesos de seguimiento de puntos y plenarias a fin de dar respuesta a los 6 temas pendientes identificados en el segundo trimestre, derivados de reuniones técnicas previas marcando los recursos de apelación, así como las nuevas demandas. 							 Por otro lado, se proyecta  con la tendencia de cumplimiento y monitoreo de las metas físicas y financiera de los monitoreos; a nivel financiero realizar los ajustes correspondientes derivados de la ultima ejecución. </t>
  </si>
  <si>
    <r>
      <rPr>
        <b/>
        <sz val="11"/>
        <rFont val="Calibri"/>
        <family val="2"/>
      </rPr>
      <t>Periodo</t>
    </r>
    <r>
      <rPr>
        <sz val="11"/>
        <rFont val="Calibri"/>
        <family val="2"/>
      </rPr>
      <t>:  Semestre Julio-Diciembre 2023</t>
    </r>
  </si>
  <si>
    <t>La ejecución fisica financiera se refleja con aumento debido a la relación de aumento de los Recursos de Apelación interpuestos por los ciudadanos ante el CNSS, durante el 3er. Trimestre del 2023, consideramos que, es el resultado del empoderamiento de la ciudadanía, quienes están haciendo valer sus derechos en materia de Seguridad Social, lo cual evidencia la labor de comunicación eficaz y efectiva que se está realizando el CNSS, colocando una demanada imprevista</t>
  </si>
  <si>
    <t>El Consejo Nacional de Seguridad Social (CNSS) durante el semestre Julio-Diciem 2022 CNSS emitió setenta y un (71) resoluciones en total, logrando un aumento en 2023  en Once (10) sesiones ordinarias . Como resultado, el CNSS emitió cincuenta (134) resoluciones en total.El desempeño de este periodo refleja un 42% de aumento en la emisión de resoluciones respecto al primer semestre del 2023, la institución continua impulsando sus esfuerzos hacia una institución más productiva, dinámica y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</si>
</sst>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0;\-#,##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b/>
      <sz val="9"/>
      <color rgb="FFFFFFFF"/>
      <name val="Calibri"/>
      <family val="2"/>
      <scheme val="minor"/>
    </font>
    <font>
      <b/>
      <sz val="8"/>
      <color rgb="FFFFFFFF"/>
      <name val="Calibri"/>
      <family val="2"/>
      <scheme val="minor"/>
    </font>
    <font>
      <b/>
      <sz val="11"/>
      <color rgb="FFFFFFFF"/>
      <name val="Calibri"/>
      <family val="2"/>
      <scheme val="minor"/>
    </font>
    <font>
      <sz val="9"/>
      <color theme="1"/>
      <name val="Calibri"/>
      <family val="2"/>
      <scheme val="minor"/>
    </font>
    <font>
      <b/>
      <sz val="11"/>
      <color rgb="FFFF0000"/>
      <name val="Calibri"/>
      <family val="2"/>
      <scheme val="minor"/>
    </font>
    <font>
      <b/>
      <sz val="12"/>
      <color rgb="FFFFFFFF"/>
      <name val="Calibri"/>
      <family val="2"/>
    </font>
    <font>
      <sz val="12"/>
      <color rgb="FF000000"/>
      <name val="Calibri"/>
      <family val="2"/>
    </font>
    <font>
      <sz val="12"/>
      <color rgb="FFFFFFFF"/>
      <name val="Calibri"/>
      <family val="2"/>
    </font>
    <font>
      <b/>
      <sz val="11"/>
      <color rgb="FFFFFFFF"/>
      <name val="Arial"/>
      <family val="2"/>
    </font>
    <font>
      <sz val="11"/>
      <color rgb="FF000000"/>
      <name val="Arial"/>
      <family val="2"/>
    </font>
    <font>
      <sz val="11"/>
      <color rgb="FF000000"/>
      <name val="Calibri"/>
      <family val="2"/>
    </font>
    <font>
      <b/>
      <sz val="11"/>
      <color rgb="FF000000"/>
      <name val="Arial"/>
      <family val="2"/>
    </font>
    <font>
      <b/>
      <sz val="10"/>
      <color rgb="FFFFFFFF"/>
      <name val="Arial"/>
      <family val="2"/>
    </font>
    <font>
      <b/>
      <sz val="12"/>
      <color rgb="FF000000"/>
      <name val="Arial"/>
      <family val="2"/>
    </font>
    <font>
      <sz val="12"/>
      <color rgb="FF000000"/>
      <name val="Arial"/>
      <family val="2"/>
    </font>
  </fonts>
  <fills count="2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548235"/>
        <bgColor indexed="64"/>
      </patternFill>
    </fill>
    <fill>
      <patternFill patternType="solid">
        <fgColor rgb="FF305496"/>
        <bgColor indexed="64"/>
      </patternFill>
    </fill>
    <fill>
      <patternFill patternType="solid">
        <fgColor rgb="FF70AD47"/>
        <bgColor indexed="64"/>
      </patternFill>
    </fill>
    <fill>
      <patternFill patternType="solid">
        <fgColor rgb="FF203764"/>
        <bgColor indexed="64"/>
      </patternFill>
    </fill>
    <fill>
      <patternFill patternType="solid">
        <fgColor rgb="FF00A94F"/>
        <bgColor indexed="64"/>
      </patternFill>
    </fill>
    <fill>
      <patternFill patternType="solid">
        <fgColor rgb="FF00539B"/>
        <bgColor indexed="64"/>
      </patternFill>
    </fill>
  </fills>
  <borders count="6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style="thin">
        <color theme="0" tint="-0.34998626667073579"/>
      </left>
      <right style="thin">
        <color theme="0" tint="-0.34998626667073579"/>
      </right>
      <top style="thin">
        <color theme="0" tint="-0.34998626667073579"/>
      </top>
      <bottom style="thin">
        <color rgb="FFA6A6A6"/>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B8BABC"/>
      </left>
      <right style="medium">
        <color rgb="FFB8BABC"/>
      </right>
      <top style="medium">
        <color rgb="FFB8BABC"/>
      </top>
      <bottom style="medium">
        <color rgb="FFB8BABC"/>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86">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9" fontId="0" fillId="9" borderId="0" xfId="2" applyFont="1" applyFill="1"/>
    <xf numFmtId="0" fontId="0" fillId="9" borderId="0" xfId="0" applyFill="1"/>
    <xf numFmtId="43" fontId="0" fillId="9" borderId="0" xfId="1" applyFont="1" applyFill="1"/>
    <xf numFmtId="171" fontId="16" fillId="0" borderId="28" xfId="0" applyNumberFormat="1" applyFont="1" applyBorder="1" applyAlignment="1" applyProtection="1">
      <alignment horizontal="center" vertical="center" wrapText="1" readingOrder="1"/>
      <protection locked="0"/>
    </xf>
    <xf numFmtId="171" fontId="16" fillId="0" borderId="57"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horizontal="left" vertical="center" wrapText="1"/>
      <protection locked="0"/>
    </xf>
    <xf numFmtId="166" fontId="16" fillId="9" borderId="28" xfId="0" applyNumberFormat="1" applyFont="1" applyFill="1" applyBorder="1" applyAlignment="1" applyProtection="1">
      <alignment horizontal="center" vertical="center" wrapText="1" readingOrder="1"/>
      <protection locked="0"/>
    </xf>
    <xf numFmtId="10" fontId="16" fillId="9" borderId="28" xfId="2" applyNumberFormat="1" applyFont="1" applyFill="1" applyBorder="1" applyAlignment="1" applyProtection="1">
      <alignment horizontal="center" vertical="center" wrapText="1" readingOrder="1"/>
      <protection locked="0"/>
    </xf>
    <xf numFmtId="167" fontId="16" fillId="9" borderId="25" xfId="0" applyNumberFormat="1" applyFont="1" applyFill="1" applyBorder="1" applyAlignment="1" applyProtection="1">
      <alignment horizontal="center" vertical="center" wrapText="1" readingOrder="1"/>
      <protection locked="0"/>
    </xf>
    <xf numFmtId="171" fontId="16" fillId="9" borderId="28" xfId="0"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0" fontId="13" fillId="0" borderId="0" xfId="0" applyFont="1" applyAlignment="1" applyProtection="1">
      <alignment horizontal="center" vertical="center"/>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0" fillId="0" borderId="0" xfId="0" applyAlignment="1">
      <alignment vertical="center" wrapText="1"/>
    </xf>
    <xf numFmtId="17" fontId="40" fillId="16" borderId="59" xfId="0" applyNumberFormat="1" applyFont="1" applyFill="1" applyBorder="1" applyAlignment="1">
      <alignment horizontal="center" vertical="center"/>
    </xf>
    <xf numFmtId="0" fontId="6" fillId="0" borderId="11" xfId="0" applyFont="1" applyBorder="1" applyAlignment="1">
      <alignment horizontal="right" vertical="center"/>
    </xf>
    <xf numFmtId="0" fontId="6" fillId="0" borderId="11" xfId="0" applyFont="1" applyBorder="1" applyAlignment="1">
      <alignment vertical="center"/>
    </xf>
    <xf numFmtId="0" fontId="0" fillId="0" borderId="0" xfId="0" applyAlignment="1">
      <alignment vertical="center"/>
    </xf>
    <xf numFmtId="0" fontId="41" fillId="0" borderId="11" xfId="0" applyFont="1" applyBorder="1" applyAlignment="1">
      <alignment vertical="center"/>
    </xf>
    <xf numFmtId="0" fontId="40" fillId="16" borderId="60" xfId="0" applyFont="1" applyFill="1" applyBorder="1" applyAlignment="1">
      <alignment horizontal="center" vertical="center"/>
    </xf>
    <xf numFmtId="3" fontId="40" fillId="16" borderId="6" xfId="0" applyNumberFormat="1" applyFont="1" applyFill="1" applyBorder="1" applyAlignment="1">
      <alignment vertical="center"/>
    </xf>
    <xf numFmtId="0" fontId="40" fillId="16" borderId="6" xfId="0" applyFont="1" applyFill="1" applyBorder="1" applyAlignment="1">
      <alignment vertical="center"/>
    </xf>
    <xf numFmtId="0" fontId="0" fillId="0" borderId="0" xfId="0"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0" fontId="39" fillId="16" borderId="4" xfId="0" applyFont="1" applyFill="1" applyBorder="1" applyAlignment="1">
      <alignment horizontal="center" vertical="center" wrapText="1"/>
    </xf>
    <xf numFmtId="3" fontId="40" fillId="16" borderId="11" xfId="0" applyNumberFormat="1" applyFont="1" applyFill="1" applyBorder="1" applyAlignment="1">
      <alignment vertical="center"/>
    </xf>
    <xf numFmtId="3" fontId="40" fillId="17" borderId="11" xfId="0" applyNumberFormat="1" applyFont="1" applyFill="1" applyBorder="1" applyAlignment="1">
      <alignment vertical="center"/>
    </xf>
    <xf numFmtId="0" fontId="38" fillId="15" borderId="0" xfId="0" applyFont="1" applyFill="1" applyAlignment="1">
      <alignment horizontal="center" vertical="center"/>
    </xf>
    <xf numFmtId="0" fontId="38" fillId="15" borderId="58" xfId="0" applyFont="1" applyFill="1" applyBorder="1" applyAlignment="1">
      <alignment horizontal="center" vertical="center"/>
    </xf>
    <xf numFmtId="0" fontId="39" fillId="16" borderId="62" xfId="0" applyFont="1" applyFill="1" applyBorder="1" applyAlignment="1">
      <alignment horizontal="center" vertical="center" wrapText="1"/>
    </xf>
    <xf numFmtId="0" fontId="39" fillId="16" borderId="59" xfId="0" applyFont="1" applyFill="1" applyBorder="1" applyAlignment="1">
      <alignment horizontal="center" vertical="center" wrapText="1"/>
    </xf>
    <xf numFmtId="0" fontId="39" fillId="16" borderId="63" xfId="0" applyFont="1" applyFill="1" applyBorder="1" applyAlignment="1">
      <alignment horizontal="center" vertical="center" wrapText="1"/>
    </xf>
    <xf numFmtId="0" fontId="39" fillId="16" borderId="64" xfId="0" applyFont="1" applyFill="1" applyBorder="1" applyAlignment="1">
      <alignment horizontal="center" vertical="center" wrapText="1"/>
    </xf>
    <xf numFmtId="0" fontId="39" fillId="16" borderId="65" xfId="0" applyFont="1" applyFill="1" applyBorder="1" applyAlignment="1">
      <alignment horizontal="center" vertical="center" wrapText="1"/>
    </xf>
    <xf numFmtId="0" fontId="39" fillId="16" borderId="9" xfId="0" applyFont="1" applyFill="1" applyBorder="1" applyAlignment="1">
      <alignment horizontal="center" vertical="center" wrapText="1"/>
    </xf>
    <xf numFmtId="0" fontId="39" fillId="16" borderId="10"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41" fillId="0" borderId="2" xfId="0" applyFont="1" applyBorder="1" applyAlignment="1">
      <alignment vertical="center"/>
    </xf>
    <xf numFmtId="0" fontId="41" fillId="0" borderId="3" xfId="0" applyFont="1" applyBorder="1" applyAlignment="1">
      <alignment vertical="center"/>
    </xf>
    <xf numFmtId="0" fontId="41" fillId="0" borderId="4" xfId="0" applyFont="1" applyBorder="1" applyAlignment="1">
      <alignment vertical="center"/>
    </xf>
    <xf numFmtId="3" fontId="40" fillId="16" borderId="1" xfId="0" applyNumberFormat="1" applyFont="1" applyFill="1" applyBorder="1" applyAlignment="1">
      <alignment vertical="center"/>
    </xf>
    <xf numFmtId="3" fontId="40" fillId="16" borderId="15" xfId="0" applyNumberFormat="1" applyFont="1" applyFill="1" applyBorder="1" applyAlignment="1">
      <alignment vertical="center"/>
    </xf>
    <xf numFmtId="3" fontId="40" fillId="16" borderId="66" xfId="0" applyNumberFormat="1" applyFont="1" applyFill="1" applyBorder="1" applyAlignment="1">
      <alignment vertical="center"/>
    </xf>
    <xf numFmtId="3" fontId="40" fillId="17" borderId="1" xfId="0" applyNumberFormat="1" applyFont="1" applyFill="1" applyBorder="1" applyAlignment="1">
      <alignment vertical="center"/>
    </xf>
    <xf numFmtId="3" fontId="40" fillId="17" borderId="15" xfId="0" applyNumberFormat="1" applyFont="1" applyFill="1" applyBorder="1" applyAlignment="1">
      <alignment vertical="center"/>
    </xf>
    <xf numFmtId="3" fontId="40" fillId="17" borderId="66" xfId="0" applyNumberFormat="1" applyFont="1" applyFill="1" applyBorder="1" applyAlignment="1">
      <alignment vertical="center"/>
    </xf>
    <xf numFmtId="0" fontId="40" fillId="16" borderId="1" xfId="0" applyFont="1" applyFill="1" applyBorder="1" applyAlignment="1">
      <alignment vertical="center"/>
    </xf>
    <xf numFmtId="0" fontId="40" fillId="16" borderId="66" xfId="0" applyFont="1" applyFill="1" applyBorder="1" applyAlignment="1">
      <alignment vertical="center"/>
    </xf>
    <xf numFmtId="0" fontId="40" fillId="0" borderId="0" xfId="0" applyFont="1" applyAlignment="1">
      <alignment vertical="center"/>
    </xf>
    <xf numFmtId="0" fontId="38" fillId="15" borderId="0" xfId="0" applyFont="1" applyFill="1" applyAlignment="1">
      <alignment horizontal="center" vertical="center" wrapText="1"/>
    </xf>
    <xf numFmtId="0" fontId="38" fillId="15" borderId="10" xfId="0" applyFont="1" applyFill="1" applyBorder="1" applyAlignment="1">
      <alignment horizontal="center" vertical="center" wrapText="1"/>
    </xf>
    <xf numFmtId="0" fontId="39" fillId="16" borderId="2" xfId="0" applyFont="1" applyFill="1" applyBorder="1" applyAlignment="1">
      <alignment horizontal="center" vertical="center" wrapText="1"/>
    </xf>
    <xf numFmtId="0" fontId="39" fillId="16" borderId="4" xfId="0" applyFont="1" applyFill="1" applyBorder="1" applyAlignment="1">
      <alignment horizontal="center" vertical="center" wrapText="1"/>
    </xf>
    <xf numFmtId="0" fontId="39" fillId="16" borderId="3" xfId="0" applyFont="1" applyFill="1" applyBorder="1" applyAlignment="1">
      <alignment horizontal="center" vertical="center" wrapText="1"/>
    </xf>
    <xf numFmtId="17" fontId="40" fillId="16" borderId="2" xfId="0" applyNumberFormat="1" applyFont="1" applyFill="1" applyBorder="1" applyAlignment="1">
      <alignment horizontal="center" vertical="center"/>
    </xf>
    <xf numFmtId="17" fontId="40" fillId="16" borderId="4" xfId="0" applyNumberFormat="1" applyFont="1" applyFill="1" applyBorder="1" applyAlignment="1">
      <alignment horizontal="center" vertical="center"/>
    </xf>
    <xf numFmtId="0" fontId="6" fillId="0" borderId="2" xfId="0" applyFont="1" applyBorder="1" applyAlignment="1">
      <alignment vertical="center"/>
    </xf>
    <xf numFmtId="0" fontId="6" fillId="0" borderId="4" xfId="0" applyFont="1" applyBorder="1" applyAlignment="1">
      <alignment vertical="center"/>
    </xf>
    <xf numFmtId="0" fontId="40" fillId="16" borderId="2" xfId="0" applyFont="1" applyFill="1" applyBorder="1" applyAlignment="1">
      <alignment horizontal="center" vertical="center"/>
    </xf>
    <xf numFmtId="0" fontId="40" fillId="16" borderId="4" xfId="0" applyFont="1" applyFill="1" applyBorder="1" applyAlignment="1">
      <alignment horizontal="center" vertical="center"/>
    </xf>
    <xf numFmtId="3" fontId="40" fillId="16" borderId="2" xfId="0" applyNumberFormat="1" applyFont="1" applyFill="1" applyBorder="1" applyAlignment="1">
      <alignment vertical="center"/>
    </xf>
    <xf numFmtId="3" fontId="40" fillId="16" borderId="3" xfId="0" applyNumberFormat="1" applyFont="1" applyFill="1" applyBorder="1" applyAlignment="1">
      <alignment vertical="center"/>
    </xf>
    <xf numFmtId="3" fontId="40" fillId="16" borderId="4" xfId="0" applyNumberFormat="1" applyFont="1" applyFill="1" applyBorder="1" applyAlignment="1">
      <alignment vertical="center"/>
    </xf>
    <xf numFmtId="0" fontId="40" fillId="16" borderId="2" xfId="0" applyFont="1" applyFill="1" applyBorder="1" applyAlignment="1">
      <alignment vertical="center"/>
    </xf>
    <xf numFmtId="0" fontId="40" fillId="16" borderId="4" xfId="0" applyFont="1" applyFill="1" applyBorder="1" applyAlignment="1">
      <alignment vertical="center"/>
    </xf>
    <xf numFmtId="9" fontId="40" fillId="0" borderId="0" xfId="2" applyFont="1" applyAlignment="1">
      <alignment vertical="center"/>
    </xf>
    <xf numFmtId="9" fontId="42" fillId="0" borderId="0" xfId="2" applyFont="1" applyAlignment="1">
      <alignment vertical="center"/>
    </xf>
    <xf numFmtId="0" fontId="43" fillId="4" borderId="61" xfId="0" applyFont="1" applyFill="1" applyBorder="1" applyAlignment="1">
      <alignment horizontal="center" vertical="center"/>
    </xf>
    <xf numFmtId="0" fontId="43" fillId="4" borderId="4" xfId="0" applyFont="1" applyFill="1" applyBorder="1" applyAlignment="1">
      <alignment horizontal="center" vertical="center"/>
    </xf>
    <xf numFmtId="0" fontId="44" fillId="0" borderId="59" xfId="0" applyFont="1" applyBorder="1" applyAlignment="1">
      <alignment horizontal="center" vertical="center"/>
    </xf>
    <xf numFmtId="14" fontId="44" fillId="0" borderId="11" xfId="0" applyNumberFormat="1" applyFont="1" applyBorder="1" applyAlignment="1">
      <alignment horizontal="center" vertical="center"/>
    </xf>
    <xf numFmtId="0" fontId="44" fillId="0" borderId="11" xfId="0" applyFont="1" applyBorder="1" applyAlignment="1">
      <alignment horizontal="center" vertical="center"/>
    </xf>
    <xf numFmtId="0" fontId="43" fillId="4" borderId="59" xfId="0" applyFont="1" applyFill="1" applyBorder="1" applyAlignment="1">
      <alignment horizontal="center" vertical="center"/>
    </xf>
    <xf numFmtId="0" fontId="45" fillId="4" borderId="11" xfId="0" applyFont="1" applyFill="1" applyBorder="1" applyAlignment="1">
      <alignment horizontal="center" vertical="center"/>
    </xf>
    <xf numFmtId="0" fontId="43" fillId="4" borderId="11" xfId="0" applyFont="1" applyFill="1" applyBorder="1" applyAlignment="1">
      <alignment horizontal="center" vertical="center"/>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67" xfId="0" applyFont="1" applyFill="1" applyBorder="1" applyAlignment="1">
      <alignment horizontal="center" vertical="center"/>
    </xf>
    <xf numFmtId="0" fontId="46" fillId="4" borderId="61"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61" xfId="0" applyFont="1" applyFill="1" applyBorder="1" applyAlignment="1">
      <alignment horizontal="center" vertical="center" wrapText="1"/>
    </xf>
    <xf numFmtId="0" fontId="46" fillId="4" borderId="4" xfId="0" applyFont="1" applyFill="1" applyBorder="1" applyAlignment="1">
      <alignment horizontal="center" vertical="center"/>
    </xf>
    <xf numFmtId="0" fontId="47" fillId="0" borderId="59" xfId="0" applyFont="1" applyBorder="1" applyAlignment="1">
      <alignment horizontal="center" vertical="center"/>
    </xf>
    <xf numFmtId="0" fontId="47" fillId="0" borderId="11" xfId="0" applyFont="1" applyBorder="1" applyAlignment="1">
      <alignment horizontal="center" vertical="center"/>
    </xf>
    <xf numFmtId="0" fontId="47" fillId="0" borderId="11" xfId="0" applyFont="1" applyBorder="1" applyAlignment="1">
      <alignment horizontal="center" vertical="center" wrapText="1"/>
    </xf>
    <xf numFmtId="0" fontId="48" fillId="0" borderId="10" xfId="0" applyFont="1" applyBorder="1" applyAlignment="1">
      <alignment horizontal="center" vertical="center"/>
    </xf>
    <xf numFmtId="0" fontId="47" fillId="0" borderId="10" xfId="0" applyFont="1" applyBorder="1" applyAlignment="1">
      <alignment horizontal="center" vertical="center"/>
    </xf>
    <xf numFmtId="0" fontId="48" fillId="0" borderId="59" xfId="0" applyFont="1" applyBorder="1" applyAlignment="1">
      <alignment horizontal="center" vertical="center"/>
    </xf>
    <xf numFmtId="0" fontId="48" fillId="0" borderId="11" xfId="0" applyFont="1" applyBorder="1" applyAlignment="1">
      <alignment horizontal="center" vertical="center"/>
    </xf>
    <xf numFmtId="0" fontId="49" fillId="0" borderId="11" xfId="0" applyFont="1" applyBorder="1" applyAlignment="1">
      <alignment horizontal="center" vertical="center"/>
    </xf>
    <xf numFmtId="0" fontId="47" fillId="0" borderId="60" xfId="0" applyFont="1" applyBorder="1" applyAlignment="1">
      <alignment horizontal="center" vertical="center"/>
    </xf>
    <xf numFmtId="0" fontId="47" fillId="0" borderId="60" xfId="0" applyFont="1" applyBorder="1" applyAlignment="1">
      <alignment horizontal="center" vertical="center" wrapText="1"/>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61" xfId="0" applyFont="1" applyBorder="1" applyAlignment="1">
      <alignment horizontal="center" vertical="center"/>
    </xf>
    <xf numFmtId="0" fontId="47" fillId="0" borderId="3" xfId="0" applyFont="1" applyBorder="1" applyAlignment="1">
      <alignment horizontal="center" vertical="center"/>
    </xf>
    <xf numFmtId="0" fontId="47" fillId="0" borderId="61" xfId="0" applyFont="1" applyBorder="1" applyAlignment="1">
      <alignment horizontal="center" vertical="center" wrapText="1"/>
    </xf>
    <xf numFmtId="0" fontId="47" fillId="0" borderId="4" xfId="0" applyFont="1" applyBorder="1" applyAlignment="1">
      <alignment horizontal="center" vertical="center"/>
    </xf>
    <xf numFmtId="0" fontId="46" fillId="4" borderId="59" xfId="0" applyFont="1" applyFill="1" applyBorder="1" applyAlignment="1">
      <alignment horizontal="center" vertical="center"/>
    </xf>
    <xf numFmtId="0" fontId="46" fillId="4" borderId="10" xfId="0" applyFont="1" applyFill="1" applyBorder="1" applyAlignment="1">
      <alignment horizontal="center" vertical="center"/>
    </xf>
    <xf numFmtId="0" fontId="0" fillId="0" borderId="10" xfId="0" applyBorder="1" applyAlignment="1">
      <alignment horizontal="center"/>
    </xf>
    <xf numFmtId="0" fontId="46" fillId="18" borderId="2" xfId="0" applyFont="1" applyFill="1" applyBorder="1" applyAlignment="1">
      <alignment horizontal="center" vertical="center"/>
    </xf>
    <xf numFmtId="0" fontId="46" fillId="18" borderId="3" xfId="0" applyFont="1" applyFill="1" applyBorder="1" applyAlignment="1">
      <alignment horizontal="center" vertical="center"/>
    </xf>
    <xf numFmtId="0" fontId="46" fillId="18" borderId="67" xfId="0" applyFont="1" applyFill="1" applyBorder="1" applyAlignment="1">
      <alignment horizontal="center" vertical="center"/>
    </xf>
    <xf numFmtId="0" fontId="49" fillId="0" borderId="6" xfId="0" applyFont="1" applyBorder="1" applyAlignment="1">
      <alignment horizontal="center" vertical="center"/>
    </xf>
    <xf numFmtId="0" fontId="49" fillId="0" borderId="4" xfId="0" applyFont="1" applyBorder="1" applyAlignment="1">
      <alignment horizontal="center" vertical="center"/>
    </xf>
    <xf numFmtId="0" fontId="46" fillId="4" borderId="11" xfId="0" applyFont="1" applyFill="1" applyBorder="1" applyAlignment="1">
      <alignment horizontal="center" vertical="center"/>
    </xf>
    <xf numFmtId="0" fontId="50" fillId="19" borderId="0" xfId="0" applyFont="1" applyFill="1" applyAlignment="1">
      <alignment horizontal="justify" vertical="center" wrapText="1" readingOrder="1"/>
    </xf>
    <xf numFmtId="0" fontId="51" fillId="0" borderId="68" xfId="0" applyFont="1" applyBorder="1" applyAlignment="1">
      <alignment horizontal="justify" vertical="center" wrapText="1" readingOrder="1"/>
    </xf>
    <xf numFmtId="0" fontId="52" fillId="0" borderId="68" xfId="0" applyFont="1" applyBorder="1" applyAlignment="1">
      <alignment horizontal="justify" vertical="center" wrapText="1" readingOrder="1"/>
    </xf>
    <xf numFmtId="0" fontId="50" fillId="20" borderId="68" xfId="0" applyFont="1" applyFill="1" applyBorder="1" applyAlignment="1">
      <alignment horizontal="justify" vertical="center" wrapText="1" readingOrder="1"/>
    </xf>
    <xf numFmtId="0" fontId="46" fillId="19" borderId="0" xfId="0" applyFont="1" applyFill="1" applyAlignment="1">
      <alignment horizontal="justify" vertical="center" wrapText="1" readingOrder="1"/>
    </xf>
    <xf numFmtId="0" fontId="46" fillId="20" borderId="68" xfId="0" applyFont="1" applyFill="1" applyBorder="1" applyAlignment="1">
      <alignment horizontal="justify" vertical="center" wrapText="1" readingOrder="1"/>
    </xf>
    <xf numFmtId="0" fontId="11" fillId="0" borderId="17" xfId="0" applyFont="1" applyBorder="1" applyAlignment="1" applyProtection="1">
      <alignment vertical="center"/>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00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12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24"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75" dataDxfId="73" headerRowBorderDxfId="74" tableBorderDxfId="72" totalsRowBorderDxfId="71">
  <tableColumns count="10">
    <tableColumn id="1" xr3:uid="{00000000-0010-0000-0000-000001000000}" name="Producto" dataDxfId="70"/>
    <tableColumn id="2" xr3:uid="{00000000-0010-0000-0000-000002000000}" name="Indicador" dataDxfId="69"/>
    <tableColumn id="3" xr3:uid="{00000000-0010-0000-0000-000003000000}" name="Física_x000a_(A)" dataDxfId="68"/>
    <tableColumn id="4" xr3:uid="{00000000-0010-0000-0000-000004000000}" name="Financiera_x000a_(B)" dataDxfId="67"/>
    <tableColumn id="9" xr3:uid="{00000000-0010-0000-0000-000009000000}" name="Física_x000a_(C)" dataDxfId="66">
      <calculatedColumnFormula>+Tabla13[[#This Row],[Física
(A)]]/4</calculatedColumnFormula>
    </tableColumn>
    <tableColumn id="10" xr3:uid="{00000000-0010-0000-0000-00000A000000}" name="Financiera_x000a_(D)" dataDxfId="65">
      <calculatedColumnFormula>+Tabla13[[#This Row],[Financiera
(B)]]/4</calculatedColumnFormula>
    </tableColumn>
    <tableColumn id="5" xr3:uid="{00000000-0010-0000-0000-000005000000}" name="Física _x000a_(E)" dataDxfId="64"/>
    <tableColumn id="6" xr3:uid="{00000000-0010-0000-0000-000006000000}" name="Financiera _x000a_ (F)" dataDxfId="63">
      <calculatedColumnFormula>+#REF!</calculatedColumnFormula>
    </tableColumn>
    <tableColumn id="7" xr3:uid="{00000000-0010-0000-0000-000007000000}" name="Física _x000a_(%)_x000a_ G=E/C" dataDxfId="62" dataCellStyle="Porcentaje">
      <calculatedColumnFormula>IF(G29&gt;0,G29/C29,0)</calculatedColumnFormula>
    </tableColumn>
    <tableColumn id="8" xr3:uid="{00000000-0010-0000-0000-000008000000}"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60" dataDxfId="58" headerRowBorderDxfId="59" tableBorderDxfId="57" totalsRowBorderDxfId="56">
  <tableColumns count="10">
    <tableColumn id="1" xr3:uid="{00000000-0010-0000-0100-000001000000}" name="Producto" dataDxfId="55"/>
    <tableColumn id="2" xr3:uid="{00000000-0010-0000-0100-000002000000}" name="Indicador" dataDxfId="54"/>
    <tableColumn id="3" xr3:uid="{00000000-0010-0000-0100-000003000000}" name="Física_x000a_(A)" dataDxfId="53"/>
    <tableColumn id="4" xr3:uid="{00000000-0010-0000-0100-000004000000}" name="Financiera_x000a_(B)" dataDxfId="52"/>
    <tableColumn id="9" xr3:uid="{00000000-0010-0000-0100-000009000000}" name="Física_x000a_(C)" dataDxfId="51">
      <calculatedColumnFormula>+Hoja3!D3</calculatedColumnFormula>
    </tableColumn>
    <tableColumn id="10" xr3:uid="{00000000-0010-0000-0100-00000A000000}" name="Financiera_x000a_(D)" dataDxfId="50">
      <calculatedColumnFormula>+Tabla1[[#This Row],[Financiera
(B)]]/4</calculatedColumnFormula>
    </tableColumn>
    <tableColumn id="5" xr3:uid="{00000000-0010-0000-0100-000005000000}" name="Física _x000a_(E)" dataDxfId="49">
      <calculatedColumnFormula>+Tabla13[[#This Row],[Física 
(E)]]+Tabla1[[#This Row],[Física
(C)]]</calculatedColumnFormula>
    </tableColumn>
    <tableColumn id="6" xr3:uid="{00000000-0010-0000-0100-000006000000}" name="Financiera _x000a_ (F)" dataDxfId="48">
      <calculatedColumnFormula>+#REF!</calculatedColumnFormula>
    </tableColumn>
    <tableColumn id="7" xr3:uid="{00000000-0010-0000-0100-000007000000}" name="Física _x000a_(%)_x000a_ G=E/C" dataDxfId="47" dataCellStyle="Porcentaje">
      <calculatedColumnFormula>IF(G29&gt;0,G29/C29,0)</calculatedColumnFormula>
    </tableColumn>
    <tableColumn id="8" xr3:uid="{00000000-0010-0000-01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45" dataDxfId="43" headerRowBorderDxfId="44" tableBorderDxfId="42" totalsRowBorderDxfId="41">
  <tableColumns count="10">
    <tableColumn id="1" xr3:uid="{00000000-0010-0000-0200-000001000000}" name="Producto" dataDxfId="40"/>
    <tableColumn id="2" xr3:uid="{00000000-0010-0000-0200-000002000000}" name="Indicador" dataDxfId="39"/>
    <tableColumn id="3" xr3:uid="{00000000-0010-0000-0200-000003000000}" name="Física_x000a_(A)" dataDxfId="38"/>
    <tableColumn id="4" xr3:uid="{00000000-0010-0000-0200-000004000000}" name="Financiera_x000a_(B)" dataDxfId="37"/>
    <tableColumn id="9" xr3:uid="{00000000-0010-0000-0200-000009000000}" name="Física_x000a_(C)" dataDxfId="36">
      <calculatedColumnFormula>+Tabla1[[#This Row],[Física
(C)]]+Tabla13[[#This Row],[Física
(C)]]</calculatedColumnFormula>
    </tableColumn>
    <tableColumn id="10" xr3:uid="{00000000-0010-0000-0200-00000A000000}" name="Financiera_x000a_(D)" dataDxfId="35">
      <calculatedColumnFormula>+Tabla13[[#This Row],[Financiera
(D)]]+Tabla1[[#This Row],[Financiera
(D)]]</calculatedColumnFormula>
    </tableColumn>
    <tableColumn id="5" xr3:uid="{00000000-0010-0000-0200-000005000000}" name="Física _x000a_(E)" dataDxfId="34">
      <calculatedColumnFormula>+Tabla13[[#This Row],[Física 
(E)]]+Tabla1[[#This Row],[Física 
(E)]]</calculatedColumnFormula>
    </tableColumn>
    <tableColumn id="6" xr3:uid="{00000000-0010-0000-0200-000006000000}" name="Financiera _x000a_ (F)" dataDxfId="33">
      <calculatedColumnFormula>+#REF!</calculatedColumnFormula>
    </tableColumn>
    <tableColumn id="7" xr3:uid="{00000000-0010-0000-0200-000007000000}" name="Física _x000a_(%)_x000a_ G=E/C" dataDxfId="32" dataCellStyle="Porcentaje">
      <calculatedColumnFormula>IF(G29&gt;0,G29/C29,0)</calculatedColumnFormula>
    </tableColumn>
    <tableColumn id="8" xr3:uid="{00000000-0010-0000-02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30" dataDxfId="28" headerRowBorderDxfId="29" tableBorderDxfId="27" totalsRowBorderDxfId="26">
  <tableColumns count="10">
    <tableColumn id="1" xr3:uid="{00000000-0010-0000-0300-000001000000}" name="Producto" dataDxfId="25"/>
    <tableColumn id="2" xr3:uid="{00000000-0010-0000-0300-000002000000}" name="Indicador" dataDxfId="24"/>
    <tableColumn id="3" xr3:uid="{00000000-0010-0000-0300-000003000000}" name="Física_x000a_(A)" dataDxfId="23"/>
    <tableColumn id="4" xr3:uid="{00000000-0010-0000-0300-000004000000}" name="Financiera_x000a_(B)" dataDxfId="22"/>
    <tableColumn id="9" xr3:uid="{00000000-0010-0000-0300-000009000000}" name="Física_x000a_(C)" dataDxfId="21"/>
    <tableColumn id="10" xr3:uid="{00000000-0010-0000-0300-00000A000000}" name="Financiera_x000a_(D)" dataDxfId="20"/>
    <tableColumn id="5" xr3:uid="{00000000-0010-0000-0300-000005000000}" name="Física _x000a_(E)" dataDxfId="19"/>
    <tableColumn id="6" xr3:uid="{00000000-0010-0000-0300-000006000000}" name="Financiera _x000a_ (F)" dataDxfId="18"/>
    <tableColumn id="7" xr3:uid="{00000000-0010-0000-0300-000007000000}" name="Física _x000a_(%)_x000a_ G=E/C" dataDxfId="17" dataCellStyle="Porcentaje">
      <calculatedColumnFormula>+Tabla18[[#This Row],[Física 
(E)]]/Tabla18[[#This Row],[Física
(C)]]</calculatedColumnFormula>
    </tableColumn>
    <tableColumn id="8" xr3:uid="{00000000-0010-0000-0300-000008000000}"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headerRowCellStyle="Millares">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headerRowCellStyle="Millares">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9" width="12.7265625" style="5" customWidth="1"/>
    <col min="10" max="10" width="23.453125" style="5" customWidth="1"/>
  </cols>
  <sheetData>
    <row r="1" spans="1:30" ht="21.5" thickBot="1" x14ac:dyDescent="0.4">
      <c r="A1" s="18"/>
      <c r="B1" s="88" t="s">
        <v>0</v>
      </c>
      <c r="C1" s="89"/>
      <c r="D1" s="89"/>
      <c r="E1" s="89"/>
      <c r="F1" s="89"/>
      <c r="G1" s="89"/>
      <c r="H1" s="89"/>
      <c r="I1" s="89"/>
      <c r="J1" s="90"/>
    </row>
    <row r="2" spans="1:30" ht="21.5" thickBot="1" x14ac:dyDescent="0.4">
      <c r="A2" s="19"/>
      <c r="B2" s="91" t="s">
        <v>1</v>
      </c>
      <c r="C2" s="92"/>
      <c r="D2" s="91" t="s">
        <v>2</v>
      </c>
      <c r="E2" s="92"/>
      <c r="F2" s="92"/>
      <c r="G2" s="92"/>
      <c r="H2" s="93"/>
      <c r="I2" s="1" t="s">
        <v>3</v>
      </c>
      <c r="J2" s="2" t="s">
        <v>4</v>
      </c>
    </row>
    <row r="3" spans="1:30" ht="21.5" thickBot="1" x14ac:dyDescent="0.4">
      <c r="A3" s="20"/>
      <c r="B3" s="94"/>
      <c r="C3" s="95"/>
      <c r="D3" s="94"/>
      <c r="E3" s="95"/>
      <c r="F3" s="95"/>
      <c r="G3" s="95"/>
      <c r="H3" s="96"/>
      <c r="I3" s="24"/>
      <c r="J3" s="25"/>
    </row>
    <row r="4" spans="1:30" x14ac:dyDescent="0.35">
      <c r="A4" s="84"/>
      <c r="B4" s="85"/>
      <c r="C4" s="85"/>
      <c r="D4" s="86"/>
      <c r="E4" s="86"/>
      <c r="F4" s="86"/>
      <c r="G4" s="86"/>
      <c r="H4" s="86"/>
      <c r="I4" s="85"/>
      <c r="J4" s="87"/>
    </row>
    <row r="5" spans="1:30" ht="3" customHeight="1" x14ac:dyDescent="0.35">
      <c r="A5" s="99"/>
      <c r="B5" s="100"/>
      <c r="C5" s="100"/>
      <c r="D5" s="100"/>
      <c r="E5" s="100"/>
      <c r="F5" s="100"/>
      <c r="G5" s="100"/>
      <c r="H5" s="100"/>
      <c r="I5" s="100"/>
      <c r="J5" s="101"/>
    </row>
    <row r="6" spans="1:30" ht="15.5" x14ac:dyDescent="0.35">
      <c r="A6" s="102" t="s">
        <v>5</v>
      </c>
      <c r="B6" s="103"/>
      <c r="C6" s="103"/>
      <c r="D6" s="103"/>
      <c r="E6" s="103"/>
      <c r="F6" s="103"/>
      <c r="G6" s="103"/>
      <c r="H6" s="103"/>
      <c r="I6" s="103"/>
      <c r="J6" s="104"/>
    </row>
    <row r="7" spans="1:30" ht="15.5" x14ac:dyDescent="0.35">
      <c r="A7" s="105" t="s">
        <v>6</v>
      </c>
      <c r="B7" s="106"/>
      <c r="C7" s="106"/>
      <c r="D7" s="106"/>
      <c r="E7" s="106"/>
      <c r="F7" s="106"/>
      <c r="G7" s="106"/>
      <c r="H7" s="106"/>
      <c r="I7" s="106"/>
      <c r="J7" s="107"/>
    </row>
    <row r="8" spans="1:30" ht="14.5" customHeight="1" x14ac:dyDescent="0.35">
      <c r="A8" s="30" t="s">
        <v>7</v>
      </c>
      <c r="B8" s="97" t="s">
        <v>8</v>
      </c>
      <c r="C8" s="97"/>
      <c r="D8" s="97"/>
      <c r="E8" s="97"/>
      <c r="F8" s="97"/>
      <c r="G8" s="97"/>
      <c r="H8" s="97"/>
      <c r="I8" s="97"/>
      <c r="J8" s="97"/>
      <c r="K8" s="98"/>
      <c r="L8" s="98"/>
      <c r="M8" s="98"/>
      <c r="N8" s="98"/>
      <c r="O8" s="98"/>
      <c r="P8" s="98"/>
      <c r="Q8" s="98"/>
      <c r="R8" s="98"/>
      <c r="S8" s="98"/>
      <c r="T8" s="98"/>
      <c r="U8" s="98"/>
      <c r="V8" s="98"/>
      <c r="W8" s="98"/>
      <c r="X8" s="98"/>
      <c r="Y8" s="98"/>
      <c r="Z8" s="98"/>
      <c r="AA8" s="98"/>
      <c r="AB8" s="98"/>
      <c r="AC8" s="98"/>
      <c r="AD8" s="98"/>
    </row>
    <row r="9" spans="1:30" ht="15" customHeight="1" x14ac:dyDescent="0.35">
      <c r="A9" s="21" t="s">
        <v>9</v>
      </c>
      <c r="B9" s="97" t="s">
        <v>10</v>
      </c>
      <c r="C9" s="97"/>
      <c r="D9" s="97"/>
      <c r="E9" s="97"/>
      <c r="F9" s="97"/>
      <c r="G9" s="97"/>
      <c r="H9" s="97"/>
      <c r="I9" s="97"/>
      <c r="J9" s="97"/>
      <c r="K9" s="98"/>
      <c r="L9" s="98"/>
      <c r="M9" s="98"/>
      <c r="N9" s="98"/>
      <c r="O9" s="98"/>
      <c r="P9" s="98"/>
      <c r="Q9" s="98"/>
      <c r="R9" s="98"/>
      <c r="S9" s="98"/>
      <c r="T9" s="98"/>
      <c r="U9" s="98"/>
      <c r="V9" s="98"/>
      <c r="W9" s="98"/>
      <c r="X9" s="98"/>
      <c r="Y9" s="98"/>
      <c r="Z9" s="98"/>
      <c r="AA9" s="98"/>
      <c r="AB9" s="98"/>
      <c r="AC9" s="98"/>
      <c r="AD9" s="98"/>
    </row>
    <row r="10" spans="1:30" ht="14.5" customHeight="1" x14ac:dyDescent="0.35">
      <c r="A10" s="31" t="s">
        <v>11</v>
      </c>
      <c r="B10" s="97" t="s">
        <v>12</v>
      </c>
      <c r="C10" s="97"/>
      <c r="D10" s="97"/>
      <c r="E10" s="97"/>
      <c r="F10" s="97"/>
      <c r="G10" s="97"/>
      <c r="H10" s="97"/>
      <c r="I10" s="97"/>
      <c r="J10" s="97"/>
      <c r="K10" s="98"/>
      <c r="L10" s="98"/>
      <c r="M10" s="98"/>
      <c r="N10" s="98"/>
      <c r="O10" s="98"/>
      <c r="P10" s="98"/>
      <c r="Q10" s="98"/>
      <c r="R10" s="98"/>
      <c r="S10" s="98"/>
      <c r="T10" s="98"/>
      <c r="U10" s="98"/>
      <c r="V10" s="98"/>
      <c r="W10" s="98"/>
      <c r="X10" s="98"/>
      <c r="Y10" s="98"/>
      <c r="Z10" s="98"/>
      <c r="AA10" s="98"/>
      <c r="AB10" s="98"/>
      <c r="AC10" s="98"/>
      <c r="AD10" s="98"/>
    </row>
    <row r="11" spans="1:30" ht="48" customHeight="1" x14ac:dyDescent="0.35">
      <c r="A11" s="3" t="s">
        <v>13</v>
      </c>
      <c r="B11" s="108" t="s">
        <v>14</v>
      </c>
      <c r="C11" s="109"/>
      <c r="D11" s="109"/>
      <c r="E11" s="109"/>
      <c r="F11" s="109"/>
      <c r="G11" s="109"/>
      <c r="H11" s="109"/>
      <c r="I11" s="109"/>
      <c r="J11" s="110"/>
    </row>
    <row r="12" spans="1:30" ht="28.15" customHeight="1" x14ac:dyDescent="0.35">
      <c r="A12" s="3" t="s">
        <v>15</v>
      </c>
      <c r="B12" s="111" t="s">
        <v>16</v>
      </c>
      <c r="C12" s="112"/>
      <c r="D12" s="112"/>
      <c r="E12" s="112"/>
      <c r="F12" s="112"/>
      <c r="G12" s="112"/>
      <c r="H12" s="112"/>
      <c r="I12" s="112"/>
      <c r="J12" s="113"/>
    </row>
    <row r="13" spans="1:30" ht="15.5" x14ac:dyDescent="0.35">
      <c r="A13" s="102" t="s">
        <v>17</v>
      </c>
      <c r="B13" s="103"/>
      <c r="C13" s="103"/>
      <c r="D13" s="103"/>
      <c r="E13" s="103"/>
      <c r="F13" s="103"/>
      <c r="G13" s="103"/>
      <c r="H13" s="103"/>
      <c r="I13" s="103"/>
      <c r="J13" s="104"/>
    </row>
    <row r="14" spans="1:30" ht="27.75" customHeight="1" x14ac:dyDescent="0.35">
      <c r="A14" s="3" t="s">
        <v>18</v>
      </c>
      <c r="B14" s="22">
        <v>2</v>
      </c>
      <c r="C14" s="114" t="s">
        <v>19</v>
      </c>
      <c r="D14" s="115"/>
      <c r="E14" s="115"/>
      <c r="F14" s="115"/>
      <c r="G14" s="115"/>
      <c r="H14" s="115"/>
      <c r="I14" s="115"/>
      <c r="J14" s="116"/>
    </row>
    <row r="15" spans="1:30" ht="26.25" customHeight="1" x14ac:dyDescent="0.35">
      <c r="A15" s="3" t="s">
        <v>20</v>
      </c>
      <c r="B15" s="6">
        <v>2.2000000000000002</v>
      </c>
      <c r="C15" s="117" t="str">
        <f>IFERROR(VLOOKUP(B15,'[1]Validacion datos'!A8:B26,2,FALSE),"")</f>
        <v>Salud y seguridad social integral</v>
      </c>
      <c r="D15" s="117"/>
      <c r="E15" s="117"/>
      <c r="F15" s="117"/>
      <c r="G15" s="117"/>
      <c r="H15" s="117"/>
      <c r="I15" s="117"/>
      <c r="J15" s="117"/>
    </row>
    <row r="16" spans="1:30" ht="33.75" customHeight="1" x14ac:dyDescent="0.35">
      <c r="A16" s="3" t="s">
        <v>21</v>
      </c>
      <c r="B16" s="7" t="s">
        <v>22</v>
      </c>
      <c r="C16" s="117" t="s">
        <v>23</v>
      </c>
      <c r="D16" s="117"/>
      <c r="E16" s="117"/>
      <c r="F16" s="117"/>
      <c r="G16" s="117"/>
      <c r="H16" s="117"/>
      <c r="I16" s="117"/>
      <c r="J16" s="117"/>
    </row>
    <row r="17" spans="1:10" ht="15.5" x14ac:dyDescent="0.35">
      <c r="A17" s="102" t="s">
        <v>24</v>
      </c>
      <c r="B17" s="103"/>
      <c r="C17" s="103"/>
      <c r="D17" s="103"/>
      <c r="E17" s="103"/>
      <c r="F17" s="103"/>
      <c r="G17" s="103"/>
      <c r="H17" s="103"/>
      <c r="I17" s="103"/>
      <c r="J17" s="104"/>
    </row>
    <row r="18" spans="1:10" ht="29.25" customHeight="1" x14ac:dyDescent="0.35">
      <c r="A18" s="3" t="s">
        <v>25</v>
      </c>
      <c r="B18" s="118" t="s">
        <v>26</v>
      </c>
      <c r="C18" s="118"/>
      <c r="D18" s="118"/>
      <c r="E18" s="118"/>
      <c r="F18" s="118"/>
      <c r="G18" s="118"/>
      <c r="H18" s="118"/>
      <c r="I18" s="118"/>
      <c r="J18" s="119"/>
    </row>
    <row r="19" spans="1:10" ht="42.65" customHeight="1" x14ac:dyDescent="0.35">
      <c r="A19" s="8" t="s">
        <v>27</v>
      </c>
      <c r="B19" s="118" t="s">
        <v>28</v>
      </c>
      <c r="C19" s="118"/>
      <c r="D19" s="118"/>
      <c r="E19" s="118"/>
      <c r="F19" s="118"/>
      <c r="G19" s="118"/>
      <c r="H19" s="118"/>
      <c r="I19" s="118"/>
      <c r="J19" s="119"/>
    </row>
    <row r="20" spans="1:10" ht="34.5" customHeight="1" x14ac:dyDescent="0.35">
      <c r="A20" s="8" t="s">
        <v>29</v>
      </c>
      <c r="B20" s="118" t="s">
        <v>30</v>
      </c>
      <c r="C20" s="118"/>
      <c r="D20" s="118"/>
      <c r="E20" s="118"/>
      <c r="F20" s="118"/>
      <c r="G20" s="118"/>
      <c r="H20" s="118"/>
      <c r="I20" s="118"/>
      <c r="J20" s="119"/>
    </row>
    <row r="21" spans="1:10" ht="35.25" customHeight="1" x14ac:dyDescent="0.35">
      <c r="A21" s="8" t="s">
        <v>31</v>
      </c>
      <c r="B21" s="118" t="s">
        <v>32</v>
      </c>
      <c r="C21" s="118"/>
      <c r="D21" s="118"/>
      <c r="E21" s="118"/>
      <c r="F21" s="118"/>
      <c r="G21" s="118"/>
      <c r="H21" s="118"/>
      <c r="I21" s="118"/>
      <c r="J21" s="119"/>
    </row>
    <row r="22" spans="1:10" ht="15.5" x14ac:dyDescent="0.35">
      <c r="A22" s="102" t="s">
        <v>33</v>
      </c>
      <c r="B22" s="103"/>
      <c r="C22" s="103"/>
      <c r="D22" s="103"/>
      <c r="E22" s="103"/>
      <c r="F22" s="103"/>
      <c r="G22" s="103"/>
      <c r="H22" s="103"/>
      <c r="I22" s="103"/>
      <c r="J22" s="104"/>
    </row>
    <row r="23" spans="1:10" ht="15.5" x14ac:dyDescent="0.35">
      <c r="A23" s="105" t="s">
        <v>34</v>
      </c>
      <c r="B23" s="106"/>
      <c r="C23" s="106"/>
      <c r="D23" s="106"/>
      <c r="E23" s="106"/>
      <c r="F23" s="106"/>
      <c r="G23" s="106"/>
      <c r="H23" s="106"/>
      <c r="I23" s="106"/>
      <c r="J23" s="107"/>
    </row>
    <row r="24" spans="1:10" ht="15" customHeight="1" x14ac:dyDescent="0.35">
      <c r="A24" s="123" t="s">
        <v>35</v>
      </c>
      <c r="B24" s="124"/>
      <c r="C24" s="125" t="s">
        <v>36</v>
      </c>
      <c r="D24" s="126"/>
      <c r="E24" s="126"/>
      <c r="F24" s="126" t="s">
        <v>37</v>
      </c>
      <c r="G24" s="126"/>
      <c r="H24" s="124"/>
      <c r="I24" s="125" t="s">
        <v>38</v>
      </c>
      <c r="J24" s="127"/>
    </row>
    <row r="25" spans="1:10" x14ac:dyDescent="0.35">
      <c r="A25" s="128">
        <v>329000000</v>
      </c>
      <c r="B25" s="129"/>
      <c r="C25" s="130">
        <v>505610909.38999999</v>
      </c>
      <c r="D25" s="131"/>
      <c r="E25" s="132"/>
      <c r="F25" s="130">
        <v>51535314.880000003</v>
      </c>
      <c r="G25" s="131"/>
      <c r="H25" s="132"/>
      <c r="I25" s="133">
        <f>(+F25/A25)</f>
        <v>0.15664229446808511</v>
      </c>
      <c r="J25" s="134"/>
    </row>
    <row r="26" spans="1:10" ht="15.5" x14ac:dyDescent="0.35">
      <c r="A26" s="105" t="s">
        <v>39</v>
      </c>
      <c r="B26" s="106"/>
      <c r="C26" s="106"/>
      <c r="D26" s="106"/>
      <c r="E26" s="106"/>
      <c r="F26" s="106"/>
      <c r="G26" s="106"/>
      <c r="H26" s="106"/>
      <c r="I26" s="106"/>
      <c r="J26" s="107"/>
    </row>
    <row r="27" spans="1:10" x14ac:dyDescent="0.35">
      <c r="A27" s="4"/>
      <c r="B27"/>
      <c r="C27" s="135" t="s">
        <v>40</v>
      </c>
      <c r="D27" s="136"/>
      <c r="E27" s="135" t="s">
        <v>41</v>
      </c>
      <c r="F27" s="136"/>
      <c r="G27" s="135" t="s">
        <v>42</v>
      </c>
      <c r="H27" s="135"/>
      <c r="I27" s="135" t="s">
        <v>43</v>
      </c>
      <c r="J27" s="137"/>
    </row>
    <row r="28" spans="1:10" ht="39" x14ac:dyDescent="0.35">
      <c r="A28" s="9" t="s">
        <v>44</v>
      </c>
      <c r="B28" s="10" t="s">
        <v>45</v>
      </c>
      <c r="C28" s="10" t="s">
        <v>46</v>
      </c>
      <c r="D28" s="10" t="s">
        <v>47</v>
      </c>
      <c r="E28" s="10" t="s">
        <v>48</v>
      </c>
      <c r="F28" s="10" t="s">
        <v>49</v>
      </c>
      <c r="G28" s="10" t="s">
        <v>50</v>
      </c>
      <c r="H28" s="10" t="s">
        <v>51</v>
      </c>
      <c r="I28" s="10" t="s">
        <v>52</v>
      </c>
      <c r="J28" s="11" t="s">
        <v>53</v>
      </c>
    </row>
    <row r="29" spans="1:10" ht="37.9" customHeight="1" x14ac:dyDescent="0.3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3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35">
      <c r="A31" s="120" t="s">
        <v>139</v>
      </c>
      <c r="B31" s="121"/>
      <c r="C31" s="121"/>
      <c r="D31" s="121"/>
      <c r="E31" s="121"/>
      <c r="F31" s="121"/>
      <c r="G31" s="121"/>
      <c r="H31" s="121"/>
      <c r="I31" s="121"/>
      <c r="J31" s="122"/>
    </row>
    <row r="32" spans="1:10" ht="15.5" x14ac:dyDescent="0.35">
      <c r="A32" s="102" t="s">
        <v>58</v>
      </c>
      <c r="B32" s="103"/>
      <c r="C32" s="103"/>
      <c r="D32" s="103"/>
      <c r="E32" s="103"/>
      <c r="F32" s="103"/>
      <c r="G32" s="103"/>
      <c r="H32" s="103"/>
      <c r="I32" s="103"/>
      <c r="J32" s="104"/>
    </row>
    <row r="33" spans="1:48" ht="15.5" x14ac:dyDescent="0.35">
      <c r="A33" s="105" t="s">
        <v>59</v>
      </c>
      <c r="B33" s="106"/>
      <c r="C33" s="106"/>
      <c r="D33" s="106"/>
      <c r="E33" s="106"/>
      <c r="F33" s="106"/>
      <c r="G33" s="106"/>
      <c r="H33" s="106"/>
      <c r="I33" s="106"/>
      <c r="J33" s="107"/>
    </row>
    <row r="34" spans="1:48" x14ac:dyDescent="0.35">
      <c r="A34" s="26" t="s">
        <v>60</v>
      </c>
      <c r="B34" s="138" t="s">
        <v>54</v>
      </c>
      <c r="C34" s="138"/>
      <c r="D34" s="138"/>
      <c r="E34" s="138"/>
      <c r="F34" s="138"/>
      <c r="G34" s="138"/>
      <c r="H34" s="138"/>
      <c r="I34" s="138"/>
      <c r="J34" s="139"/>
    </row>
    <row r="35" spans="1:48" ht="67.5" customHeight="1" x14ac:dyDescent="0.35">
      <c r="A35" s="17" t="s">
        <v>61</v>
      </c>
      <c r="B35" s="118" t="s">
        <v>62</v>
      </c>
      <c r="C35" s="118"/>
      <c r="D35" s="118"/>
      <c r="E35" s="118"/>
      <c r="F35" s="118"/>
      <c r="G35" s="118"/>
      <c r="H35" s="118"/>
      <c r="I35" s="118"/>
      <c r="J35" s="119"/>
    </row>
    <row r="36" spans="1:48" ht="59.25" customHeight="1" x14ac:dyDescent="0.35">
      <c r="A36" s="17" t="s">
        <v>63</v>
      </c>
      <c r="B36" s="118" t="s">
        <v>134</v>
      </c>
      <c r="C36" s="118"/>
      <c r="D36" s="118"/>
      <c r="E36" s="118"/>
      <c r="F36" s="118"/>
      <c r="G36" s="118"/>
      <c r="H36" s="118"/>
      <c r="I36" s="118"/>
      <c r="J36" s="119"/>
      <c r="K36" s="118"/>
      <c r="L36" s="118"/>
      <c r="M36" s="118"/>
      <c r="N36" s="118"/>
      <c r="O36" s="118"/>
      <c r="P36" s="118"/>
      <c r="Q36" s="119"/>
      <c r="R36" s="118"/>
      <c r="S36" s="118"/>
      <c r="T36" s="118"/>
      <c r="U36" s="118"/>
      <c r="V36" s="118"/>
      <c r="W36" s="118"/>
      <c r="X36" s="118"/>
      <c r="Y36" s="118"/>
      <c r="Z36" s="119"/>
      <c r="AA36" s="118"/>
      <c r="AB36" s="118"/>
      <c r="AC36" s="118"/>
      <c r="AD36" s="118"/>
      <c r="AE36" s="118"/>
      <c r="AF36" s="118"/>
      <c r="AG36" s="118"/>
      <c r="AH36" s="118"/>
      <c r="AI36" s="119"/>
      <c r="AJ36" s="118"/>
      <c r="AK36" s="118"/>
      <c r="AL36" s="118"/>
      <c r="AM36" s="118"/>
      <c r="AN36" s="118"/>
      <c r="AO36" s="118"/>
      <c r="AP36" s="118"/>
      <c r="AQ36" s="118"/>
      <c r="AR36" s="119"/>
      <c r="AS36" s="118"/>
      <c r="AT36" s="118"/>
      <c r="AU36" s="118"/>
      <c r="AV36" s="118"/>
    </row>
    <row r="37" spans="1:48" ht="60" customHeight="1" x14ac:dyDescent="0.35">
      <c r="A37" s="17" t="s">
        <v>64</v>
      </c>
      <c r="B37" s="118" t="s">
        <v>65</v>
      </c>
      <c r="C37" s="118"/>
      <c r="D37" s="118"/>
      <c r="E37" s="118"/>
      <c r="F37" s="118"/>
      <c r="G37" s="118"/>
      <c r="H37" s="118"/>
      <c r="I37" s="118"/>
      <c r="J37" s="119"/>
    </row>
    <row r="38" spans="1:48" x14ac:dyDescent="0.35">
      <c r="A38" s="26" t="s">
        <v>60</v>
      </c>
      <c r="B38" s="138" t="s">
        <v>56</v>
      </c>
      <c r="C38" s="138"/>
      <c r="D38" s="138"/>
      <c r="E38" s="138"/>
      <c r="F38" s="138"/>
      <c r="G38" s="138"/>
      <c r="H38" s="138"/>
      <c r="I38" s="138"/>
      <c r="J38" s="139"/>
    </row>
    <row r="39" spans="1:48" ht="27" customHeight="1" x14ac:dyDescent="0.35">
      <c r="A39" s="17" t="s">
        <v>61</v>
      </c>
      <c r="B39" s="118" t="s">
        <v>66</v>
      </c>
      <c r="C39" s="118"/>
      <c r="D39" s="118"/>
      <c r="E39" s="118"/>
      <c r="F39" s="118"/>
      <c r="G39" s="118"/>
      <c r="H39" s="118"/>
      <c r="I39" s="118"/>
      <c r="J39" s="119"/>
    </row>
    <row r="40" spans="1:48" ht="27.65" customHeight="1" x14ac:dyDescent="0.35">
      <c r="A40" s="17" t="s">
        <v>63</v>
      </c>
      <c r="B40" s="118" t="s">
        <v>67</v>
      </c>
      <c r="C40" s="118"/>
      <c r="D40" s="118"/>
      <c r="E40" s="118"/>
      <c r="F40" s="118"/>
      <c r="G40" s="118"/>
      <c r="H40" s="118"/>
      <c r="I40" s="118"/>
      <c r="J40" s="119"/>
    </row>
    <row r="41" spans="1:48" ht="37.15" customHeight="1" x14ac:dyDescent="0.35">
      <c r="A41" s="17" t="s">
        <v>64</v>
      </c>
      <c r="B41" s="118" t="s">
        <v>68</v>
      </c>
      <c r="C41" s="118"/>
      <c r="D41" s="118"/>
      <c r="E41" s="118"/>
      <c r="F41" s="118"/>
      <c r="G41" s="118"/>
      <c r="H41" s="118"/>
      <c r="I41" s="118"/>
      <c r="J41" s="119"/>
    </row>
    <row r="42" spans="1:48" ht="15.5" x14ac:dyDescent="0.35">
      <c r="A42" s="102" t="s">
        <v>69</v>
      </c>
      <c r="B42" s="103"/>
      <c r="C42" s="103"/>
      <c r="D42" s="103"/>
      <c r="E42" s="103"/>
      <c r="F42" s="103"/>
      <c r="G42" s="103"/>
      <c r="H42" s="103"/>
      <c r="I42" s="103"/>
      <c r="J42" s="104"/>
    </row>
    <row r="43" spans="1:48" ht="15.5" x14ac:dyDescent="0.35">
      <c r="A43" s="140" t="s">
        <v>70</v>
      </c>
      <c r="B43" s="141"/>
      <c r="C43" s="141"/>
      <c r="D43" s="141"/>
      <c r="E43" s="141"/>
      <c r="F43" s="141"/>
      <c r="G43" s="141"/>
      <c r="H43" s="141"/>
      <c r="I43" s="141"/>
      <c r="J43" s="142"/>
    </row>
    <row r="44" spans="1:48" ht="89.5" customHeight="1" x14ac:dyDescent="0.35">
      <c r="A44" s="147" t="s">
        <v>71</v>
      </c>
      <c r="B44" s="148"/>
      <c r="C44" s="148"/>
      <c r="D44" s="148"/>
      <c r="E44" s="148"/>
      <c r="F44" s="148"/>
      <c r="G44" s="148"/>
      <c r="H44" s="148"/>
      <c r="I44" s="148"/>
      <c r="J44" s="149"/>
      <c r="K44" s="28"/>
      <c r="L44" s="28"/>
      <c r="M44" s="28"/>
      <c r="N44" s="28"/>
      <c r="O44" s="28"/>
      <c r="P44" s="29"/>
      <c r="Q44" s="118"/>
      <c r="R44" s="118"/>
      <c r="S44" s="118"/>
      <c r="T44" s="118"/>
      <c r="U44" s="118"/>
      <c r="V44" s="118"/>
      <c r="W44" s="118"/>
      <c r="X44" s="118"/>
      <c r="Y44" s="119"/>
      <c r="Z44" s="118"/>
      <c r="AA44" s="118"/>
      <c r="AB44" s="118"/>
      <c r="AC44" s="118"/>
      <c r="AD44" s="118"/>
      <c r="AE44" s="118"/>
      <c r="AF44" s="118"/>
      <c r="AG44" s="118"/>
      <c r="AH44" s="119"/>
      <c r="AI44" s="118"/>
      <c r="AJ44" s="118"/>
      <c r="AK44" s="118"/>
      <c r="AL44" s="118"/>
      <c r="AM44" s="118"/>
      <c r="AN44" s="118"/>
      <c r="AO44" s="118"/>
      <c r="AP44" s="118"/>
      <c r="AQ44" s="119"/>
    </row>
    <row r="45" spans="1:48" ht="27.75" customHeight="1" x14ac:dyDescent="0.35">
      <c r="A45" s="23"/>
      <c r="B45" s="23"/>
      <c r="C45" s="23"/>
      <c r="D45" s="23"/>
      <c r="E45" s="23"/>
      <c r="F45" s="23"/>
      <c r="G45" s="23"/>
      <c r="H45" s="23"/>
      <c r="I45" s="23"/>
      <c r="J45" s="23"/>
    </row>
    <row r="46" spans="1:48" ht="30.75" customHeight="1" x14ac:dyDescent="0.35">
      <c r="A46" s="144" t="s">
        <v>72</v>
      </c>
      <c r="B46" s="144"/>
      <c r="C46" s="144"/>
      <c r="D46" s="144"/>
      <c r="E46" s="144"/>
      <c r="F46" s="144"/>
      <c r="G46" s="144"/>
      <c r="H46" s="144"/>
      <c r="I46" s="144"/>
      <c r="J46" s="144"/>
    </row>
    <row r="47" spans="1:48" x14ac:dyDescent="0.35">
      <c r="A47" s="5" t="s">
        <v>135</v>
      </c>
    </row>
    <row r="50" spans="2:4" x14ac:dyDescent="0.35">
      <c r="B50" s="145" t="s">
        <v>73</v>
      </c>
      <c r="C50" s="145"/>
      <c r="D50" s="145"/>
    </row>
    <row r="51" spans="2:4" x14ac:dyDescent="0.35">
      <c r="B51" s="146" t="s">
        <v>74</v>
      </c>
      <c r="C51" s="146"/>
      <c r="D51" s="146"/>
    </row>
    <row r="52" spans="2:4" x14ac:dyDescent="0.35">
      <c r="B52" s="143" t="s">
        <v>75</v>
      </c>
      <c r="C52" s="143"/>
      <c r="D52" s="143"/>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topLeftCell="A10" workbookViewId="0">
      <selection activeCell="G19" sqref="G19"/>
    </sheetView>
  </sheetViews>
  <sheetFormatPr baseColWidth="10" defaultColWidth="11.453125" defaultRowHeight="14.5" x14ac:dyDescent="0.35"/>
  <cols>
    <col min="1" max="3" width="11.453125" style="45"/>
    <col min="4" max="4" width="67.81640625" style="45" bestFit="1" customWidth="1"/>
    <col min="5" max="5" width="14.7265625" style="45" customWidth="1"/>
    <col min="6" max="6" width="13.7265625" style="45" bestFit="1" customWidth="1"/>
    <col min="7" max="7" width="15.1796875" style="45" bestFit="1" customWidth="1"/>
    <col min="8" max="16384" width="11.453125" style="45"/>
  </cols>
  <sheetData>
    <row r="11" spans="4:5" ht="29" x14ac:dyDescent="0.35">
      <c r="D11" s="45" t="s">
        <v>123</v>
      </c>
      <c r="E11" s="49" t="s">
        <v>124</v>
      </c>
    </row>
    <row r="12" spans="4:5" x14ac:dyDescent="0.35">
      <c r="D12" s="45" t="s">
        <v>125</v>
      </c>
      <c r="E12" s="48">
        <v>111606780.72</v>
      </c>
    </row>
    <row r="13" spans="4:5" x14ac:dyDescent="0.35">
      <c r="D13" s="45" t="s">
        <v>126</v>
      </c>
      <c r="E13" s="48">
        <v>1844700</v>
      </c>
    </row>
    <row r="14" spans="4:5" x14ac:dyDescent="0.35">
      <c r="D14" s="45" t="s">
        <v>127</v>
      </c>
      <c r="E14" s="48">
        <v>6149800</v>
      </c>
    </row>
    <row r="15" spans="4:5" x14ac:dyDescent="0.35">
      <c r="D15" s="45" t="s">
        <v>128</v>
      </c>
      <c r="E15" s="48">
        <v>1326127.77</v>
      </c>
    </row>
    <row r="16" spans="4:5" x14ac:dyDescent="0.35">
      <c r="D16" s="47" t="s">
        <v>129</v>
      </c>
      <c r="E16" s="46">
        <f>SUM(E12:E15)</f>
        <v>120927408.48999999</v>
      </c>
    </row>
    <row r="20" spans="4:9" x14ac:dyDescent="0.35">
      <c r="D20" s="45" t="s">
        <v>130</v>
      </c>
      <c r="E20" s="50">
        <v>329000000</v>
      </c>
      <c r="F20" s="50"/>
      <c r="G20" s="50">
        <f>+E20/2</f>
        <v>164500000</v>
      </c>
    </row>
    <row r="21" spans="4:9" x14ac:dyDescent="0.35">
      <c r="E21" s="50"/>
      <c r="F21" s="50"/>
      <c r="G21" s="50"/>
    </row>
    <row r="22" spans="4:9" x14ac:dyDescent="0.35">
      <c r="D22" s="45" t="s">
        <v>37</v>
      </c>
      <c r="E22" s="50">
        <f>+E16</f>
        <v>120927408.48999999</v>
      </c>
      <c r="F22" s="50"/>
      <c r="G22" s="50">
        <f>+E22</f>
        <v>120927408.48999999</v>
      </c>
    </row>
    <row r="23" spans="4:9" x14ac:dyDescent="0.35">
      <c r="E23" s="50"/>
      <c r="F23" s="50"/>
      <c r="G23" s="50"/>
    </row>
    <row r="24" spans="4:9" x14ac:dyDescent="0.35">
      <c r="D24" s="47" t="s">
        <v>131</v>
      </c>
      <c r="E24" s="51">
        <f>+E20-E22</f>
        <v>208072591.50999999</v>
      </c>
      <c r="F24" s="50"/>
      <c r="G24" s="54">
        <f>+G20-G22</f>
        <v>43572591.510000005</v>
      </c>
    </row>
    <row r="25" spans="4:9" x14ac:dyDescent="0.35">
      <c r="E25" s="50"/>
      <c r="F25" s="50"/>
      <c r="G25" s="50"/>
    </row>
    <row r="26" spans="4:9" x14ac:dyDescent="0.35">
      <c r="D26" s="47" t="s">
        <v>132</v>
      </c>
      <c r="E26" s="52">
        <f>+E22/E20</f>
        <v>0.36756051212765956</v>
      </c>
      <c r="F26" s="53"/>
      <c r="G26" s="52">
        <f>+G22/G20</f>
        <v>0.73512102425531911</v>
      </c>
    </row>
    <row r="31" spans="4:9" x14ac:dyDescent="0.35">
      <c r="I31" s="59"/>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10" width="12.7265625" style="5" customWidth="1"/>
  </cols>
  <sheetData>
    <row r="1" spans="1:30" ht="21.5" thickBot="1" x14ac:dyDescent="0.4">
      <c r="A1" s="18"/>
      <c r="B1" s="88" t="s">
        <v>0</v>
      </c>
      <c r="C1" s="89"/>
      <c r="D1" s="89"/>
      <c r="E1" s="89"/>
      <c r="F1" s="89"/>
      <c r="G1" s="89"/>
      <c r="H1" s="89"/>
      <c r="I1" s="89"/>
      <c r="J1" s="90"/>
    </row>
    <row r="2" spans="1:30" ht="21.5" thickBot="1" x14ac:dyDescent="0.4">
      <c r="A2" s="19"/>
      <c r="B2" s="91" t="s">
        <v>1</v>
      </c>
      <c r="C2" s="92"/>
      <c r="D2" s="91" t="s">
        <v>2</v>
      </c>
      <c r="E2" s="92"/>
      <c r="F2" s="92"/>
      <c r="G2" s="92"/>
      <c r="H2" s="93"/>
      <c r="I2" s="1" t="s">
        <v>3</v>
      </c>
      <c r="J2" s="2" t="s">
        <v>4</v>
      </c>
    </row>
    <row r="3" spans="1:30" ht="21.5" thickBot="1" x14ac:dyDescent="0.4">
      <c r="A3" s="20"/>
      <c r="B3" s="94"/>
      <c r="C3" s="95"/>
      <c r="D3" s="94"/>
      <c r="E3" s="95"/>
      <c r="F3" s="95"/>
      <c r="G3" s="95"/>
      <c r="H3" s="96"/>
      <c r="I3" s="24"/>
      <c r="J3" s="25"/>
    </row>
    <row r="4" spans="1:30" x14ac:dyDescent="0.35">
      <c r="A4" s="84"/>
      <c r="B4" s="85"/>
      <c r="C4" s="85"/>
      <c r="D4" s="86"/>
      <c r="E4" s="86"/>
      <c r="F4" s="86"/>
      <c r="G4" s="86"/>
      <c r="H4" s="86"/>
      <c r="I4" s="85"/>
      <c r="J4" s="87"/>
    </row>
    <row r="5" spans="1:30" ht="3" customHeight="1" x14ac:dyDescent="0.35">
      <c r="A5" s="99"/>
      <c r="B5" s="100"/>
      <c r="C5" s="100"/>
      <c r="D5" s="100"/>
      <c r="E5" s="100"/>
      <c r="F5" s="100"/>
      <c r="G5" s="100"/>
      <c r="H5" s="100"/>
      <c r="I5" s="100"/>
      <c r="J5" s="101"/>
    </row>
    <row r="6" spans="1:30" ht="15.5" x14ac:dyDescent="0.35">
      <c r="A6" s="102" t="s">
        <v>5</v>
      </c>
      <c r="B6" s="103"/>
      <c r="C6" s="103"/>
      <c r="D6" s="103"/>
      <c r="E6" s="103"/>
      <c r="F6" s="103"/>
      <c r="G6" s="103"/>
      <c r="H6" s="103"/>
      <c r="I6" s="103"/>
      <c r="J6" s="104"/>
    </row>
    <row r="7" spans="1:30" ht="15.5" x14ac:dyDescent="0.35">
      <c r="A7" s="105" t="s">
        <v>6</v>
      </c>
      <c r="B7" s="106"/>
      <c r="C7" s="106"/>
      <c r="D7" s="106"/>
      <c r="E7" s="106"/>
      <c r="F7" s="106"/>
      <c r="G7" s="106"/>
      <c r="H7" s="106"/>
      <c r="I7" s="106"/>
      <c r="J7" s="107"/>
    </row>
    <row r="8" spans="1:30" ht="14.5" customHeight="1" x14ac:dyDescent="0.35">
      <c r="A8" s="30" t="s">
        <v>7</v>
      </c>
      <c r="B8" s="97" t="s">
        <v>8</v>
      </c>
      <c r="C8" s="97"/>
      <c r="D8" s="97"/>
      <c r="E8" s="97"/>
      <c r="F8" s="97"/>
      <c r="G8" s="97"/>
      <c r="H8" s="97"/>
      <c r="I8" s="97"/>
      <c r="J8" s="97"/>
      <c r="K8" s="98"/>
      <c r="L8" s="98"/>
      <c r="M8" s="98"/>
      <c r="N8" s="98"/>
      <c r="O8" s="98"/>
      <c r="P8" s="98"/>
      <c r="Q8" s="98"/>
      <c r="R8" s="98"/>
      <c r="S8" s="98"/>
      <c r="T8" s="98"/>
      <c r="U8" s="98"/>
      <c r="V8" s="98"/>
      <c r="W8" s="98"/>
      <c r="X8" s="98"/>
      <c r="Y8" s="98"/>
      <c r="Z8" s="98"/>
      <c r="AA8" s="98"/>
      <c r="AB8" s="98"/>
      <c r="AC8" s="98"/>
      <c r="AD8" s="98"/>
    </row>
    <row r="9" spans="1:30" ht="15" customHeight="1" x14ac:dyDescent="0.35">
      <c r="A9" s="21" t="s">
        <v>9</v>
      </c>
      <c r="B9" s="97" t="s">
        <v>10</v>
      </c>
      <c r="C9" s="97"/>
      <c r="D9" s="97"/>
      <c r="E9" s="97"/>
      <c r="F9" s="97"/>
      <c r="G9" s="97"/>
      <c r="H9" s="97"/>
      <c r="I9" s="97"/>
      <c r="J9" s="97"/>
      <c r="K9" s="98"/>
      <c r="L9" s="98"/>
      <c r="M9" s="98"/>
      <c r="N9" s="98"/>
      <c r="O9" s="98"/>
      <c r="P9" s="98"/>
      <c r="Q9" s="98"/>
      <c r="R9" s="98"/>
      <c r="S9" s="98"/>
      <c r="T9" s="98"/>
      <c r="U9" s="98"/>
      <c r="V9" s="98"/>
      <c r="W9" s="98"/>
      <c r="X9" s="98"/>
      <c r="Y9" s="98"/>
      <c r="Z9" s="98"/>
      <c r="AA9" s="98"/>
      <c r="AB9" s="98"/>
      <c r="AC9" s="98"/>
      <c r="AD9" s="98"/>
    </row>
    <row r="10" spans="1:30" ht="14.5" customHeight="1" x14ac:dyDescent="0.35">
      <c r="A10" s="31" t="s">
        <v>11</v>
      </c>
      <c r="B10" s="97" t="s">
        <v>12</v>
      </c>
      <c r="C10" s="97"/>
      <c r="D10" s="97"/>
      <c r="E10" s="97"/>
      <c r="F10" s="97"/>
      <c r="G10" s="97"/>
      <c r="H10" s="97"/>
      <c r="I10" s="97"/>
      <c r="J10" s="97"/>
      <c r="K10" s="98"/>
      <c r="L10" s="98"/>
      <c r="M10" s="98"/>
      <c r="N10" s="98"/>
      <c r="O10" s="98"/>
      <c r="P10" s="98"/>
      <c r="Q10" s="98"/>
      <c r="R10" s="98"/>
      <c r="S10" s="98"/>
      <c r="T10" s="98"/>
      <c r="U10" s="98"/>
      <c r="V10" s="98"/>
      <c r="W10" s="98"/>
      <c r="X10" s="98"/>
      <c r="Y10" s="98"/>
      <c r="Z10" s="98"/>
      <c r="AA10" s="98"/>
      <c r="AB10" s="98"/>
      <c r="AC10" s="98"/>
      <c r="AD10" s="98"/>
    </row>
    <row r="11" spans="1:30" ht="48" customHeight="1" x14ac:dyDescent="0.35">
      <c r="A11" s="3" t="s">
        <v>13</v>
      </c>
      <c r="B11" s="108" t="s">
        <v>14</v>
      </c>
      <c r="C11" s="109"/>
      <c r="D11" s="109"/>
      <c r="E11" s="109"/>
      <c r="F11" s="109"/>
      <c r="G11" s="109"/>
      <c r="H11" s="109"/>
      <c r="I11" s="109"/>
      <c r="J11" s="110"/>
    </row>
    <row r="12" spans="1:30" ht="28.15" customHeight="1" x14ac:dyDescent="0.35">
      <c r="A12" s="3" t="s">
        <v>15</v>
      </c>
      <c r="B12" s="111" t="s">
        <v>16</v>
      </c>
      <c r="C12" s="112"/>
      <c r="D12" s="112"/>
      <c r="E12" s="112"/>
      <c r="F12" s="112"/>
      <c r="G12" s="112"/>
      <c r="H12" s="112"/>
      <c r="I12" s="112"/>
      <c r="J12" s="113"/>
    </row>
    <row r="13" spans="1:30" ht="15.5" x14ac:dyDescent="0.35">
      <c r="A13" s="102" t="s">
        <v>17</v>
      </c>
      <c r="B13" s="103"/>
      <c r="C13" s="103"/>
      <c r="D13" s="103"/>
      <c r="E13" s="103"/>
      <c r="F13" s="103"/>
      <c r="G13" s="103"/>
      <c r="H13" s="103"/>
      <c r="I13" s="103"/>
      <c r="J13" s="104"/>
    </row>
    <row r="14" spans="1:30" ht="27.75" customHeight="1" x14ac:dyDescent="0.35">
      <c r="A14" s="3" t="s">
        <v>18</v>
      </c>
      <c r="B14" s="22">
        <v>2</v>
      </c>
      <c r="C14" s="114" t="s">
        <v>19</v>
      </c>
      <c r="D14" s="115"/>
      <c r="E14" s="115"/>
      <c r="F14" s="115"/>
      <c r="G14" s="115"/>
      <c r="H14" s="115"/>
      <c r="I14" s="115"/>
      <c r="J14" s="116"/>
    </row>
    <row r="15" spans="1:30" ht="26.25" customHeight="1" x14ac:dyDescent="0.35">
      <c r="A15" s="3" t="s">
        <v>20</v>
      </c>
      <c r="B15" s="6">
        <v>2.2000000000000002</v>
      </c>
      <c r="C15" s="117" t="str">
        <f>IFERROR(VLOOKUP(B15,'[1]Validacion datos'!A8:B26,2,FALSE),"")</f>
        <v>Salud y seguridad social integral</v>
      </c>
      <c r="D15" s="117"/>
      <c r="E15" s="117"/>
      <c r="F15" s="117"/>
      <c r="G15" s="117"/>
      <c r="H15" s="117"/>
      <c r="I15" s="117"/>
      <c r="J15" s="117"/>
    </row>
    <row r="16" spans="1:30" ht="33.75" customHeight="1" x14ac:dyDescent="0.35">
      <c r="A16" s="3" t="s">
        <v>21</v>
      </c>
      <c r="B16" s="7" t="s">
        <v>22</v>
      </c>
      <c r="C16" s="117" t="s">
        <v>23</v>
      </c>
      <c r="D16" s="117"/>
      <c r="E16" s="117"/>
      <c r="F16" s="117"/>
      <c r="G16" s="117"/>
      <c r="H16" s="117"/>
      <c r="I16" s="117"/>
      <c r="J16" s="117"/>
    </row>
    <row r="17" spans="1:10" ht="15.5" x14ac:dyDescent="0.35">
      <c r="A17" s="102" t="s">
        <v>24</v>
      </c>
      <c r="B17" s="103"/>
      <c r="C17" s="103"/>
      <c r="D17" s="103"/>
      <c r="E17" s="103"/>
      <c r="F17" s="103"/>
      <c r="G17" s="103"/>
      <c r="H17" s="103"/>
      <c r="I17" s="103"/>
      <c r="J17" s="104"/>
    </row>
    <row r="18" spans="1:10" ht="29.25" customHeight="1" x14ac:dyDescent="0.35">
      <c r="A18" s="3" t="s">
        <v>25</v>
      </c>
      <c r="B18" s="118" t="s">
        <v>26</v>
      </c>
      <c r="C18" s="118"/>
      <c r="D18" s="118"/>
      <c r="E18" s="118"/>
      <c r="F18" s="118"/>
      <c r="G18" s="118"/>
      <c r="H18" s="118"/>
      <c r="I18" s="118"/>
      <c r="J18" s="119"/>
    </row>
    <row r="19" spans="1:10" ht="42.65" customHeight="1" x14ac:dyDescent="0.35">
      <c r="A19" s="8" t="s">
        <v>27</v>
      </c>
      <c r="B19" s="118" t="s">
        <v>28</v>
      </c>
      <c r="C19" s="118"/>
      <c r="D19" s="118"/>
      <c r="E19" s="118"/>
      <c r="F19" s="118"/>
      <c r="G19" s="118"/>
      <c r="H19" s="118"/>
      <c r="I19" s="118"/>
      <c r="J19" s="119"/>
    </row>
    <row r="20" spans="1:10" ht="34.5" customHeight="1" x14ac:dyDescent="0.35">
      <c r="A20" s="8" t="s">
        <v>29</v>
      </c>
      <c r="B20" s="118" t="s">
        <v>30</v>
      </c>
      <c r="C20" s="118"/>
      <c r="D20" s="118"/>
      <c r="E20" s="118"/>
      <c r="F20" s="118"/>
      <c r="G20" s="118"/>
      <c r="H20" s="118"/>
      <c r="I20" s="118"/>
      <c r="J20" s="119"/>
    </row>
    <row r="21" spans="1:10" ht="35.25" customHeight="1" x14ac:dyDescent="0.35">
      <c r="A21" s="8" t="s">
        <v>31</v>
      </c>
      <c r="B21" s="118" t="s">
        <v>32</v>
      </c>
      <c r="C21" s="118"/>
      <c r="D21" s="118"/>
      <c r="E21" s="118"/>
      <c r="F21" s="118"/>
      <c r="G21" s="118"/>
      <c r="H21" s="118"/>
      <c r="I21" s="118"/>
      <c r="J21" s="119"/>
    </row>
    <row r="22" spans="1:10" ht="15.5" x14ac:dyDescent="0.35">
      <c r="A22" s="102" t="s">
        <v>33</v>
      </c>
      <c r="B22" s="103"/>
      <c r="C22" s="103"/>
      <c r="D22" s="103"/>
      <c r="E22" s="103"/>
      <c r="F22" s="103"/>
      <c r="G22" s="103"/>
      <c r="H22" s="103"/>
      <c r="I22" s="103"/>
      <c r="J22" s="104"/>
    </row>
    <row r="23" spans="1:10" ht="15.5" x14ac:dyDescent="0.35">
      <c r="A23" s="105" t="s">
        <v>34</v>
      </c>
      <c r="B23" s="106"/>
      <c r="C23" s="106"/>
      <c r="D23" s="106"/>
      <c r="E23" s="106"/>
      <c r="F23" s="106"/>
      <c r="G23" s="106"/>
      <c r="H23" s="106"/>
      <c r="I23" s="106"/>
      <c r="J23" s="107"/>
    </row>
    <row r="24" spans="1:10" ht="15" customHeight="1" x14ac:dyDescent="0.35">
      <c r="A24" s="123" t="s">
        <v>35</v>
      </c>
      <c r="B24" s="124"/>
      <c r="C24" s="125" t="s">
        <v>36</v>
      </c>
      <c r="D24" s="126"/>
      <c r="E24" s="126"/>
      <c r="F24" s="126" t="s">
        <v>37</v>
      </c>
      <c r="G24" s="126"/>
      <c r="H24" s="124"/>
      <c r="I24" s="125" t="s">
        <v>38</v>
      </c>
      <c r="J24" s="127"/>
    </row>
    <row r="25" spans="1:10" x14ac:dyDescent="0.35">
      <c r="A25" s="150">
        <v>329000000</v>
      </c>
      <c r="B25" s="151"/>
      <c r="C25" s="154">
        <v>505610909.38999999</v>
      </c>
      <c r="D25" s="155"/>
      <c r="E25" s="156"/>
      <c r="F25" s="154">
        <f>120927408.49</f>
        <v>120927408.48999999</v>
      </c>
      <c r="G25" s="155"/>
      <c r="H25" s="156"/>
      <c r="I25" s="152">
        <f>(+F25/A25)</f>
        <v>0.36756051212765956</v>
      </c>
      <c r="J25" s="153"/>
    </row>
    <row r="26" spans="1:10" ht="15.5" x14ac:dyDescent="0.35">
      <c r="A26" s="105" t="s">
        <v>39</v>
      </c>
      <c r="B26" s="106"/>
      <c r="C26" s="106"/>
      <c r="D26" s="106"/>
      <c r="E26" s="106"/>
      <c r="F26" s="106"/>
      <c r="G26" s="106"/>
      <c r="H26" s="106"/>
      <c r="I26" s="106"/>
      <c r="J26" s="107"/>
    </row>
    <row r="27" spans="1:10" x14ac:dyDescent="0.35">
      <c r="A27" s="4"/>
      <c r="B27"/>
      <c r="C27" s="135" t="s">
        <v>40</v>
      </c>
      <c r="D27" s="136"/>
      <c r="E27" s="135" t="s">
        <v>41</v>
      </c>
      <c r="F27" s="136"/>
      <c r="G27" s="135" t="s">
        <v>42</v>
      </c>
      <c r="H27" s="135"/>
      <c r="I27" s="135" t="s">
        <v>43</v>
      </c>
      <c r="J27" s="137"/>
    </row>
    <row r="28" spans="1:10" ht="39" x14ac:dyDescent="0.35">
      <c r="A28" s="9" t="s">
        <v>44</v>
      </c>
      <c r="B28" s="10" t="s">
        <v>45</v>
      </c>
      <c r="C28" s="10" t="s">
        <v>46</v>
      </c>
      <c r="D28" s="10" t="s">
        <v>47</v>
      </c>
      <c r="E28" s="10" t="s">
        <v>48</v>
      </c>
      <c r="F28" s="10" t="s">
        <v>49</v>
      </c>
      <c r="G28" s="10" t="s">
        <v>50</v>
      </c>
      <c r="H28" s="10" t="s">
        <v>51</v>
      </c>
      <c r="I28" s="10" t="s">
        <v>52</v>
      </c>
      <c r="J28" s="11" t="s">
        <v>53</v>
      </c>
    </row>
    <row r="29" spans="1:10" ht="37.9" customHeight="1" x14ac:dyDescent="0.3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3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35">
      <c r="A31" s="120" t="s">
        <v>139</v>
      </c>
      <c r="B31" s="121"/>
      <c r="C31" s="121"/>
      <c r="D31" s="121"/>
      <c r="E31" s="121"/>
      <c r="F31" s="121"/>
      <c r="G31" s="121"/>
      <c r="H31" s="121"/>
      <c r="I31" s="121"/>
      <c r="J31" s="122"/>
    </row>
    <row r="32" spans="1:10" ht="15.5" x14ac:dyDescent="0.35">
      <c r="A32" s="102" t="s">
        <v>58</v>
      </c>
      <c r="B32" s="103"/>
      <c r="C32" s="103"/>
      <c r="D32" s="103"/>
      <c r="E32" s="103"/>
      <c r="F32" s="103"/>
      <c r="G32" s="103"/>
      <c r="H32" s="103"/>
      <c r="I32" s="103"/>
      <c r="J32" s="104"/>
    </row>
    <row r="33" spans="1:48" ht="15.5" x14ac:dyDescent="0.35">
      <c r="A33" s="105" t="s">
        <v>59</v>
      </c>
      <c r="B33" s="106"/>
      <c r="C33" s="106"/>
      <c r="D33" s="106"/>
      <c r="E33" s="106"/>
      <c r="F33" s="106"/>
      <c r="G33" s="106"/>
      <c r="H33" s="106"/>
      <c r="I33" s="106"/>
      <c r="J33" s="107"/>
    </row>
    <row r="34" spans="1:48" x14ac:dyDescent="0.35">
      <c r="A34" s="26" t="s">
        <v>60</v>
      </c>
      <c r="B34" s="138" t="s">
        <v>54</v>
      </c>
      <c r="C34" s="138"/>
      <c r="D34" s="138"/>
      <c r="E34" s="138"/>
      <c r="F34" s="138"/>
      <c r="G34" s="138"/>
      <c r="H34" s="138"/>
      <c r="I34" s="138"/>
      <c r="J34" s="139"/>
    </row>
    <row r="35" spans="1:48" ht="67.5" customHeight="1" x14ac:dyDescent="0.35">
      <c r="A35" s="17" t="s">
        <v>61</v>
      </c>
      <c r="B35" s="118" t="s">
        <v>62</v>
      </c>
      <c r="C35" s="118"/>
      <c r="D35" s="118"/>
      <c r="E35" s="118"/>
      <c r="F35" s="118"/>
      <c r="G35" s="118"/>
      <c r="H35" s="118"/>
      <c r="I35" s="118"/>
      <c r="J35" s="119"/>
    </row>
    <row r="36" spans="1:48" ht="59.25" customHeight="1" x14ac:dyDescent="0.35">
      <c r="A36" s="17" t="s">
        <v>63</v>
      </c>
      <c r="B36" s="118" t="s">
        <v>76</v>
      </c>
      <c r="C36" s="118"/>
      <c r="D36" s="118"/>
      <c r="E36" s="118"/>
      <c r="F36" s="118"/>
      <c r="G36" s="118"/>
      <c r="H36" s="118"/>
      <c r="I36" s="118"/>
      <c r="J36" s="119"/>
      <c r="K36" s="118"/>
      <c r="L36" s="118"/>
      <c r="M36" s="118"/>
      <c r="N36" s="118"/>
      <c r="O36" s="118"/>
      <c r="P36" s="118"/>
      <c r="Q36" s="119"/>
      <c r="R36" s="118"/>
      <c r="S36" s="118"/>
      <c r="T36" s="118"/>
      <c r="U36" s="118"/>
      <c r="V36" s="118"/>
      <c r="W36" s="118"/>
      <c r="X36" s="118"/>
      <c r="Y36" s="118"/>
      <c r="Z36" s="119"/>
      <c r="AA36" s="118"/>
      <c r="AB36" s="118"/>
      <c r="AC36" s="118"/>
      <c r="AD36" s="118"/>
      <c r="AE36" s="118"/>
      <c r="AF36" s="118"/>
      <c r="AG36" s="118"/>
      <c r="AH36" s="118"/>
      <c r="AI36" s="119"/>
      <c r="AJ36" s="118"/>
      <c r="AK36" s="118"/>
      <c r="AL36" s="118"/>
      <c r="AM36" s="118"/>
      <c r="AN36" s="118"/>
      <c r="AO36" s="118"/>
      <c r="AP36" s="118"/>
      <c r="AQ36" s="118"/>
      <c r="AR36" s="119"/>
      <c r="AS36" s="118"/>
      <c r="AT36" s="118"/>
      <c r="AU36" s="118"/>
      <c r="AV36" s="118"/>
    </row>
    <row r="37" spans="1:48" ht="60" customHeight="1" x14ac:dyDescent="0.35">
      <c r="A37" s="17" t="s">
        <v>64</v>
      </c>
      <c r="B37" s="118" t="s">
        <v>77</v>
      </c>
      <c r="C37" s="118"/>
      <c r="D37" s="118"/>
      <c r="E37" s="118"/>
      <c r="F37" s="118"/>
      <c r="G37" s="118"/>
      <c r="H37" s="118"/>
      <c r="I37" s="118"/>
      <c r="J37" s="119"/>
    </row>
    <row r="38" spans="1:48" x14ac:dyDescent="0.35">
      <c r="A38" s="26" t="s">
        <v>60</v>
      </c>
      <c r="B38" s="138" t="s">
        <v>56</v>
      </c>
      <c r="C38" s="138"/>
      <c r="D38" s="138"/>
      <c r="E38" s="138"/>
      <c r="F38" s="138"/>
      <c r="G38" s="138"/>
      <c r="H38" s="138"/>
      <c r="I38" s="138"/>
      <c r="J38" s="139"/>
    </row>
    <row r="39" spans="1:48" ht="27" customHeight="1" x14ac:dyDescent="0.35">
      <c r="A39" s="17" t="s">
        <v>61</v>
      </c>
      <c r="B39" s="118" t="s">
        <v>66</v>
      </c>
      <c r="C39" s="118"/>
      <c r="D39" s="118"/>
      <c r="E39" s="118"/>
      <c r="F39" s="118"/>
      <c r="G39" s="118"/>
      <c r="H39" s="118"/>
      <c r="I39" s="118"/>
      <c r="J39" s="119"/>
    </row>
    <row r="40" spans="1:48" ht="27.65" customHeight="1" x14ac:dyDescent="0.35">
      <c r="A40" s="17" t="s">
        <v>63</v>
      </c>
      <c r="B40" s="118" t="s">
        <v>78</v>
      </c>
      <c r="C40" s="118"/>
      <c r="D40" s="118"/>
      <c r="E40" s="118"/>
      <c r="F40" s="118"/>
      <c r="G40" s="118"/>
      <c r="H40" s="118"/>
      <c r="I40" s="118"/>
      <c r="J40" s="119"/>
    </row>
    <row r="41" spans="1:48" ht="37.15" customHeight="1" x14ac:dyDescent="0.35">
      <c r="A41" s="17" t="s">
        <v>64</v>
      </c>
      <c r="B41" s="118" t="s">
        <v>79</v>
      </c>
      <c r="C41" s="118"/>
      <c r="D41" s="118"/>
      <c r="E41" s="118"/>
      <c r="F41" s="118"/>
      <c r="G41" s="118"/>
      <c r="H41" s="118"/>
      <c r="I41" s="118"/>
      <c r="J41" s="119"/>
    </row>
    <row r="42" spans="1:48" ht="15.5" x14ac:dyDescent="0.35">
      <c r="A42" s="102" t="s">
        <v>69</v>
      </c>
      <c r="B42" s="103"/>
      <c r="C42" s="103"/>
      <c r="D42" s="103"/>
      <c r="E42" s="103"/>
      <c r="F42" s="103"/>
      <c r="G42" s="103"/>
      <c r="H42" s="103"/>
      <c r="I42" s="103"/>
      <c r="J42" s="104"/>
    </row>
    <row r="43" spans="1:48" ht="15.5" x14ac:dyDescent="0.35">
      <c r="A43" s="140" t="s">
        <v>70</v>
      </c>
      <c r="B43" s="141"/>
      <c r="C43" s="141"/>
      <c r="D43" s="141"/>
      <c r="E43" s="141"/>
      <c r="F43" s="141"/>
      <c r="G43" s="141"/>
      <c r="H43" s="141"/>
      <c r="I43" s="141"/>
      <c r="J43" s="142"/>
    </row>
    <row r="44" spans="1:48" ht="89.5" customHeight="1" x14ac:dyDescent="0.35">
      <c r="A44" s="147" t="s">
        <v>80</v>
      </c>
      <c r="B44" s="148"/>
      <c r="C44" s="148"/>
      <c r="D44" s="148"/>
      <c r="E44" s="148"/>
      <c r="F44" s="148"/>
      <c r="G44" s="148"/>
      <c r="H44" s="148"/>
      <c r="I44" s="148"/>
      <c r="J44" s="149"/>
      <c r="K44" s="28"/>
      <c r="L44" s="28"/>
      <c r="M44" s="28"/>
      <c r="N44" s="28"/>
      <c r="O44" s="28"/>
      <c r="P44" s="29"/>
      <c r="Q44" s="118"/>
      <c r="R44" s="118"/>
      <c r="S44" s="118"/>
      <c r="T44" s="118"/>
      <c r="U44" s="118"/>
      <c r="V44" s="118"/>
      <c r="W44" s="118"/>
      <c r="X44" s="118"/>
      <c r="Y44" s="119"/>
      <c r="Z44" s="118"/>
      <c r="AA44" s="118"/>
      <c r="AB44" s="118"/>
      <c r="AC44" s="118"/>
      <c r="AD44" s="118"/>
      <c r="AE44" s="118"/>
      <c r="AF44" s="118"/>
      <c r="AG44" s="118"/>
      <c r="AH44" s="119"/>
      <c r="AI44" s="118"/>
      <c r="AJ44" s="118"/>
      <c r="AK44" s="118"/>
      <c r="AL44" s="118"/>
      <c r="AM44" s="118"/>
      <c r="AN44" s="118"/>
      <c r="AO44" s="118"/>
      <c r="AP44" s="118"/>
      <c r="AQ44" s="119"/>
    </row>
    <row r="45" spans="1:48" ht="27.75" customHeight="1" x14ac:dyDescent="0.35">
      <c r="A45" s="23"/>
      <c r="B45" s="23"/>
      <c r="C45" s="23"/>
      <c r="D45" s="23"/>
      <c r="E45" s="23"/>
      <c r="F45" s="23"/>
      <c r="G45" s="23"/>
      <c r="H45" s="23"/>
      <c r="I45" s="23"/>
      <c r="J45" s="23"/>
    </row>
    <row r="46" spans="1:48" ht="30.75" customHeight="1" x14ac:dyDescent="0.35">
      <c r="A46" s="144" t="s">
        <v>72</v>
      </c>
      <c r="B46" s="144"/>
      <c r="C46" s="144"/>
      <c r="D46" s="144"/>
      <c r="E46" s="144"/>
      <c r="F46" s="144"/>
      <c r="G46" s="144"/>
      <c r="H46" s="144"/>
      <c r="I46" s="144"/>
      <c r="J46" s="144"/>
    </row>
    <row r="47" spans="1:48" x14ac:dyDescent="0.35">
      <c r="A47" s="5" t="s">
        <v>136</v>
      </c>
    </row>
    <row r="50" spans="2:4" x14ac:dyDescent="0.35">
      <c r="B50" s="145" t="s">
        <v>73</v>
      </c>
      <c r="C50" s="145"/>
      <c r="D50" s="145"/>
    </row>
    <row r="51" spans="2:4" x14ac:dyDescent="0.35">
      <c r="B51" s="146" t="str">
        <f>+'Primer trimestre'!B51:D51</f>
        <v>Escania Navarro</v>
      </c>
      <c r="C51" s="146"/>
      <c r="D51" s="146"/>
    </row>
    <row r="52" spans="2:4" x14ac:dyDescent="0.35">
      <c r="B52" s="143" t="s">
        <v>75</v>
      </c>
      <c r="C52" s="143"/>
      <c r="D52" s="143"/>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53125" defaultRowHeight="14.5" x14ac:dyDescent="0.35"/>
  <cols>
    <col min="1" max="1" width="39.26953125" style="5" customWidth="1"/>
    <col min="2" max="3" width="12.7265625" style="5" customWidth="1"/>
    <col min="4" max="4" width="15.81640625" style="5" customWidth="1"/>
    <col min="5" max="7" width="12.7265625" style="5" customWidth="1"/>
    <col min="8" max="8" width="14.81640625" style="5" customWidth="1"/>
    <col min="9" max="10" width="12.7265625" style="5" customWidth="1"/>
  </cols>
  <sheetData>
    <row r="1" spans="1:30" ht="21.5" thickBot="1" x14ac:dyDescent="0.4">
      <c r="A1" s="18"/>
      <c r="B1" s="88" t="s">
        <v>0</v>
      </c>
      <c r="C1" s="89"/>
      <c r="D1" s="89"/>
      <c r="E1" s="89"/>
      <c r="F1" s="89"/>
      <c r="G1" s="89"/>
      <c r="H1" s="89"/>
      <c r="I1" s="89"/>
      <c r="J1" s="90"/>
    </row>
    <row r="2" spans="1:30" ht="21.5" thickBot="1" x14ac:dyDescent="0.4">
      <c r="A2" s="19"/>
      <c r="B2" s="91" t="s">
        <v>1</v>
      </c>
      <c r="C2" s="92"/>
      <c r="D2" s="91" t="s">
        <v>2</v>
      </c>
      <c r="E2" s="92"/>
      <c r="F2" s="92"/>
      <c r="G2" s="92"/>
      <c r="H2" s="93"/>
      <c r="I2" s="1" t="s">
        <v>3</v>
      </c>
      <c r="J2" s="2" t="s">
        <v>4</v>
      </c>
    </row>
    <row r="3" spans="1:30" ht="21.5" thickBot="1" x14ac:dyDescent="0.4">
      <c r="A3" s="20"/>
      <c r="B3" s="94"/>
      <c r="C3" s="95"/>
      <c r="D3" s="94"/>
      <c r="E3" s="95"/>
      <c r="F3" s="95"/>
      <c r="G3" s="95"/>
      <c r="H3" s="96"/>
      <c r="I3" s="24"/>
      <c r="J3" s="25"/>
    </row>
    <row r="4" spans="1:30" x14ac:dyDescent="0.35">
      <c r="A4" s="84"/>
      <c r="B4" s="85"/>
      <c r="C4" s="85"/>
      <c r="D4" s="86"/>
      <c r="E4" s="86"/>
      <c r="F4" s="86"/>
      <c r="G4" s="86"/>
      <c r="H4" s="86"/>
      <c r="I4" s="85"/>
      <c r="J4" s="87"/>
    </row>
    <row r="5" spans="1:30" ht="3" customHeight="1" x14ac:dyDescent="0.35">
      <c r="A5" s="99"/>
      <c r="B5" s="100"/>
      <c r="C5" s="100"/>
      <c r="D5" s="100"/>
      <c r="E5" s="100"/>
      <c r="F5" s="100"/>
      <c r="G5" s="100"/>
      <c r="H5" s="100"/>
      <c r="I5" s="100"/>
      <c r="J5" s="101"/>
    </row>
    <row r="6" spans="1:30" ht="15.5" x14ac:dyDescent="0.35">
      <c r="A6" s="102" t="s">
        <v>5</v>
      </c>
      <c r="B6" s="103"/>
      <c r="C6" s="103"/>
      <c r="D6" s="103"/>
      <c r="E6" s="103"/>
      <c r="F6" s="103"/>
      <c r="G6" s="103"/>
      <c r="H6" s="103"/>
      <c r="I6" s="103"/>
      <c r="J6" s="104"/>
    </row>
    <row r="7" spans="1:30" ht="15.5" x14ac:dyDescent="0.35">
      <c r="A7" s="105" t="s">
        <v>6</v>
      </c>
      <c r="B7" s="106"/>
      <c r="C7" s="106"/>
      <c r="D7" s="106"/>
      <c r="E7" s="106"/>
      <c r="F7" s="106"/>
      <c r="G7" s="106"/>
      <c r="H7" s="106"/>
      <c r="I7" s="106"/>
      <c r="J7" s="107"/>
    </row>
    <row r="8" spans="1:30" ht="14.5" customHeight="1" x14ac:dyDescent="0.35">
      <c r="A8" s="30" t="s">
        <v>7</v>
      </c>
      <c r="B8" s="97" t="s">
        <v>8</v>
      </c>
      <c r="C8" s="97"/>
      <c r="D8" s="97"/>
      <c r="E8" s="97"/>
      <c r="F8" s="97"/>
      <c r="G8" s="97"/>
      <c r="H8" s="97"/>
      <c r="I8" s="97"/>
      <c r="J8" s="97"/>
      <c r="K8" s="98"/>
      <c r="L8" s="98"/>
      <c r="M8" s="98"/>
      <c r="N8" s="98"/>
      <c r="O8" s="98"/>
      <c r="P8" s="98"/>
      <c r="Q8" s="98"/>
      <c r="R8" s="98"/>
      <c r="S8" s="98"/>
      <c r="T8" s="98"/>
      <c r="U8" s="98"/>
      <c r="V8" s="98"/>
      <c r="W8" s="98"/>
      <c r="X8" s="98"/>
      <c r="Y8" s="98"/>
      <c r="Z8" s="98"/>
      <c r="AA8" s="98"/>
      <c r="AB8" s="98"/>
      <c r="AC8" s="98"/>
      <c r="AD8" s="98"/>
    </row>
    <row r="9" spans="1:30" ht="15" customHeight="1" x14ac:dyDescent="0.35">
      <c r="A9" s="21" t="s">
        <v>9</v>
      </c>
      <c r="B9" s="97" t="s">
        <v>10</v>
      </c>
      <c r="C9" s="97"/>
      <c r="D9" s="97"/>
      <c r="E9" s="97"/>
      <c r="F9" s="97"/>
      <c r="G9" s="97"/>
      <c r="H9" s="97"/>
      <c r="I9" s="97"/>
      <c r="J9" s="97"/>
      <c r="K9" s="98"/>
      <c r="L9" s="98"/>
      <c r="M9" s="98"/>
      <c r="N9" s="98"/>
      <c r="O9" s="98"/>
      <c r="P9" s="98"/>
      <c r="Q9" s="98"/>
      <c r="R9" s="98"/>
      <c r="S9" s="98"/>
      <c r="T9" s="98"/>
      <c r="U9" s="98"/>
      <c r="V9" s="98"/>
      <c r="W9" s="98"/>
      <c r="X9" s="98"/>
      <c r="Y9" s="98"/>
      <c r="Z9" s="98"/>
      <c r="AA9" s="98"/>
      <c r="AB9" s="98"/>
      <c r="AC9" s="98"/>
      <c r="AD9" s="98"/>
    </row>
    <row r="10" spans="1:30" ht="14.5" customHeight="1" x14ac:dyDescent="0.35">
      <c r="A10" s="31" t="s">
        <v>11</v>
      </c>
      <c r="B10" s="97" t="s">
        <v>12</v>
      </c>
      <c r="C10" s="97"/>
      <c r="D10" s="97"/>
      <c r="E10" s="97"/>
      <c r="F10" s="97"/>
      <c r="G10" s="97"/>
      <c r="H10" s="97"/>
      <c r="I10" s="97"/>
      <c r="J10" s="97"/>
      <c r="K10" s="98"/>
      <c r="L10" s="98"/>
      <c r="M10" s="98"/>
      <c r="N10" s="98"/>
      <c r="O10" s="98"/>
      <c r="P10" s="98"/>
      <c r="Q10" s="98"/>
      <c r="R10" s="98"/>
      <c r="S10" s="98"/>
      <c r="T10" s="98"/>
      <c r="U10" s="98"/>
      <c r="V10" s="98"/>
      <c r="W10" s="98"/>
      <c r="X10" s="98"/>
      <c r="Y10" s="98"/>
      <c r="Z10" s="98"/>
      <c r="AA10" s="98"/>
      <c r="AB10" s="98"/>
      <c r="AC10" s="98"/>
      <c r="AD10" s="98"/>
    </row>
    <row r="11" spans="1:30" ht="48" customHeight="1" x14ac:dyDescent="0.35">
      <c r="A11" s="3" t="s">
        <v>13</v>
      </c>
      <c r="B11" s="108" t="s">
        <v>14</v>
      </c>
      <c r="C11" s="109"/>
      <c r="D11" s="109"/>
      <c r="E11" s="109"/>
      <c r="F11" s="109"/>
      <c r="G11" s="109"/>
      <c r="H11" s="109"/>
      <c r="I11" s="109"/>
      <c r="J11" s="110"/>
    </row>
    <row r="12" spans="1:30" ht="28.15" customHeight="1" x14ac:dyDescent="0.35">
      <c r="A12" s="3" t="s">
        <v>15</v>
      </c>
      <c r="B12" s="111" t="s">
        <v>16</v>
      </c>
      <c r="C12" s="112"/>
      <c r="D12" s="112"/>
      <c r="E12" s="112"/>
      <c r="F12" s="112"/>
      <c r="G12" s="112"/>
      <c r="H12" s="112"/>
      <c r="I12" s="112"/>
      <c r="J12" s="113"/>
    </row>
    <row r="13" spans="1:30" ht="15.5" x14ac:dyDescent="0.35">
      <c r="A13" s="102" t="s">
        <v>17</v>
      </c>
      <c r="B13" s="103"/>
      <c r="C13" s="103"/>
      <c r="D13" s="103"/>
      <c r="E13" s="103"/>
      <c r="F13" s="103"/>
      <c r="G13" s="103"/>
      <c r="H13" s="103"/>
      <c r="I13" s="103"/>
      <c r="J13" s="104"/>
    </row>
    <row r="14" spans="1:30" ht="27.75" customHeight="1" x14ac:dyDescent="0.35">
      <c r="A14" s="3" t="s">
        <v>18</v>
      </c>
      <c r="B14" s="22">
        <v>2</v>
      </c>
      <c r="C14" s="114" t="s">
        <v>19</v>
      </c>
      <c r="D14" s="115"/>
      <c r="E14" s="115"/>
      <c r="F14" s="115"/>
      <c r="G14" s="115"/>
      <c r="H14" s="115"/>
      <c r="I14" s="115"/>
      <c r="J14" s="116"/>
    </row>
    <row r="15" spans="1:30" ht="26.25" customHeight="1" x14ac:dyDescent="0.35">
      <c r="A15" s="3" t="s">
        <v>20</v>
      </c>
      <c r="B15" s="6">
        <v>2.2000000000000002</v>
      </c>
      <c r="C15" s="117" t="str">
        <f>IFERROR(VLOOKUP(B15,'[1]Validacion datos'!A8:B26,2,FALSE),"")</f>
        <v>Salud y seguridad social integral</v>
      </c>
      <c r="D15" s="117"/>
      <c r="E15" s="117"/>
      <c r="F15" s="117"/>
      <c r="G15" s="117"/>
      <c r="H15" s="117"/>
      <c r="I15" s="117"/>
      <c r="J15" s="117"/>
    </row>
    <row r="16" spans="1:30" ht="33.75" customHeight="1" x14ac:dyDescent="0.35">
      <c r="A16" s="3" t="s">
        <v>21</v>
      </c>
      <c r="B16" s="7" t="s">
        <v>22</v>
      </c>
      <c r="C16" s="117" t="s">
        <v>23</v>
      </c>
      <c r="D16" s="117"/>
      <c r="E16" s="117"/>
      <c r="F16" s="117"/>
      <c r="G16" s="117"/>
      <c r="H16" s="117"/>
      <c r="I16" s="117"/>
      <c r="J16" s="117"/>
    </row>
    <row r="17" spans="1:12" ht="15.5" x14ac:dyDescent="0.35">
      <c r="A17" s="102" t="s">
        <v>24</v>
      </c>
      <c r="B17" s="103"/>
      <c r="C17" s="103"/>
      <c r="D17" s="103"/>
      <c r="E17" s="103"/>
      <c r="F17" s="103"/>
      <c r="G17" s="103"/>
      <c r="H17" s="103"/>
      <c r="I17" s="103"/>
      <c r="J17" s="104"/>
    </row>
    <row r="18" spans="1:12" ht="29.25" customHeight="1" x14ac:dyDescent="0.35">
      <c r="A18" s="3" t="s">
        <v>25</v>
      </c>
      <c r="B18" s="118" t="s">
        <v>26</v>
      </c>
      <c r="C18" s="118"/>
      <c r="D18" s="118"/>
      <c r="E18" s="118"/>
      <c r="F18" s="118"/>
      <c r="G18" s="118"/>
      <c r="H18" s="118"/>
      <c r="I18" s="118"/>
      <c r="J18" s="119"/>
    </row>
    <row r="19" spans="1:12" ht="42.65" customHeight="1" x14ac:dyDescent="0.35">
      <c r="A19" s="8" t="s">
        <v>27</v>
      </c>
      <c r="B19" s="118" t="s">
        <v>28</v>
      </c>
      <c r="C19" s="118"/>
      <c r="D19" s="118"/>
      <c r="E19" s="118"/>
      <c r="F19" s="118"/>
      <c r="G19" s="118"/>
      <c r="H19" s="118"/>
      <c r="I19" s="118"/>
      <c r="J19" s="119"/>
    </row>
    <row r="20" spans="1:12" ht="34.5" customHeight="1" x14ac:dyDescent="0.35">
      <c r="A20" s="8" t="s">
        <v>29</v>
      </c>
      <c r="B20" s="118" t="s">
        <v>30</v>
      </c>
      <c r="C20" s="118"/>
      <c r="D20" s="118"/>
      <c r="E20" s="118"/>
      <c r="F20" s="118"/>
      <c r="G20" s="118"/>
      <c r="H20" s="118"/>
      <c r="I20" s="118"/>
      <c r="J20" s="119"/>
    </row>
    <row r="21" spans="1:12" ht="35.25" customHeight="1" x14ac:dyDescent="0.35">
      <c r="A21" s="8" t="s">
        <v>31</v>
      </c>
      <c r="B21" s="118" t="s">
        <v>32</v>
      </c>
      <c r="C21" s="118"/>
      <c r="D21" s="118"/>
      <c r="E21" s="118"/>
      <c r="F21" s="118"/>
      <c r="G21" s="118"/>
      <c r="H21" s="118"/>
      <c r="I21" s="118"/>
      <c r="J21" s="119"/>
    </row>
    <row r="22" spans="1:12" ht="15.5" x14ac:dyDescent="0.35">
      <c r="A22" s="102" t="s">
        <v>33</v>
      </c>
      <c r="B22" s="103"/>
      <c r="C22" s="103"/>
      <c r="D22" s="103"/>
      <c r="E22" s="103"/>
      <c r="F22" s="103"/>
      <c r="G22" s="103"/>
      <c r="H22" s="103"/>
      <c r="I22" s="103"/>
      <c r="J22" s="104"/>
    </row>
    <row r="23" spans="1:12" ht="15.5" x14ac:dyDescent="0.35">
      <c r="A23" s="105" t="s">
        <v>34</v>
      </c>
      <c r="B23" s="106"/>
      <c r="C23" s="106"/>
      <c r="D23" s="106"/>
      <c r="E23" s="106"/>
      <c r="F23" s="106"/>
      <c r="G23" s="106"/>
      <c r="H23" s="106"/>
      <c r="I23" s="106"/>
      <c r="J23" s="107"/>
    </row>
    <row r="24" spans="1:12" ht="15" customHeight="1" x14ac:dyDescent="0.35">
      <c r="A24" s="123" t="s">
        <v>35</v>
      </c>
      <c r="B24" s="124"/>
      <c r="C24" s="125" t="s">
        <v>36</v>
      </c>
      <c r="D24" s="126"/>
      <c r="E24" s="126"/>
      <c r="F24" s="126" t="s">
        <v>37</v>
      </c>
      <c r="G24" s="126"/>
      <c r="H24" s="124"/>
      <c r="I24" s="125" t="s">
        <v>38</v>
      </c>
      <c r="J24" s="127"/>
    </row>
    <row r="25" spans="1:12" x14ac:dyDescent="0.35">
      <c r="A25" s="150">
        <v>329000000</v>
      </c>
      <c r="B25" s="151"/>
      <c r="C25" s="154">
        <v>505610909.38999999</v>
      </c>
      <c r="D25" s="155"/>
      <c r="E25" s="156"/>
      <c r="F25" s="154">
        <v>120927408.48999999</v>
      </c>
      <c r="G25" s="155"/>
      <c r="H25" s="156"/>
      <c r="I25" s="152">
        <f>(+F25/A25)</f>
        <v>0.36756051212765956</v>
      </c>
      <c r="J25" s="153"/>
    </row>
    <row r="26" spans="1:12" ht="15.5" x14ac:dyDescent="0.35">
      <c r="A26" s="105" t="s">
        <v>39</v>
      </c>
      <c r="B26" s="106"/>
      <c r="C26" s="106"/>
      <c r="D26" s="106"/>
      <c r="E26" s="106"/>
      <c r="F26" s="106"/>
      <c r="G26" s="106"/>
      <c r="H26" s="106"/>
      <c r="I26" s="106"/>
      <c r="J26" s="107"/>
    </row>
    <row r="27" spans="1:12" ht="15" customHeight="1" x14ac:dyDescent="0.35">
      <c r="A27" s="4"/>
      <c r="B27"/>
      <c r="C27" s="135" t="s">
        <v>40</v>
      </c>
      <c r="D27" s="136"/>
      <c r="E27" s="135" t="s">
        <v>133</v>
      </c>
      <c r="F27" s="136"/>
      <c r="G27" s="135" t="s">
        <v>133</v>
      </c>
      <c r="H27" s="136"/>
      <c r="I27" s="135" t="s">
        <v>43</v>
      </c>
      <c r="J27" s="137"/>
    </row>
    <row r="28" spans="1:12" ht="39" x14ac:dyDescent="0.35">
      <c r="A28" s="9" t="s">
        <v>44</v>
      </c>
      <c r="B28" s="10" t="s">
        <v>45</v>
      </c>
      <c r="C28" s="10" t="s">
        <v>46</v>
      </c>
      <c r="D28" s="10" t="s">
        <v>47</v>
      </c>
      <c r="E28" s="10" t="s">
        <v>48</v>
      </c>
      <c r="F28" s="10" t="s">
        <v>49</v>
      </c>
      <c r="G28" s="10" t="s">
        <v>50</v>
      </c>
      <c r="H28" s="10" t="s">
        <v>51</v>
      </c>
      <c r="I28" s="10" t="s">
        <v>52</v>
      </c>
      <c r="J28" s="11" t="s">
        <v>53</v>
      </c>
    </row>
    <row r="29" spans="1:12" ht="37.9" customHeight="1" x14ac:dyDescent="0.3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3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35">
      <c r="A31" s="120" t="s">
        <v>140</v>
      </c>
      <c r="B31" s="121"/>
      <c r="C31" s="121"/>
      <c r="D31" s="121"/>
      <c r="E31" s="121"/>
      <c r="F31" s="121"/>
      <c r="G31" s="121"/>
      <c r="H31" s="121"/>
      <c r="I31" s="121"/>
      <c r="J31" s="122"/>
    </row>
    <row r="32" spans="1:12" ht="15.5" x14ac:dyDescent="0.35">
      <c r="A32" s="102" t="s">
        <v>58</v>
      </c>
      <c r="B32" s="103"/>
      <c r="C32" s="103"/>
      <c r="D32" s="103"/>
      <c r="E32" s="103"/>
      <c r="F32" s="103"/>
      <c r="G32" s="103"/>
      <c r="H32" s="103"/>
      <c r="I32" s="103"/>
      <c r="J32" s="104"/>
    </row>
    <row r="33" spans="1:48" ht="15.5" x14ac:dyDescent="0.35">
      <c r="A33" s="105" t="s">
        <v>59</v>
      </c>
      <c r="B33" s="106"/>
      <c r="C33" s="106"/>
      <c r="D33" s="106"/>
      <c r="E33" s="106"/>
      <c r="F33" s="106"/>
      <c r="G33" s="106"/>
      <c r="H33" s="106"/>
      <c r="I33" s="106"/>
      <c r="J33" s="107"/>
    </row>
    <row r="34" spans="1:48" x14ac:dyDescent="0.35">
      <c r="A34" s="26" t="s">
        <v>60</v>
      </c>
      <c r="B34" s="138" t="s">
        <v>54</v>
      </c>
      <c r="C34" s="138"/>
      <c r="D34" s="138"/>
      <c r="E34" s="138"/>
      <c r="F34" s="138"/>
      <c r="G34" s="138"/>
      <c r="H34" s="138"/>
      <c r="I34" s="138"/>
      <c r="J34" s="139"/>
    </row>
    <row r="35" spans="1:48" ht="67.5" customHeight="1" x14ac:dyDescent="0.35">
      <c r="A35" s="17" t="s">
        <v>61</v>
      </c>
      <c r="B35" s="118" t="s">
        <v>62</v>
      </c>
      <c r="C35" s="118"/>
      <c r="D35" s="118"/>
      <c r="E35" s="118"/>
      <c r="F35" s="118"/>
      <c r="G35" s="118"/>
      <c r="H35" s="118"/>
      <c r="I35" s="118"/>
      <c r="J35" s="119"/>
    </row>
    <row r="36" spans="1:48" ht="59.25" customHeight="1" x14ac:dyDescent="0.35">
      <c r="A36" s="17" t="s">
        <v>63</v>
      </c>
      <c r="B36" s="118" t="s">
        <v>138</v>
      </c>
      <c r="C36" s="118"/>
      <c r="D36" s="118"/>
      <c r="E36" s="118"/>
      <c r="F36" s="118"/>
      <c r="G36" s="118"/>
      <c r="H36" s="118"/>
      <c r="I36" s="118"/>
      <c r="J36" s="119"/>
      <c r="K36" s="118"/>
      <c r="L36" s="118"/>
      <c r="M36" s="118"/>
      <c r="N36" s="118"/>
      <c r="O36" s="118"/>
      <c r="P36" s="118"/>
      <c r="Q36" s="119"/>
      <c r="R36" s="118"/>
      <c r="S36" s="118"/>
      <c r="T36" s="118"/>
      <c r="U36" s="118"/>
      <c r="V36" s="118"/>
      <c r="W36" s="118"/>
      <c r="X36" s="118"/>
      <c r="Y36" s="118"/>
      <c r="Z36" s="119"/>
      <c r="AA36" s="118"/>
      <c r="AB36" s="118"/>
      <c r="AC36" s="118"/>
      <c r="AD36" s="118"/>
      <c r="AE36" s="118"/>
      <c r="AF36" s="118"/>
      <c r="AG36" s="118"/>
      <c r="AH36" s="118"/>
      <c r="AI36" s="119"/>
      <c r="AJ36" s="118"/>
      <c r="AK36" s="118"/>
      <c r="AL36" s="118"/>
      <c r="AM36" s="118"/>
      <c r="AN36" s="118"/>
      <c r="AO36" s="118"/>
      <c r="AP36" s="118"/>
      <c r="AQ36" s="118"/>
      <c r="AR36" s="119"/>
      <c r="AS36" s="118"/>
      <c r="AT36" s="118"/>
      <c r="AU36" s="118"/>
      <c r="AV36" s="118"/>
    </row>
    <row r="37" spans="1:48" ht="60" customHeight="1" x14ac:dyDescent="0.35">
      <c r="A37" s="17" t="s">
        <v>64</v>
      </c>
      <c r="B37" s="118" t="s">
        <v>77</v>
      </c>
      <c r="C37" s="118"/>
      <c r="D37" s="118"/>
      <c r="E37" s="118"/>
      <c r="F37" s="118"/>
      <c r="G37" s="118"/>
      <c r="H37" s="118"/>
      <c r="I37" s="118"/>
      <c r="J37" s="119"/>
    </row>
    <row r="38" spans="1:48" x14ac:dyDescent="0.35">
      <c r="A38" s="26" t="s">
        <v>60</v>
      </c>
      <c r="B38" s="138" t="s">
        <v>56</v>
      </c>
      <c r="C38" s="138"/>
      <c r="D38" s="138"/>
      <c r="E38" s="138"/>
      <c r="F38" s="138"/>
      <c r="G38" s="138"/>
      <c r="H38" s="138"/>
      <c r="I38" s="138"/>
      <c r="J38" s="139"/>
    </row>
    <row r="39" spans="1:48" ht="27" customHeight="1" x14ac:dyDescent="0.35">
      <c r="A39" s="17" t="s">
        <v>61</v>
      </c>
      <c r="B39" s="118" t="s">
        <v>66</v>
      </c>
      <c r="C39" s="118"/>
      <c r="D39" s="118"/>
      <c r="E39" s="118"/>
      <c r="F39" s="118"/>
      <c r="G39" s="118"/>
      <c r="H39" s="118"/>
      <c r="I39" s="118"/>
      <c r="J39" s="119"/>
    </row>
    <row r="40" spans="1:48" ht="27.65" customHeight="1" x14ac:dyDescent="0.35">
      <c r="A40" s="17" t="s">
        <v>63</v>
      </c>
      <c r="B40" s="118" t="s">
        <v>78</v>
      </c>
      <c r="C40" s="118"/>
      <c r="D40" s="118"/>
      <c r="E40" s="118"/>
      <c r="F40" s="118"/>
      <c r="G40" s="118"/>
      <c r="H40" s="118"/>
      <c r="I40" s="118"/>
      <c r="J40" s="119"/>
    </row>
    <row r="41" spans="1:48" ht="37.15" customHeight="1" x14ac:dyDescent="0.35">
      <c r="A41" s="17" t="s">
        <v>64</v>
      </c>
      <c r="B41" s="118" t="s">
        <v>79</v>
      </c>
      <c r="C41" s="118"/>
      <c r="D41" s="118"/>
      <c r="E41" s="118"/>
      <c r="F41" s="118"/>
      <c r="G41" s="118"/>
      <c r="H41" s="118"/>
      <c r="I41" s="118"/>
      <c r="J41" s="119"/>
    </row>
    <row r="42" spans="1:48" ht="15.5" x14ac:dyDescent="0.35">
      <c r="A42" s="102" t="s">
        <v>69</v>
      </c>
      <c r="B42" s="103"/>
      <c r="C42" s="103"/>
      <c r="D42" s="103"/>
      <c r="E42" s="103"/>
      <c r="F42" s="103"/>
      <c r="G42" s="103"/>
      <c r="H42" s="103"/>
      <c r="I42" s="103"/>
      <c r="J42" s="104"/>
    </row>
    <row r="43" spans="1:48" ht="15.5" x14ac:dyDescent="0.35">
      <c r="A43" s="140" t="s">
        <v>70</v>
      </c>
      <c r="B43" s="141"/>
      <c r="C43" s="141"/>
      <c r="D43" s="141"/>
      <c r="E43" s="141"/>
      <c r="F43" s="141"/>
      <c r="G43" s="141"/>
      <c r="H43" s="141"/>
      <c r="I43" s="141"/>
      <c r="J43" s="142"/>
    </row>
    <row r="44" spans="1:48" ht="89.5" customHeight="1" x14ac:dyDescent="0.35">
      <c r="A44" s="147" t="s">
        <v>80</v>
      </c>
      <c r="B44" s="148"/>
      <c r="C44" s="148"/>
      <c r="D44" s="148"/>
      <c r="E44" s="148"/>
      <c r="F44" s="148"/>
      <c r="G44" s="148"/>
      <c r="H44" s="148"/>
      <c r="I44" s="148"/>
      <c r="J44" s="149"/>
      <c r="K44" s="28"/>
      <c r="L44" s="28"/>
      <c r="M44" s="28"/>
      <c r="N44" s="28"/>
      <c r="O44" s="28"/>
      <c r="P44" s="29"/>
      <c r="Q44" s="118"/>
      <c r="R44" s="118"/>
      <c r="S44" s="118"/>
      <c r="T44" s="118"/>
      <c r="U44" s="118"/>
      <c r="V44" s="118"/>
      <c r="W44" s="118"/>
      <c r="X44" s="118"/>
      <c r="Y44" s="119"/>
      <c r="Z44" s="118"/>
      <c r="AA44" s="118"/>
      <c r="AB44" s="118"/>
      <c r="AC44" s="118"/>
      <c r="AD44" s="118"/>
      <c r="AE44" s="118"/>
      <c r="AF44" s="118"/>
      <c r="AG44" s="118"/>
      <c r="AH44" s="119"/>
      <c r="AI44" s="118"/>
      <c r="AJ44" s="118"/>
      <c r="AK44" s="118"/>
      <c r="AL44" s="118"/>
      <c r="AM44" s="118"/>
      <c r="AN44" s="118"/>
      <c r="AO44" s="118"/>
      <c r="AP44" s="118"/>
      <c r="AQ44" s="119"/>
    </row>
    <row r="45" spans="1:48" ht="27.75" customHeight="1" x14ac:dyDescent="0.35">
      <c r="A45" s="23"/>
      <c r="B45" s="23"/>
      <c r="C45" s="23"/>
      <c r="D45" s="23"/>
      <c r="E45" s="23"/>
      <c r="F45" s="23"/>
      <c r="G45" s="23"/>
      <c r="H45" s="23"/>
      <c r="I45" s="23"/>
      <c r="J45" s="23"/>
    </row>
    <row r="46" spans="1:48" ht="30.75" customHeight="1" x14ac:dyDescent="0.35">
      <c r="A46" s="144" t="s">
        <v>72</v>
      </c>
      <c r="B46" s="144"/>
      <c r="C46" s="144"/>
      <c r="D46" s="144"/>
      <c r="E46" s="144"/>
      <c r="F46" s="144"/>
      <c r="G46" s="144"/>
      <c r="H46" s="144"/>
      <c r="I46" s="144"/>
      <c r="J46" s="144"/>
    </row>
    <row r="47" spans="1:48" x14ac:dyDescent="0.35">
      <c r="A47" s="5" t="s">
        <v>137</v>
      </c>
    </row>
    <row r="50" spans="2:4" x14ac:dyDescent="0.35">
      <c r="B50" s="145" t="s">
        <v>73</v>
      </c>
      <c r="C50" s="145"/>
      <c r="D50" s="145"/>
    </row>
    <row r="51" spans="2:4" x14ac:dyDescent="0.35">
      <c r="B51" s="146" t="str">
        <f>+'Primer trimestre'!B51:D51</f>
        <v>Escania Navarro</v>
      </c>
      <c r="C51" s="146"/>
      <c r="D51" s="146"/>
    </row>
    <row r="52" spans="2:4" x14ac:dyDescent="0.35">
      <c r="B52" s="143" t="s">
        <v>75</v>
      </c>
      <c r="C52" s="143"/>
      <c r="D52" s="143"/>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3"/>
  <sheetViews>
    <sheetView showGridLines="0" tabSelected="1" view="pageBreakPreview" zoomScale="71" zoomScaleNormal="130" zoomScaleSheetLayoutView="106" workbookViewId="0">
      <selection activeCell="A50" sqref="A50:J50"/>
    </sheetView>
  </sheetViews>
  <sheetFormatPr baseColWidth="10" defaultColWidth="11.453125" defaultRowHeight="14.5" x14ac:dyDescent="0.35"/>
  <cols>
    <col min="1" max="1" width="39.26953125" style="5" customWidth="1"/>
    <col min="2" max="2" width="25.26953125" style="5" customWidth="1"/>
    <col min="3" max="3" width="26.81640625" style="5" customWidth="1"/>
    <col min="4" max="4" width="15.81640625" style="5" customWidth="1"/>
    <col min="5" max="6" width="12.7265625" style="5" customWidth="1"/>
    <col min="7" max="7" width="11.54296875" style="5" customWidth="1"/>
    <col min="8" max="8" width="12.54296875" style="5" customWidth="1"/>
    <col min="9" max="9" width="11.26953125" style="5" customWidth="1"/>
    <col min="10" max="10" width="11.1796875" style="5" customWidth="1"/>
    <col min="13" max="15" width="0" hidden="1" customWidth="1"/>
  </cols>
  <sheetData>
    <row r="1" spans="1:30" ht="21.5" thickBot="1" x14ac:dyDescent="0.4">
      <c r="A1" s="18"/>
      <c r="B1" s="88" t="s">
        <v>176</v>
      </c>
      <c r="C1" s="89"/>
      <c r="D1" s="89"/>
      <c r="E1" s="89"/>
      <c r="F1" s="89"/>
      <c r="G1" s="89"/>
      <c r="H1" s="89"/>
      <c r="I1" s="89"/>
      <c r="J1" s="90"/>
    </row>
    <row r="2" spans="1:30" ht="21.5" thickBot="1" x14ac:dyDescent="0.4">
      <c r="A2" s="19"/>
      <c r="B2" s="91" t="s">
        <v>1</v>
      </c>
      <c r="C2" s="92"/>
      <c r="D2" s="91" t="s">
        <v>2</v>
      </c>
      <c r="E2" s="92"/>
      <c r="F2" s="92"/>
      <c r="G2" s="92"/>
      <c r="H2" s="93"/>
      <c r="I2" s="1" t="s">
        <v>3</v>
      </c>
      <c r="J2" s="2" t="s">
        <v>4</v>
      </c>
    </row>
    <row r="3" spans="1:30" ht="21.5" thickBot="1" x14ac:dyDescent="0.4">
      <c r="A3" s="20"/>
      <c r="B3" s="94">
        <v>6658</v>
      </c>
      <c r="C3" s="95"/>
      <c r="D3" s="94" t="s">
        <v>174</v>
      </c>
      <c r="E3" s="95"/>
      <c r="F3" s="95"/>
      <c r="G3" s="95"/>
      <c r="H3" s="96"/>
      <c r="I3" s="24">
        <v>45053</v>
      </c>
      <c r="J3" s="25" t="s">
        <v>173</v>
      </c>
    </row>
    <row r="4" spans="1:30" x14ac:dyDescent="0.35">
      <c r="A4" s="84"/>
      <c r="B4" s="85"/>
      <c r="C4" s="85"/>
      <c r="D4" s="86"/>
      <c r="E4" s="86"/>
      <c r="F4" s="86"/>
      <c r="G4" s="86"/>
      <c r="H4" s="86"/>
      <c r="I4" s="85"/>
      <c r="J4" s="87"/>
    </row>
    <row r="5" spans="1:30" ht="3" customHeight="1" x14ac:dyDescent="0.35">
      <c r="A5" s="99"/>
      <c r="B5" s="100"/>
      <c r="C5" s="100"/>
      <c r="D5" s="100"/>
      <c r="E5" s="100"/>
      <c r="F5" s="100"/>
      <c r="G5" s="100"/>
      <c r="H5" s="100"/>
      <c r="I5" s="100"/>
      <c r="J5" s="101"/>
    </row>
    <row r="6" spans="1:30" ht="15.5" x14ac:dyDescent="0.35">
      <c r="A6" s="102" t="s">
        <v>5</v>
      </c>
      <c r="B6" s="103"/>
      <c r="C6" s="103"/>
      <c r="D6" s="103"/>
      <c r="E6" s="103"/>
      <c r="F6" s="103"/>
      <c r="G6" s="103"/>
      <c r="H6" s="103"/>
      <c r="I6" s="103"/>
      <c r="J6" s="104"/>
    </row>
    <row r="7" spans="1:30" ht="15.5" x14ac:dyDescent="0.35">
      <c r="A7" s="105" t="s">
        <v>6</v>
      </c>
      <c r="B7" s="106"/>
      <c r="C7" s="106"/>
      <c r="D7" s="106"/>
      <c r="E7" s="106"/>
      <c r="F7" s="106"/>
      <c r="G7" s="106"/>
      <c r="H7" s="106"/>
      <c r="I7" s="106"/>
      <c r="J7" s="107"/>
    </row>
    <row r="8" spans="1:30" ht="14.5" customHeight="1" x14ac:dyDescent="0.35">
      <c r="A8" s="30" t="s">
        <v>7</v>
      </c>
      <c r="B8" s="97" t="s">
        <v>8</v>
      </c>
      <c r="C8" s="97"/>
      <c r="D8" s="97"/>
      <c r="E8" s="97"/>
      <c r="F8" s="97"/>
      <c r="G8" s="97"/>
      <c r="H8" s="97"/>
      <c r="I8" s="97"/>
      <c r="J8" s="97"/>
      <c r="K8" s="98"/>
      <c r="L8" s="98"/>
      <c r="M8" s="98"/>
      <c r="N8" s="98"/>
      <c r="O8" s="98"/>
      <c r="P8" s="98"/>
      <c r="Q8" s="98"/>
      <c r="R8" s="98"/>
      <c r="S8" s="98"/>
      <c r="T8" s="98"/>
      <c r="U8" s="98"/>
      <c r="V8" s="98"/>
      <c r="W8" s="98"/>
      <c r="X8" s="98"/>
      <c r="Y8" s="98"/>
      <c r="Z8" s="98"/>
      <c r="AA8" s="98"/>
      <c r="AB8" s="98"/>
      <c r="AC8" s="98"/>
      <c r="AD8" s="98"/>
    </row>
    <row r="9" spans="1:30" ht="15" customHeight="1" x14ac:dyDescent="0.35">
      <c r="A9" s="21" t="s">
        <v>9</v>
      </c>
      <c r="B9" s="97" t="s">
        <v>10</v>
      </c>
      <c r="C9" s="97"/>
      <c r="D9" s="97"/>
      <c r="E9" s="97"/>
      <c r="F9" s="97"/>
      <c r="G9" s="97"/>
      <c r="H9" s="97"/>
      <c r="I9" s="97"/>
      <c r="J9" s="97"/>
      <c r="K9" s="98"/>
      <c r="L9" s="98"/>
      <c r="M9" s="98"/>
      <c r="N9" s="98"/>
      <c r="O9" s="98"/>
      <c r="P9" s="98"/>
      <c r="Q9" s="98"/>
      <c r="R9" s="98"/>
      <c r="S9" s="98"/>
      <c r="T9" s="98"/>
      <c r="U9" s="98"/>
      <c r="V9" s="98"/>
      <c r="W9" s="98"/>
      <c r="X9" s="98"/>
      <c r="Y9" s="98"/>
      <c r="Z9" s="98"/>
      <c r="AA9" s="98"/>
      <c r="AB9" s="98"/>
      <c r="AC9" s="98"/>
      <c r="AD9" s="98"/>
    </row>
    <row r="10" spans="1:30" ht="14.5" customHeight="1" x14ac:dyDescent="0.35">
      <c r="A10" s="31" t="s">
        <v>11</v>
      </c>
      <c r="B10" s="97" t="s">
        <v>12</v>
      </c>
      <c r="C10" s="97"/>
      <c r="D10" s="97"/>
      <c r="E10" s="97"/>
      <c r="F10" s="97"/>
      <c r="G10" s="97"/>
      <c r="H10" s="97"/>
      <c r="I10" s="97"/>
      <c r="J10" s="97"/>
      <c r="K10" s="98"/>
      <c r="L10" s="98"/>
      <c r="M10" s="98"/>
      <c r="N10" s="98"/>
      <c r="O10" s="98"/>
      <c r="P10" s="98"/>
      <c r="Q10" s="98"/>
      <c r="R10" s="98"/>
      <c r="S10" s="98"/>
      <c r="T10" s="98"/>
      <c r="U10" s="98"/>
      <c r="V10" s="98"/>
      <c r="W10" s="98"/>
      <c r="X10" s="98"/>
      <c r="Y10" s="98"/>
      <c r="Z10" s="98"/>
      <c r="AA10" s="98"/>
      <c r="AB10" s="98"/>
      <c r="AC10" s="98"/>
      <c r="AD10" s="98"/>
    </row>
    <row r="11" spans="1:30" ht="48" customHeight="1" x14ac:dyDescent="0.35">
      <c r="A11" s="3" t="s">
        <v>13</v>
      </c>
      <c r="B11" s="108" t="s">
        <v>14</v>
      </c>
      <c r="C11" s="109"/>
      <c r="D11" s="109"/>
      <c r="E11" s="109"/>
      <c r="F11" s="109"/>
      <c r="G11" s="109"/>
      <c r="H11" s="109"/>
      <c r="I11" s="109"/>
      <c r="J11" s="110"/>
    </row>
    <row r="12" spans="1:30" ht="28.15" customHeight="1" x14ac:dyDescent="0.35">
      <c r="A12" s="3" t="s">
        <v>15</v>
      </c>
      <c r="B12" s="111" t="s">
        <v>16</v>
      </c>
      <c r="C12" s="112"/>
      <c r="D12" s="112"/>
      <c r="E12" s="112"/>
      <c r="F12" s="112"/>
      <c r="G12" s="112"/>
      <c r="H12" s="112"/>
      <c r="I12" s="112"/>
      <c r="J12" s="113"/>
    </row>
    <row r="13" spans="1:30" ht="15.5" x14ac:dyDescent="0.35">
      <c r="A13" s="102" t="s">
        <v>17</v>
      </c>
      <c r="B13" s="103"/>
      <c r="C13" s="103"/>
      <c r="D13" s="103"/>
      <c r="E13" s="103"/>
      <c r="F13" s="103"/>
      <c r="G13" s="103"/>
      <c r="H13" s="103"/>
      <c r="I13" s="103"/>
      <c r="J13" s="104"/>
    </row>
    <row r="14" spans="1:30" ht="27.75" customHeight="1" x14ac:dyDescent="0.35">
      <c r="A14" s="3" t="s">
        <v>18</v>
      </c>
      <c r="B14" s="22">
        <v>2</v>
      </c>
      <c r="C14" s="114" t="s">
        <v>19</v>
      </c>
      <c r="D14" s="115"/>
      <c r="E14" s="115"/>
      <c r="F14" s="115"/>
      <c r="G14" s="115"/>
      <c r="H14" s="115"/>
      <c r="I14" s="115"/>
      <c r="J14" s="116"/>
    </row>
    <row r="15" spans="1:30" ht="26.25" customHeight="1" x14ac:dyDescent="0.35">
      <c r="A15" s="3" t="s">
        <v>20</v>
      </c>
      <c r="B15" s="6">
        <v>2.2000000000000002</v>
      </c>
      <c r="C15" s="117" t="str">
        <f>IFERROR(VLOOKUP(B15,'[1]Validacion datos'!A8:B26,2,FALSE),"")</f>
        <v>Salud y seguridad social integral</v>
      </c>
      <c r="D15" s="117"/>
      <c r="E15" s="117"/>
      <c r="F15" s="117"/>
      <c r="G15" s="117"/>
      <c r="H15" s="117"/>
      <c r="I15" s="117"/>
      <c r="J15" s="117"/>
    </row>
    <row r="16" spans="1:30" ht="33.75" customHeight="1" x14ac:dyDescent="0.35">
      <c r="A16" s="3" t="s">
        <v>21</v>
      </c>
      <c r="B16" s="7" t="s">
        <v>22</v>
      </c>
      <c r="C16" s="117" t="s">
        <v>23</v>
      </c>
      <c r="D16" s="117"/>
      <c r="E16" s="117"/>
      <c r="F16" s="117"/>
      <c r="G16" s="117"/>
      <c r="H16" s="117"/>
      <c r="I16" s="117"/>
      <c r="J16" s="117"/>
    </row>
    <row r="17" spans="1:16" ht="15.5" x14ac:dyDescent="0.35">
      <c r="A17" s="102" t="s">
        <v>24</v>
      </c>
      <c r="B17" s="103"/>
      <c r="C17" s="103"/>
      <c r="D17" s="103"/>
      <c r="E17" s="103"/>
      <c r="F17" s="103"/>
      <c r="G17" s="103"/>
      <c r="H17" s="103"/>
      <c r="I17" s="103"/>
      <c r="J17" s="104"/>
    </row>
    <row r="18" spans="1:16" ht="29.25" customHeight="1" x14ac:dyDescent="0.35">
      <c r="A18" s="3" t="s">
        <v>25</v>
      </c>
      <c r="B18" s="118" t="s">
        <v>26</v>
      </c>
      <c r="C18" s="118"/>
      <c r="D18" s="118"/>
      <c r="E18" s="118"/>
      <c r="F18" s="118"/>
      <c r="G18" s="118"/>
      <c r="H18" s="118"/>
      <c r="I18" s="118"/>
      <c r="J18" s="119"/>
    </row>
    <row r="19" spans="1:16" ht="42.65" customHeight="1" x14ac:dyDescent="0.35">
      <c r="A19" s="8" t="s">
        <v>27</v>
      </c>
      <c r="B19" s="118" t="s">
        <v>28</v>
      </c>
      <c r="C19" s="118"/>
      <c r="D19" s="118"/>
      <c r="E19" s="118"/>
      <c r="F19" s="118"/>
      <c r="G19" s="118"/>
      <c r="H19" s="118"/>
      <c r="I19" s="118"/>
      <c r="J19" s="119"/>
    </row>
    <row r="20" spans="1:16" ht="34.5" customHeight="1" x14ac:dyDescent="0.35">
      <c r="A20" s="8" t="s">
        <v>29</v>
      </c>
      <c r="B20" s="118" t="s">
        <v>30</v>
      </c>
      <c r="C20" s="118"/>
      <c r="D20" s="118"/>
      <c r="E20" s="118"/>
      <c r="F20" s="118"/>
      <c r="G20" s="118"/>
      <c r="H20" s="118"/>
      <c r="I20" s="118"/>
      <c r="J20" s="119"/>
    </row>
    <row r="21" spans="1:16" ht="35.25" customHeight="1" x14ac:dyDescent="0.35">
      <c r="A21" s="8" t="s">
        <v>31</v>
      </c>
      <c r="B21" s="118" t="s">
        <v>32</v>
      </c>
      <c r="C21" s="118"/>
      <c r="D21" s="118"/>
      <c r="E21" s="118"/>
      <c r="F21" s="118"/>
      <c r="G21" s="118"/>
      <c r="H21" s="118"/>
      <c r="I21" s="118"/>
      <c r="J21" s="119"/>
    </row>
    <row r="22" spans="1:16" ht="15.5" x14ac:dyDescent="0.35">
      <c r="A22" s="102" t="s">
        <v>33</v>
      </c>
      <c r="B22" s="103"/>
      <c r="C22" s="103"/>
      <c r="D22" s="103"/>
      <c r="E22" s="103"/>
      <c r="F22" s="103"/>
      <c r="G22" s="103"/>
      <c r="H22" s="103"/>
      <c r="I22" s="103"/>
      <c r="J22" s="104"/>
    </row>
    <row r="23" spans="1:16" ht="15.5" x14ac:dyDescent="0.35">
      <c r="A23" s="105" t="s">
        <v>34</v>
      </c>
      <c r="B23" s="106"/>
      <c r="C23" s="106"/>
      <c r="D23" s="106"/>
      <c r="E23" s="106"/>
      <c r="F23" s="106"/>
      <c r="G23" s="106"/>
      <c r="H23" s="106"/>
      <c r="I23" s="106"/>
      <c r="J23" s="107"/>
    </row>
    <row r="24" spans="1:16" ht="15" customHeight="1" x14ac:dyDescent="0.35">
      <c r="A24" s="123" t="s">
        <v>35</v>
      </c>
      <c r="B24" s="124"/>
      <c r="C24" s="125" t="s">
        <v>36</v>
      </c>
      <c r="D24" s="126"/>
      <c r="E24" s="126"/>
      <c r="F24" s="126" t="s">
        <v>37</v>
      </c>
      <c r="G24" s="126"/>
      <c r="H24" s="124"/>
      <c r="I24" s="157" t="s">
        <v>38</v>
      </c>
      <c r="J24" s="158"/>
    </row>
    <row r="25" spans="1:16" x14ac:dyDescent="0.35">
      <c r="A25" s="150">
        <v>335288000</v>
      </c>
      <c r="B25" s="151"/>
      <c r="C25" s="154">
        <v>495664074.12</v>
      </c>
      <c r="D25" s="155"/>
      <c r="E25" s="156"/>
      <c r="F25" s="154">
        <v>178758693.38999999</v>
      </c>
      <c r="G25" s="155"/>
      <c r="H25" s="156"/>
      <c r="I25" s="152">
        <f>(+F25/C25)</f>
        <v>0.36064484541746838</v>
      </c>
      <c r="J25" s="153"/>
    </row>
    <row r="26" spans="1:16" ht="15.5" x14ac:dyDescent="0.35">
      <c r="A26" s="105" t="s">
        <v>39</v>
      </c>
      <c r="B26" s="106"/>
      <c r="C26" s="106"/>
      <c r="D26" s="106"/>
      <c r="E26" s="106"/>
      <c r="F26" s="106"/>
      <c r="G26" s="106"/>
      <c r="H26" s="106"/>
      <c r="I26" s="106"/>
      <c r="J26" s="107"/>
    </row>
    <row r="27" spans="1:16" x14ac:dyDescent="0.35">
      <c r="A27" s="4"/>
      <c r="B27"/>
      <c r="C27" s="135" t="s">
        <v>40</v>
      </c>
      <c r="D27" s="136"/>
      <c r="E27" s="135" t="s">
        <v>133</v>
      </c>
      <c r="F27" s="136"/>
      <c r="G27" s="135" t="s">
        <v>175</v>
      </c>
      <c r="H27" s="135"/>
      <c r="I27" s="135" t="s">
        <v>43</v>
      </c>
      <c r="J27" s="137"/>
    </row>
    <row r="28" spans="1:16" ht="39" x14ac:dyDescent="0.35">
      <c r="A28" s="9" t="s">
        <v>44</v>
      </c>
      <c r="B28" s="10" t="s">
        <v>45</v>
      </c>
      <c r="C28" s="10" t="s">
        <v>46</v>
      </c>
      <c r="D28" s="10" t="s">
        <v>47</v>
      </c>
      <c r="E28" s="10" t="s">
        <v>48</v>
      </c>
      <c r="F28" s="10" t="s">
        <v>49</v>
      </c>
      <c r="G28" s="10" t="s">
        <v>50</v>
      </c>
      <c r="H28" s="10" t="s">
        <v>51</v>
      </c>
      <c r="I28" s="10" t="s">
        <v>52</v>
      </c>
      <c r="J28" s="11" t="s">
        <v>53</v>
      </c>
      <c r="P28" s="77"/>
    </row>
    <row r="29" spans="1:16" ht="37.9" customHeight="1" x14ac:dyDescent="0.35">
      <c r="A29" s="27" t="s">
        <v>54</v>
      </c>
      <c r="B29" s="12" t="s">
        <v>55</v>
      </c>
      <c r="C29" s="13">
        <v>100</v>
      </c>
      <c r="D29" s="14">
        <v>10000000</v>
      </c>
      <c r="E29" s="77">
        <v>50</v>
      </c>
      <c r="F29" s="80">
        <v>3000000</v>
      </c>
      <c r="G29" s="80">
        <v>71.088910133843214</v>
      </c>
      <c r="H29" s="80">
        <v>4975800</v>
      </c>
      <c r="I29" s="81">
        <f>+Tabla18[[#This Row],[Física 
(E)]]/Tabla18[[#This Row],[Física
(C)]]</f>
        <v>1.4217782026768644</v>
      </c>
      <c r="J29" s="82">
        <f>+Tabla18[[#This Row],[Financiera 
 (F)]]/Tabla18[[#This Row],[Financiera
(D)]]</f>
        <v>1.6586000000000001</v>
      </c>
      <c r="M29" s="39">
        <f>+Tabla18[[#This Row],[Financiera 
 (F)]]/Tabla18[[#This Row],[Financiera
(D)]]</f>
        <v>1.6586000000000001</v>
      </c>
      <c r="N29" s="39">
        <f>+Tabla18[[#This Row],[Física 
(%)
 G=E/C]]/Tabla18[[#This Row],[Física 
(E)]]</f>
        <v>0.02</v>
      </c>
      <c r="O29" s="39">
        <f>+Tabla18[[#This Row],[Financiero 
(%) 
H=F/D]]/Tabla18[[#This Row],[Financiera 
 (F)]]</f>
        <v>3.3333333333333335E-7</v>
      </c>
      <c r="P29" s="78"/>
    </row>
    <row r="30" spans="1:16" ht="37.9" customHeight="1" x14ac:dyDescent="0.35">
      <c r="A30" s="27" t="s">
        <v>56</v>
      </c>
      <c r="B30" s="12" t="s">
        <v>57</v>
      </c>
      <c r="C30" s="13">
        <v>100</v>
      </c>
      <c r="D30" s="14">
        <v>18000000</v>
      </c>
      <c r="E30" s="77">
        <v>60</v>
      </c>
      <c r="F30" s="80">
        <v>11534100</v>
      </c>
      <c r="G30" s="83">
        <v>75.449999999999989</v>
      </c>
      <c r="H30" s="80">
        <v>11705000</v>
      </c>
      <c r="I30" s="81">
        <f>+Tabla18[[#This Row],[Física 
(E)]]/Tabla18[[#This Row],[Física
(C)]]</f>
        <v>1.2574999999999998</v>
      </c>
      <c r="J30" s="82">
        <f>+Tabla18[[#This Row],[Financiera 
 (F)]]/Tabla18[[#This Row],[Financiera
(D)]]</f>
        <v>1.0148169341344362</v>
      </c>
      <c r="M30" s="39">
        <f>+Tabla18[[#This Row],[Financiera 
 (F)]]/Tabla18[[#This Row],[Financiera
(D)]]</f>
        <v>1.0148169341344362</v>
      </c>
      <c r="N30" s="39">
        <f>+Tabla18[[#This Row],[Física 
(%)
 G=E/C]]/Tabla18[[#This Row],[Física 
(E)]]</f>
        <v>1.6666666666666666E-2</v>
      </c>
      <c r="O30" s="39">
        <f>+Tabla18[[#This Row],[Financiero 
(%) 
H=F/D]]/Tabla18[[#This Row],[Financiera 
 (F)]]</f>
        <v>8.6699439054629316E-8</v>
      </c>
    </row>
    <row r="31" spans="1:16" ht="34.9" customHeight="1" x14ac:dyDescent="0.35">
      <c r="A31" s="120" t="s">
        <v>139</v>
      </c>
      <c r="B31" s="121"/>
      <c r="C31" s="121"/>
      <c r="D31" s="121"/>
      <c r="E31" s="121"/>
      <c r="F31" s="121"/>
      <c r="G31" s="121"/>
      <c r="H31" s="121"/>
      <c r="I31" s="121"/>
      <c r="J31" s="122"/>
    </row>
    <row r="32" spans="1:16" ht="15.5" x14ac:dyDescent="0.35">
      <c r="A32" s="102" t="s">
        <v>58</v>
      </c>
      <c r="B32" s="103"/>
      <c r="C32" s="103"/>
      <c r="D32" s="103"/>
      <c r="E32" s="103"/>
      <c r="F32" s="103"/>
      <c r="G32" s="103"/>
      <c r="H32" s="103"/>
      <c r="I32" s="103"/>
      <c r="J32" s="104"/>
    </row>
    <row r="33" spans="1:48" ht="15.5" x14ac:dyDescent="0.35">
      <c r="A33" s="105" t="s">
        <v>59</v>
      </c>
      <c r="B33" s="106"/>
      <c r="C33" s="106"/>
      <c r="D33" s="106"/>
      <c r="E33" s="106"/>
      <c r="F33" s="106"/>
      <c r="G33" s="106"/>
      <c r="H33" s="106"/>
      <c r="I33" s="106"/>
      <c r="J33" s="107"/>
    </row>
    <row r="34" spans="1:48" x14ac:dyDescent="0.35">
      <c r="A34" s="26" t="s">
        <v>60</v>
      </c>
      <c r="B34" s="138" t="s">
        <v>54</v>
      </c>
      <c r="C34" s="138"/>
      <c r="D34" s="138"/>
      <c r="E34" s="138"/>
      <c r="F34" s="138"/>
      <c r="G34" s="138"/>
      <c r="H34" s="138"/>
      <c r="I34" s="138"/>
      <c r="J34" s="139"/>
    </row>
    <row r="35" spans="1:48" ht="67.5" customHeight="1" x14ac:dyDescent="0.35">
      <c r="A35" s="17" t="s">
        <v>61</v>
      </c>
      <c r="B35" s="118" t="s">
        <v>62</v>
      </c>
      <c r="C35" s="118"/>
      <c r="D35" s="118"/>
      <c r="E35" s="118"/>
      <c r="F35" s="118"/>
      <c r="G35" s="118"/>
      <c r="H35" s="118"/>
      <c r="I35" s="118"/>
      <c r="J35" s="119"/>
    </row>
    <row r="36" spans="1:48" ht="120.75" customHeight="1" x14ac:dyDescent="0.35">
      <c r="A36" s="17" t="s">
        <v>63</v>
      </c>
      <c r="B36" s="118" t="s">
        <v>218</v>
      </c>
      <c r="C36" s="118"/>
      <c r="D36" s="118"/>
      <c r="E36" s="118"/>
      <c r="F36" s="118"/>
      <c r="G36" s="118"/>
      <c r="H36" s="118"/>
      <c r="I36" s="118"/>
      <c r="J36" s="119"/>
      <c r="K36" s="118"/>
      <c r="L36" s="118"/>
      <c r="M36" s="118"/>
      <c r="N36" s="118"/>
      <c r="O36" s="118"/>
      <c r="P36" s="118"/>
      <c r="Q36" s="119"/>
      <c r="R36" s="118"/>
      <c r="S36" s="118"/>
      <c r="T36" s="118"/>
      <c r="U36" s="118"/>
      <c r="V36" s="118"/>
      <c r="W36" s="118"/>
      <c r="X36" s="118"/>
      <c r="Y36" s="118"/>
      <c r="Z36" s="119"/>
      <c r="AA36" s="118"/>
      <c r="AB36" s="118"/>
      <c r="AC36" s="118"/>
      <c r="AD36" s="118"/>
      <c r="AE36" s="118"/>
      <c r="AF36" s="118"/>
      <c r="AG36" s="118"/>
      <c r="AH36" s="118"/>
      <c r="AI36" s="119"/>
      <c r="AJ36" s="118"/>
      <c r="AK36" s="118"/>
      <c r="AL36" s="118"/>
      <c r="AM36" s="118"/>
      <c r="AN36" s="118"/>
      <c r="AO36" s="118"/>
      <c r="AP36" s="118"/>
      <c r="AQ36" s="118"/>
      <c r="AR36" s="119"/>
      <c r="AS36" s="118"/>
      <c r="AT36" s="118"/>
      <c r="AU36" s="118"/>
      <c r="AV36" s="118"/>
    </row>
    <row r="37" spans="1:48" ht="60" customHeight="1" x14ac:dyDescent="0.35">
      <c r="A37" s="17" t="s">
        <v>64</v>
      </c>
      <c r="B37" s="118" t="s">
        <v>217</v>
      </c>
      <c r="C37" s="118"/>
      <c r="D37" s="118"/>
      <c r="E37" s="118"/>
      <c r="F37" s="118"/>
      <c r="G37" s="118"/>
      <c r="H37" s="118"/>
      <c r="I37" s="118"/>
      <c r="J37" s="119"/>
      <c r="P37" s="74"/>
      <c r="Q37" s="75"/>
    </row>
    <row r="38" spans="1:48" x14ac:dyDescent="0.35">
      <c r="A38" s="26" t="s">
        <v>60</v>
      </c>
      <c r="B38" s="138" t="s">
        <v>56</v>
      </c>
      <c r="C38" s="138"/>
      <c r="D38" s="138"/>
      <c r="E38" s="138"/>
      <c r="F38" s="138"/>
      <c r="G38" s="138"/>
      <c r="H38" s="138"/>
      <c r="I38" s="138"/>
      <c r="J38" s="139"/>
      <c r="P38" s="75"/>
      <c r="Q38" s="76"/>
    </row>
    <row r="39" spans="1:48" ht="27" customHeight="1" x14ac:dyDescent="0.35">
      <c r="A39" s="17" t="s">
        <v>61</v>
      </c>
      <c r="B39" s="118" t="s">
        <v>66</v>
      </c>
      <c r="C39" s="118"/>
      <c r="D39" s="118"/>
      <c r="E39" s="118"/>
      <c r="F39" s="118"/>
      <c r="G39" s="118"/>
      <c r="H39" s="118"/>
      <c r="I39" s="118"/>
      <c r="J39" s="119"/>
    </row>
    <row r="40" spans="1:48" ht="105.75" customHeight="1" x14ac:dyDescent="0.35">
      <c r="A40" s="17" t="s">
        <v>63</v>
      </c>
      <c r="B40" s="118" t="s">
        <v>186</v>
      </c>
      <c r="C40" s="118"/>
      <c r="D40" s="118"/>
      <c r="E40" s="118"/>
      <c r="F40" s="118"/>
      <c r="G40" s="118"/>
      <c r="H40" s="118"/>
      <c r="I40" s="118"/>
      <c r="J40" s="119"/>
    </row>
    <row r="41" spans="1:48" ht="191.25" customHeight="1" x14ac:dyDescent="0.35">
      <c r="A41" s="79" t="s">
        <v>64</v>
      </c>
      <c r="B41" s="118" t="s">
        <v>187</v>
      </c>
      <c r="C41" s="118"/>
      <c r="D41" s="118"/>
      <c r="E41" s="118"/>
      <c r="F41" s="118"/>
      <c r="G41" s="118"/>
      <c r="H41" s="118"/>
      <c r="I41" s="118"/>
      <c r="J41" s="119"/>
    </row>
    <row r="42" spans="1:48" ht="15.5" x14ac:dyDescent="0.35">
      <c r="A42" s="102" t="s">
        <v>69</v>
      </c>
      <c r="B42" s="103"/>
      <c r="C42" s="103"/>
      <c r="D42" s="103"/>
      <c r="E42" s="103"/>
      <c r="F42" s="103"/>
      <c r="G42" s="103"/>
      <c r="H42" s="103"/>
      <c r="I42" s="103"/>
      <c r="J42" s="104"/>
    </row>
    <row r="43" spans="1:48" ht="15.5" x14ac:dyDescent="0.35">
      <c r="A43" s="140" t="s">
        <v>70</v>
      </c>
      <c r="B43" s="141"/>
      <c r="C43" s="141"/>
      <c r="D43" s="141"/>
      <c r="E43" s="141"/>
      <c r="F43" s="141"/>
      <c r="G43" s="141"/>
      <c r="H43" s="141"/>
      <c r="I43" s="141"/>
      <c r="J43" s="142"/>
    </row>
    <row r="44" spans="1:48" ht="67.5" customHeight="1" x14ac:dyDescent="0.35">
      <c r="A44" s="147" t="s">
        <v>215</v>
      </c>
      <c r="B44" s="148"/>
      <c r="C44" s="148"/>
      <c r="D44" s="148"/>
      <c r="E44" s="148"/>
      <c r="F44" s="148"/>
      <c r="G44" s="148"/>
      <c r="H44" s="148"/>
      <c r="I44" s="148"/>
      <c r="J44" s="149"/>
      <c r="K44" s="28"/>
      <c r="L44" s="28"/>
      <c r="M44" s="28"/>
      <c r="N44" s="28"/>
      <c r="O44" s="28"/>
      <c r="P44" s="29"/>
      <c r="Q44" s="118"/>
      <c r="R44" s="118"/>
      <c r="S44" s="118"/>
      <c r="T44" s="118"/>
      <c r="U44" s="118"/>
      <c r="V44" s="118"/>
      <c r="W44" s="118"/>
      <c r="X44" s="118"/>
      <c r="Y44" s="119"/>
      <c r="Z44" s="118"/>
      <c r="AA44" s="118"/>
      <c r="AB44" s="118"/>
      <c r="AC44" s="118"/>
      <c r="AD44" s="118"/>
      <c r="AE44" s="118"/>
      <c r="AF44" s="118"/>
      <c r="AG44" s="118"/>
      <c r="AH44" s="119"/>
      <c r="AI44" s="118"/>
      <c r="AJ44" s="118"/>
      <c r="AK44" s="118"/>
      <c r="AL44" s="118"/>
      <c r="AM44" s="118"/>
      <c r="AN44" s="118"/>
      <c r="AO44" s="118"/>
      <c r="AP44" s="118"/>
      <c r="AQ44" s="119"/>
    </row>
    <row r="45" spans="1:48" ht="27.75" hidden="1" customHeight="1" x14ac:dyDescent="0.35">
      <c r="A45" s="23"/>
      <c r="B45" s="23"/>
      <c r="C45" s="23"/>
      <c r="D45" s="23"/>
      <c r="E45" s="23"/>
      <c r="F45" s="23"/>
      <c r="G45" s="23"/>
      <c r="H45" s="23"/>
      <c r="I45" s="23"/>
      <c r="J45" s="23"/>
    </row>
    <row r="46" spans="1:48" ht="30.75" customHeight="1" x14ac:dyDescent="0.35">
      <c r="A46" s="144" t="s">
        <v>72</v>
      </c>
      <c r="B46" s="144"/>
      <c r="C46" s="144"/>
      <c r="D46" s="144"/>
      <c r="E46" s="144"/>
      <c r="F46" s="144"/>
      <c r="G46" s="144"/>
      <c r="H46" s="144"/>
      <c r="I46" s="144"/>
      <c r="J46" s="144"/>
    </row>
    <row r="47" spans="1:48" x14ac:dyDescent="0.35">
      <c r="A47" s="285" t="s">
        <v>216</v>
      </c>
    </row>
    <row r="48" spans="1:48" ht="6.75" customHeight="1" x14ac:dyDescent="0.35">
      <c r="A48" s="143"/>
      <c r="B48" s="143"/>
      <c r="C48" s="143"/>
      <c r="D48" s="143"/>
      <c r="E48" s="143"/>
      <c r="F48" s="143"/>
      <c r="G48" s="143"/>
      <c r="H48" s="143"/>
      <c r="I48" s="143"/>
      <c r="J48" s="143"/>
    </row>
    <row r="49" spans="1:10" x14ac:dyDescent="0.35">
      <c r="A49" s="145"/>
      <c r="B49" s="145"/>
      <c r="C49" s="145"/>
      <c r="D49" s="145"/>
      <c r="E49" s="145"/>
      <c r="F49" s="145"/>
      <c r="G49" s="145"/>
      <c r="H49" s="145"/>
      <c r="I49" s="145"/>
      <c r="J49" s="145"/>
    </row>
    <row r="50" spans="1:10" x14ac:dyDescent="0.35">
      <c r="A50" s="143"/>
      <c r="B50" s="143"/>
      <c r="C50" s="143"/>
      <c r="D50" s="143"/>
      <c r="E50" s="143"/>
      <c r="F50" s="143"/>
      <c r="G50" s="143"/>
      <c r="H50" s="143"/>
      <c r="I50" s="143"/>
      <c r="J50" s="143"/>
    </row>
    <row r="51" spans="1:10" x14ac:dyDescent="0.35">
      <c r="A51" s="145" t="s">
        <v>73</v>
      </c>
      <c r="B51" s="145"/>
      <c r="C51" s="145"/>
      <c r="D51" s="145"/>
      <c r="E51" s="145"/>
      <c r="F51" s="145"/>
      <c r="G51" s="145"/>
      <c r="H51" s="145"/>
      <c r="I51" s="145"/>
      <c r="J51" s="145"/>
    </row>
    <row r="52" spans="1:10" x14ac:dyDescent="0.35">
      <c r="A52" s="159" t="s">
        <v>74</v>
      </c>
      <c r="B52" s="159"/>
      <c r="C52" s="159"/>
      <c r="D52" s="159"/>
      <c r="E52" s="159"/>
      <c r="F52" s="159"/>
      <c r="G52" s="159"/>
      <c r="H52" s="159"/>
      <c r="I52" s="159"/>
      <c r="J52" s="159"/>
    </row>
    <row r="53" spans="1:10" x14ac:dyDescent="0.35">
      <c r="A53" s="143" t="s">
        <v>75</v>
      </c>
      <c r="B53" s="143"/>
      <c r="C53" s="143"/>
      <c r="D53" s="143"/>
      <c r="E53" s="143"/>
      <c r="F53" s="143"/>
      <c r="G53" s="143"/>
      <c r="H53" s="143"/>
      <c r="I53" s="143"/>
      <c r="J53" s="143"/>
    </row>
  </sheetData>
  <mergeCells count="76">
    <mergeCell ref="A52:J52"/>
    <mergeCell ref="A53:J53"/>
    <mergeCell ref="Z44:AH44"/>
    <mergeCell ref="AI44:AQ44"/>
    <mergeCell ref="A46:J46"/>
    <mergeCell ref="A44:J44"/>
    <mergeCell ref="A48:J48"/>
    <mergeCell ref="A49:J49"/>
    <mergeCell ref="A51:J51"/>
    <mergeCell ref="A50:J50"/>
    <mergeCell ref="Q44:Y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xWindow="1517" yWindow="671"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37:J37 B41:J41" xr:uid="{00000000-0002-0000-0300-000006000000}"/>
    <dataValidation allowBlank="1" showInputMessage="1" showErrorMessage="1" prompt="Oportunidades de mejora identificadas" sqref="B45:J45 A44:A45" xr:uid="{00000000-0002-0000-0300-000007000000}"/>
    <dataValidation allowBlank="1" showInputMessage="1" showErrorMessage="1" prompt="Presupuesto del programa" sqref="A25:C25 F25" xr:uid="{00000000-0002-0000-0300-000008000000}"/>
    <dataValidation allowBlank="1" showInputMessage="1" showErrorMessage="1" prompt="¿En qué consiste el programa?" sqref="B19:J19" xr:uid="{00000000-0002-0000-0300-000009000000}"/>
    <dataValidation allowBlank="1" showInputMessage="1" showErrorMessage="1" prompt="Nombre de cada producto" sqref="A28:A30" xr:uid="{00000000-0002-0000-0300-00000A000000}"/>
    <dataValidation allowBlank="1" showInputMessage="1" showErrorMessage="1" prompt="Nombre del indicador" sqref="B28:B30" xr:uid="{00000000-0002-0000-0300-00000B000000}"/>
    <dataValidation allowBlank="1" showInputMessage="1" showErrorMessage="1" prompt="Meta anual del indicador" sqref="C28:C30 E28" xr:uid="{00000000-0002-0000-0300-00000C000000}"/>
    <dataValidation allowBlank="1" showInputMessage="1" showErrorMessage="1" prompt="Monto presupuestado para el producto" sqref="D28:D30 F28 E29:F30 P28:P29" xr:uid="{00000000-0002-0000-0300-00000D000000}"/>
    <dataValidation allowBlank="1" showInputMessage="1" showErrorMessage="1" prompt="Meta alcanzada en el trimestre" sqref="G28" xr:uid="{00000000-0002-0000-0300-00000E000000}"/>
    <dataValidation allowBlank="1" showInputMessage="1" showErrorMessage="1" prompt="Monto ejecutado en el trimestre" sqref="H28:H29" xr:uid="{00000000-0002-0000-0300-00000F000000}"/>
  </dataValidations>
  <pageMargins left="0.7" right="0.7" top="0.75" bottom="0.75" header="0.3" footer="0.3"/>
  <pageSetup scale="50" fitToHeight="0" orientation="portrait" r:id="rId1"/>
  <rowBreaks count="1" manualBreakCount="1">
    <brk id="41"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A7FC-94F7-4A22-B637-5C8170F85777}">
  <dimension ref="A1:N56"/>
  <sheetViews>
    <sheetView topLeftCell="A40" workbookViewId="0">
      <selection activeCell="G39" sqref="G39"/>
    </sheetView>
  </sheetViews>
  <sheetFormatPr baseColWidth="10" defaultRowHeight="14.5" x14ac:dyDescent="0.35"/>
  <cols>
    <col min="2" max="2" width="15.54296875" customWidth="1"/>
    <col min="3" max="3" width="16.54296875" customWidth="1"/>
  </cols>
  <sheetData>
    <row r="1" spans="1:14" x14ac:dyDescent="0.35">
      <c r="A1" s="196" t="s">
        <v>177</v>
      </c>
      <c r="B1" s="196"/>
      <c r="C1" s="196"/>
      <c r="D1" s="196"/>
      <c r="E1" s="196"/>
      <c r="F1" s="196"/>
      <c r="G1" s="196"/>
      <c r="H1" s="196"/>
      <c r="I1" s="196"/>
      <c r="J1" s="196"/>
      <c r="K1" s="196"/>
      <c r="L1" s="196"/>
      <c r="M1" s="196"/>
      <c r="N1" s="181"/>
    </row>
    <row r="2" spans="1:14" ht="15" thickBot="1" x14ac:dyDescent="0.4">
      <c r="A2" s="197"/>
      <c r="B2" s="197"/>
      <c r="C2" s="197"/>
      <c r="D2" s="197"/>
      <c r="E2" s="197"/>
      <c r="F2" s="197"/>
      <c r="G2" s="197"/>
      <c r="H2" s="197"/>
      <c r="I2" s="197"/>
      <c r="J2" s="197"/>
      <c r="K2" s="197"/>
      <c r="L2" s="197"/>
      <c r="M2" s="197"/>
      <c r="N2" s="181"/>
    </row>
    <row r="3" spans="1:14" x14ac:dyDescent="0.35">
      <c r="A3" s="198" t="s">
        <v>178</v>
      </c>
      <c r="B3" s="200" t="s">
        <v>179</v>
      </c>
      <c r="C3" s="201"/>
      <c r="D3" s="202"/>
      <c r="E3" s="198" t="s">
        <v>180</v>
      </c>
      <c r="F3" s="200" t="s">
        <v>181</v>
      </c>
      <c r="G3" s="202"/>
      <c r="H3" s="200" t="s">
        <v>182</v>
      </c>
      <c r="I3" s="201"/>
      <c r="J3" s="202"/>
      <c r="K3" s="200" t="s">
        <v>183</v>
      </c>
      <c r="L3" s="202"/>
      <c r="M3" s="198" t="s">
        <v>184</v>
      </c>
      <c r="N3" s="181"/>
    </row>
    <row r="4" spans="1:14" ht="15" thickBot="1" x14ac:dyDescent="0.4">
      <c r="A4" s="199"/>
      <c r="B4" s="203"/>
      <c r="C4" s="204"/>
      <c r="D4" s="205"/>
      <c r="E4" s="199"/>
      <c r="F4" s="203"/>
      <c r="G4" s="205"/>
      <c r="H4" s="203"/>
      <c r="I4" s="204"/>
      <c r="J4" s="205"/>
      <c r="K4" s="203"/>
      <c r="L4" s="205"/>
      <c r="M4" s="199"/>
      <c r="N4" s="181"/>
    </row>
    <row r="5" spans="1:14" ht="15" thickBot="1" x14ac:dyDescent="0.4">
      <c r="A5" s="182">
        <v>45108</v>
      </c>
      <c r="B5" s="206">
        <v>223</v>
      </c>
      <c r="C5" s="207"/>
      <c r="D5" s="208"/>
      <c r="E5" s="183">
        <v>244</v>
      </c>
      <c r="F5" s="206">
        <v>413</v>
      </c>
      <c r="G5" s="208"/>
      <c r="H5" s="206">
        <v>321</v>
      </c>
      <c r="I5" s="207"/>
      <c r="J5" s="208"/>
      <c r="K5" s="206">
        <v>26</v>
      </c>
      <c r="L5" s="208"/>
      <c r="M5" s="184">
        <v>36</v>
      </c>
      <c r="N5" s="181"/>
    </row>
    <row r="6" spans="1:14" ht="15" thickBot="1" x14ac:dyDescent="0.4">
      <c r="A6" s="182">
        <v>45139</v>
      </c>
      <c r="B6" s="206">
        <v>316</v>
      </c>
      <c r="C6" s="207"/>
      <c r="D6" s="208"/>
      <c r="E6" s="183">
        <v>239</v>
      </c>
      <c r="F6" s="206">
        <v>376</v>
      </c>
      <c r="G6" s="208"/>
      <c r="H6" s="206">
        <v>182</v>
      </c>
      <c r="I6" s="207"/>
      <c r="J6" s="208"/>
      <c r="K6" s="206">
        <v>19</v>
      </c>
      <c r="L6" s="208"/>
      <c r="M6" s="184">
        <v>5</v>
      </c>
      <c r="N6" s="181"/>
    </row>
    <row r="7" spans="1:14" ht="15" thickBot="1" x14ac:dyDescent="0.4">
      <c r="A7" s="182">
        <v>45170</v>
      </c>
      <c r="B7" s="206">
        <v>230</v>
      </c>
      <c r="C7" s="207"/>
      <c r="D7" s="208"/>
      <c r="E7" s="183">
        <v>315</v>
      </c>
      <c r="F7" s="206">
        <v>477</v>
      </c>
      <c r="G7" s="208"/>
      <c r="H7" s="206">
        <v>264</v>
      </c>
      <c r="I7" s="207"/>
      <c r="J7" s="208"/>
      <c r="K7" s="206">
        <v>8</v>
      </c>
      <c r="L7" s="208"/>
      <c r="M7" s="184">
        <v>30</v>
      </c>
      <c r="N7" s="181"/>
    </row>
    <row r="8" spans="1:14" ht="15" thickBot="1" x14ac:dyDescent="0.4">
      <c r="A8" s="182">
        <v>45200</v>
      </c>
      <c r="B8" s="206">
        <v>256</v>
      </c>
      <c r="C8" s="207"/>
      <c r="D8" s="208"/>
      <c r="E8" s="183">
        <v>328</v>
      </c>
      <c r="F8" s="206">
        <v>496</v>
      </c>
      <c r="G8" s="208"/>
      <c r="H8" s="206">
        <v>333</v>
      </c>
      <c r="I8" s="207"/>
      <c r="J8" s="208"/>
      <c r="K8" s="206">
        <v>12</v>
      </c>
      <c r="L8" s="208"/>
      <c r="M8" s="184">
        <v>36</v>
      </c>
      <c r="N8" s="181"/>
    </row>
    <row r="9" spans="1:14" ht="15" thickBot="1" x14ac:dyDescent="0.4">
      <c r="A9" s="182">
        <v>45231</v>
      </c>
      <c r="B9" s="206">
        <v>190</v>
      </c>
      <c r="C9" s="207"/>
      <c r="D9" s="208"/>
      <c r="E9" s="183">
        <v>204</v>
      </c>
      <c r="F9" s="206">
        <v>328</v>
      </c>
      <c r="G9" s="208"/>
      <c r="H9" s="206">
        <v>224</v>
      </c>
      <c r="I9" s="207"/>
      <c r="J9" s="208"/>
      <c r="K9" s="206">
        <v>4</v>
      </c>
      <c r="L9" s="208"/>
      <c r="M9" s="184">
        <v>20</v>
      </c>
      <c r="N9" s="181"/>
    </row>
    <row r="10" spans="1:14" ht="15" thickBot="1" x14ac:dyDescent="0.4">
      <c r="A10" s="182">
        <v>45261</v>
      </c>
      <c r="B10" s="209">
        <v>224</v>
      </c>
      <c r="C10" s="210"/>
      <c r="D10" s="211"/>
      <c r="E10" s="186">
        <v>119</v>
      </c>
      <c r="F10" s="209">
        <v>213</v>
      </c>
      <c r="G10" s="211"/>
      <c r="H10" s="209">
        <v>138</v>
      </c>
      <c r="I10" s="210"/>
      <c r="J10" s="211"/>
      <c r="K10" s="209">
        <v>7</v>
      </c>
      <c r="L10" s="211"/>
      <c r="M10" s="186">
        <v>10</v>
      </c>
      <c r="N10" s="181"/>
    </row>
    <row r="11" spans="1:14" x14ac:dyDescent="0.35">
      <c r="A11" s="187" t="s">
        <v>90</v>
      </c>
      <c r="B11" s="212">
        <f>SUM(B5:B10)</f>
        <v>1439</v>
      </c>
      <c r="C11" s="213"/>
      <c r="D11" s="214"/>
      <c r="E11" s="188">
        <f>SUM(E5:E10)</f>
        <v>1449</v>
      </c>
      <c r="F11" s="212">
        <f>SUM(F5:F10)</f>
        <v>2303</v>
      </c>
      <c r="G11" s="214"/>
      <c r="H11" s="215">
        <f>SUM(H5:H10)</f>
        <v>1462</v>
      </c>
      <c r="I11" s="216"/>
      <c r="J11" s="217"/>
      <c r="K11" s="218">
        <f>SUM(K5:K10)</f>
        <v>76</v>
      </c>
      <c r="L11" s="219"/>
      <c r="M11" s="189">
        <f>SUM(M5:M10)</f>
        <v>137</v>
      </c>
      <c r="N11" s="181"/>
    </row>
    <row r="12" spans="1:14" x14ac:dyDescent="0.35">
      <c r="A12" s="191"/>
      <c r="B12" s="220"/>
      <c r="C12" s="220"/>
      <c r="D12" s="220"/>
      <c r="E12" s="192"/>
      <c r="F12" s="238">
        <f>+E11/B11</f>
        <v>1.0069492703266156</v>
      </c>
      <c r="G12" s="237"/>
      <c r="H12" s="237">
        <f>+H7</f>
        <v>264</v>
      </c>
      <c r="I12" s="237"/>
      <c r="J12" s="237"/>
      <c r="K12" s="220"/>
      <c r="L12" s="220"/>
      <c r="M12" s="192"/>
      <c r="N12" s="181"/>
    </row>
    <row r="13" spans="1:14" x14ac:dyDescent="0.35">
      <c r="A13" s="221" t="s">
        <v>185</v>
      </c>
      <c r="B13" s="221"/>
      <c r="C13" s="221"/>
      <c r="D13" s="221"/>
      <c r="E13" s="221"/>
      <c r="F13" s="221"/>
      <c r="G13" s="221"/>
      <c r="H13" s="221"/>
      <c r="I13" s="221"/>
      <c r="J13" s="221"/>
      <c r="K13" s="221"/>
      <c r="L13" s="221"/>
      <c r="M13" s="221"/>
      <c r="N13" s="181"/>
    </row>
    <row r="14" spans="1:14" ht="15" thickBot="1" x14ac:dyDescent="0.4">
      <c r="A14" s="222"/>
      <c r="B14" s="222"/>
      <c r="C14" s="222"/>
      <c r="D14" s="222"/>
      <c r="E14" s="222"/>
      <c r="F14" s="222"/>
      <c r="G14" s="222"/>
      <c r="H14" s="222"/>
      <c r="I14" s="222"/>
      <c r="J14" s="222"/>
      <c r="K14" s="222"/>
      <c r="L14" s="222"/>
      <c r="M14" s="222"/>
      <c r="N14" s="181"/>
    </row>
    <row r="15" spans="1:14" ht="21.5" thickBot="1" x14ac:dyDescent="0.4">
      <c r="A15" s="223" t="s">
        <v>178</v>
      </c>
      <c r="B15" s="224"/>
      <c r="C15" s="193" t="s">
        <v>179</v>
      </c>
      <c r="D15" s="223" t="s">
        <v>180</v>
      </c>
      <c r="E15" s="225"/>
      <c r="F15" s="224"/>
      <c r="G15" s="223" t="s">
        <v>181</v>
      </c>
      <c r="H15" s="224"/>
      <c r="I15" s="193" t="s">
        <v>182</v>
      </c>
      <c r="J15" s="223" t="s">
        <v>183</v>
      </c>
      <c r="K15" s="224"/>
      <c r="L15" s="223" t="s">
        <v>184</v>
      </c>
      <c r="M15" s="224"/>
      <c r="N15" s="181"/>
    </row>
    <row r="16" spans="1:14" ht="15" thickBot="1" x14ac:dyDescent="0.4">
      <c r="A16" s="226">
        <v>44743</v>
      </c>
      <c r="B16" s="227"/>
      <c r="C16" s="183">
        <v>229</v>
      </c>
      <c r="D16" s="206">
        <v>299</v>
      </c>
      <c r="E16" s="207"/>
      <c r="F16" s="208"/>
      <c r="G16" s="206">
        <v>210</v>
      </c>
      <c r="H16" s="208"/>
      <c r="I16" s="183">
        <v>171</v>
      </c>
      <c r="J16" s="206">
        <v>14</v>
      </c>
      <c r="K16" s="208"/>
      <c r="L16" s="228">
        <v>24</v>
      </c>
      <c r="M16" s="229"/>
      <c r="N16" s="181"/>
    </row>
    <row r="17" spans="1:14" ht="15" thickBot="1" x14ac:dyDescent="0.4">
      <c r="A17" s="226">
        <v>44774</v>
      </c>
      <c r="B17" s="227"/>
      <c r="C17" s="183">
        <v>258</v>
      </c>
      <c r="D17" s="206">
        <v>317</v>
      </c>
      <c r="E17" s="207"/>
      <c r="F17" s="208"/>
      <c r="G17" s="206">
        <v>306</v>
      </c>
      <c r="H17" s="208"/>
      <c r="I17" s="183">
        <v>214</v>
      </c>
      <c r="J17" s="206">
        <v>25</v>
      </c>
      <c r="K17" s="208"/>
      <c r="L17" s="228">
        <v>22</v>
      </c>
      <c r="M17" s="229"/>
      <c r="N17" s="181"/>
    </row>
    <row r="18" spans="1:14" ht="15" thickBot="1" x14ac:dyDescent="0.4">
      <c r="A18" s="226">
        <v>44805</v>
      </c>
      <c r="B18" s="227"/>
      <c r="C18" s="183">
        <v>235</v>
      </c>
      <c r="D18" s="206">
        <v>265</v>
      </c>
      <c r="E18" s="207"/>
      <c r="F18" s="208"/>
      <c r="G18" s="206">
        <v>458</v>
      </c>
      <c r="H18" s="208"/>
      <c r="I18" s="183">
        <v>198</v>
      </c>
      <c r="J18" s="206">
        <v>16</v>
      </c>
      <c r="K18" s="208"/>
      <c r="L18" s="228">
        <v>21</v>
      </c>
      <c r="M18" s="229"/>
      <c r="N18" s="181"/>
    </row>
    <row r="19" spans="1:14" ht="15" thickBot="1" x14ac:dyDescent="0.4">
      <c r="A19" s="226">
        <v>44835</v>
      </c>
      <c r="B19" s="227"/>
      <c r="C19" s="183">
        <v>229</v>
      </c>
      <c r="D19" s="206">
        <v>171</v>
      </c>
      <c r="E19" s="207"/>
      <c r="F19" s="208"/>
      <c r="G19" s="206">
        <v>762</v>
      </c>
      <c r="H19" s="208"/>
      <c r="I19" s="183">
        <v>280</v>
      </c>
      <c r="J19" s="206">
        <v>10</v>
      </c>
      <c r="K19" s="208"/>
      <c r="L19" s="228">
        <v>14</v>
      </c>
      <c r="M19" s="229"/>
      <c r="N19" s="181"/>
    </row>
    <row r="20" spans="1:14" ht="15" thickBot="1" x14ac:dyDescent="0.4">
      <c r="A20" s="226">
        <v>44866</v>
      </c>
      <c r="B20" s="227"/>
      <c r="C20" s="183">
        <v>287</v>
      </c>
      <c r="D20" s="206">
        <v>281</v>
      </c>
      <c r="E20" s="207"/>
      <c r="F20" s="208"/>
      <c r="G20" s="206">
        <v>647</v>
      </c>
      <c r="H20" s="208"/>
      <c r="I20" s="183">
        <v>367</v>
      </c>
      <c r="J20" s="206">
        <v>22</v>
      </c>
      <c r="K20" s="208"/>
      <c r="L20" s="228">
        <v>22</v>
      </c>
      <c r="M20" s="229"/>
      <c r="N20" s="181"/>
    </row>
    <row r="21" spans="1:14" ht="15" thickBot="1" x14ac:dyDescent="0.4">
      <c r="A21" s="226">
        <v>44896</v>
      </c>
      <c r="B21" s="227"/>
      <c r="C21" s="186">
        <v>220</v>
      </c>
      <c r="D21" s="209">
        <v>239</v>
      </c>
      <c r="E21" s="210"/>
      <c r="F21" s="211"/>
      <c r="G21" s="209">
        <v>337</v>
      </c>
      <c r="H21" s="211"/>
      <c r="I21" s="186">
        <v>272</v>
      </c>
      <c r="J21" s="209">
        <v>8</v>
      </c>
      <c r="K21" s="211"/>
      <c r="L21" s="209">
        <v>11</v>
      </c>
      <c r="M21" s="211"/>
      <c r="N21" s="181"/>
    </row>
    <row r="22" spans="1:14" ht="15" thickBot="1" x14ac:dyDescent="0.4">
      <c r="A22" s="230" t="s">
        <v>90</v>
      </c>
      <c r="B22" s="231"/>
      <c r="C22" s="194">
        <f>SUM(C16:C21)</f>
        <v>1458</v>
      </c>
      <c r="D22" s="232">
        <f>SUM(D16:D21)</f>
        <v>1572</v>
      </c>
      <c r="E22" s="233"/>
      <c r="F22" s="234"/>
      <c r="G22" s="232">
        <f>SUM(G16:G21)</f>
        <v>2720</v>
      </c>
      <c r="H22" s="234"/>
      <c r="I22" s="195">
        <f>SUM(I16:I21)</f>
        <v>1502</v>
      </c>
      <c r="J22" s="235">
        <f>SUM(J16:J21)</f>
        <v>95</v>
      </c>
      <c r="K22" s="236"/>
      <c r="L22" s="235">
        <f>SUM(L17:L21)</f>
        <v>90</v>
      </c>
      <c r="M22" s="236"/>
      <c r="N22" s="181"/>
    </row>
    <row r="28" spans="1:14" ht="15" thickBot="1" x14ac:dyDescent="0.4">
      <c r="A28" s="272">
        <v>2023</v>
      </c>
      <c r="B28" s="272"/>
      <c r="C28" s="272"/>
      <c r="D28" s="272"/>
      <c r="F28" s="86">
        <v>2022</v>
      </c>
      <c r="G28" s="86"/>
      <c r="H28" s="86"/>
      <c r="I28" s="86"/>
    </row>
    <row r="29" spans="1:14" ht="42.5" thickBot="1" x14ac:dyDescent="0.4">
      <c r="A29" s="239" t="s">
        <v>188</v>
      </c>
      <c r="B29" s="240" t="s">
        <v>189</v>
      </c>
      <c r="C29" s="240" t="s">
        <v>190</v>
      </c>
      <c r="D29" s="240" t="s">
        <v>191</v>
      </c>
      <c r="F29" s="279" t="s">
        <v>209</v>
      </c>
      <c r="G29" s="279" t="s">
        <v>210</v>
      </c>
      <c r="H29" s="279" t="s">
        <v>192</v>
      </c>
      <c r="I29" s="279" t="s">
        <v>214</v>
      </c>
      <c r="J29" s="283" t="s">
        <v>213</v>
      </c>
    </row>
    <row r="30" spans="1:14" ht="47" thickBot="1" x14ac:dyDescent="0.4">
      <c r="A30" s="241">
        <v>572</v>
      </c>
      <c r="B30" s="242">
        <v>45113</v>
      </c>
      <c r="C30" s="243">
        <v>9</v>
      </c>
      <c r="D30" s="243" t="s">
        <v>192</v>
      </c>
      <c r="F30" s="280" t="s">
        <v>211</v>
      </c>
      <c r="G30" s="281">
        <v>1</v>
      </c>
      <c r="H30" s="281">
        <v>6</v>
      </c>
      <c r="I30" s="281">
        <v>7</v>
      </c>
      <c r="J30" s="281">
        <v>48</v>
      </c>
    </row>
    <row r="31" spans="1:14" ht="47" thickBot="1" x14ac:dyDescent="0.4">
      <c r="A31" s="241">
        <v>573</v>
      </c>
      <c r="B31" s="242">
        <v>45134</v>
      </c>
      <c r="C31" s="243">
        <v>12</v>
      </c>
      <c r="D31" s="243" t="s">
        <v>192</v>
      </c>
      <c r="F31" s="280" t="s">
        <v>212</v>
      </c>
      <c r="G31" s="281">
        <v>5</v>
      </c>
      <c r="H31" s="281">
        <v>5</v>
      </c>
      <c r="I31" s="281">
        <v>10</v>
      </c>
      <c r="J31" s="281">
        <v>48</v>
      </c>
    </row>
    <row r="32" spans="1:14" ht="26.5" thickBot="1" x14ac:dyDescent="0.4">
      <c r="A32" s="241">
        <v>574</v>
      </c>
      <c r="B32" s="242">
        <v>45148</v>
      </c>
      <c r="C32" s="243">
        <v>6</v>
      </c>
      <c r="D32" s="243" t="s">
        <v>192</v>
      </c>
      <c r="F32" s="282" t="s">
        <v>157</v>
      </c>
      <c r="G32" s="282">
        <f>SUM(G30:G31)</f>
        <v>6</v>
      </c>
      <c r="H32" s="282">
        <f>SUM(H30:H31)</f>
        <v>11</v>
      </c>
      <c r="I32" s="282">
        <f>SUM(I30:I31)</f>
        <v>17</v>
      </c>
      <c r="J32" s="284">
        <f>SUM(J30:J31)</f>
        <v>96</v>
      </c>
    </row>
    <row r="33" spans="1:11" ht="16" thickBot="1" x14ac:dyDescent="0.4">
      <c r="A33" s="241">
        <v>575</v>
      </c>
      <c r="B33" s="242">
        <v>45169</v>
      </c>
      <c r="C33" s="243">
        <v>7</v>
      </c>
      <c r="D33" s="243" t="s">
        <v>192</v>
      </c>
    </row>
    <row r="34" spans="1:11" ht="16" thickBot="1" x14ac:dyDescent="0.4">
      <c r="A34" s="241">
        <v>576</v>
      </c>
      <c r="B34" s="242">
        <v>45183</v>
      </c>
      <c r="C34" s="243">
        <v>7</v>
      </c>
      <c r="D34" s="243" t="s">
        <v>192</v>
      </c>
    </row>
    <row r="35" spans="1:11" ht="16" thickBot="1" x14ac:dyDescent="0.4">
      <c r="A35" s="241">
        <v>577</v>
      </c>
      <c r="B35" s="242">
        <v>45207</v>
      </c>
      <c r="C35" s="243">
        <v>6</v>
      </c>
      <c r="D35" s="243" t="s">
        <v>192</v>
      </c>
    </row>
    <row r="36" spans="1:11" ht="16" thickBot="1" x14ac:dyDescent="0.4">
      <c r="A36" s="241">
        <v>578</v>
      </c>
      <c r="B36" s="242">
        <v>45225</v>
      </c>
      <c r="C36" s="243">
        <v>5</v>
      </c>
      <c r="D36" s="243" t="s">
        <v>192</v>
      </c>
    </row>
    <row r="37" spans="1:11" ht="16" thickBot="1" x14ac:dyDescent="0.4">
      <c r="A37" s="241">
        <v>579</v>
      </c>
      <c r="B37" s="242">
        <v>45246</v>
      </c>
      <c r="C37" s="243">
        <v>5</v>
      </c>
      <c r="D37" s="243" t="s">
        <v>192</v>
      </c>
    </row>
    <row r="38" spans="1:11" ht="16" thickBot="1" x14ac:dyDescent="0.4">
      <c r="A38" s="241">
        <v>580</v>
      </c>
      <c r="B38" s="242">
        <v>45260</v>
      </c>
      <c r="C38" s="243">
        <v>9</v>
      </c>
      <c r="D38" s="243" t="s">
        <v>192</v>
      </c>
    </row>
    <row r="39" spans="1:11" ht="16" thickBot="1" x14ac:dyDescent="0.4">
      <c r="A39" s="241">
        <v>581</v>
      </c>
      <c r="B39" s="242">
        <v>45274</v>
      </c>
      <c r="C39" s="243">
        <v>5</v>
      </c>
      <c r="D39" s="243" t="s">
        <v>192</v>
      </c>
      <c r="G39">
        <v>71</v>
      </c>
    </row>
    <row r="40" spans="1:11" ht="16" thickBot="1" x14ac:dyDescent="0.4">
      <c r="A40" s="244" t="s">
        <v>90</v>
      </c>
      <c r="B40" s="245"/>
      <c r="C40" s="246">
        <f>SUM(C30:C39)</f>
        <v>71</v>
      </c>
      <c r="D40" s="245"/>
    </row>
    <row r="42" spans="1:11" ht="15" thickBot="1" x14ac:dyDescent="0.4">
      <c r="A42" s="272" t="s">
        <v>207</v>
      </c>
      <c r="B42" s="272"/>
      <c r="C42" s="272"/>
      <c r="D42" s="272"/>
      <c r="E42" s="272"/>
      <c r="F42" s="272"/>
      <c r="G42" s="272"/>
      <c r="H42" s="272"/>
      <c r="I42" s="272"/>
      <c r="J42" s="272"/>
      <c r="K42" s="272"/>
    </row>
    <row r="43" spans="1:11" ht="15" thickBot="1" x14ac:dyDescent="0.4">
      <c r="A43" s="247" t="s">
        <v>193</v>
      </c>
      <c r="B43" s="248"/>
      <c r="C43" s="248"/>
      <c r="D43" s="248"/>
      <c r="E43" s="248"/>
      <c r="F43" s="248"/>
      <c r="G43" s="248"/>
      <c r="H43" s="248"/>
      <c r="I43" s="248"/>
      <c r="J43" s="248"/>
      <c r="K43" s="249"/>
    </row>
    <row r="44" spans="1:11" ht="15" thickBot="1" x14ac:dyDescent="0.4">
      <c r="A44" s="250" t="s">
        <v>194</v>
      </c>
      <c r="B44" s="251" t="s">
        <v>195</v>
      </c>
      <c r="C44" s="252" t="s">
        <v>196</v>
      </c>
      <c r="D44" s="253" t="s">
        <v>197</v>
      </c>
      <c r="E44" s="253" t="s">
        <v>198</v>
      </c>
      <c r="F44" s="253" t="s">
        <v>199</v>
      </c>
      <c r="G44" s="253" t="s">
        <v>200</v>
      </c>
      <c r="H44" s="251" t="s">
        <v>201</v>
      </c>
      <c r="I44" s="250" t="s">
        <v>202</v>
      </c>
      <c r="J44" s="253" t="s">
        <v>203</v>
      </c>
      <c r="K44" s="253" t="s">
        <v>157</v>
      </c>
    </row>
    <row r="45" spans="1:11" ht="15" thickBot="1" x14ac:dyDescent="0.4">
      <c r="A45" s="254" t="s">
        <v>204</v>
      </c>
      <c r="B45" s="255">
        <v>1</v>
      </c>
      <c r="C45" s="256">
        <v>1</v>
      </c>
      <c r="D45" s="257">
        <v>7</v>
      </c>
      <c r="E45" s="254">
        <v>4</v>
      </c>
      <c r="F45" s="258">
        <v>5</v>
      </c>
      <c r="G45" s="254">
        <v>1</v>
      </c>
      <c r="H45" s="258">
        <v>1</v>
      </c>
      <c r="I45" s="259"/>
      <c r="J45" s="260"/>
      <c r="K45" s="261">
        <f>SUM(B45:J45)</f>
        <v>20</v>
      </c>
    </row>
    <row r="46" spans="1:11" ht="15" thickBot="1" x14ac:dyDescent="0.4">
      <c r="A46" s="262" t="s">
        <v>205</v>
      </c>
      <c r="B46" s="190">
        <v>1</v>
      </c>
      <c r="C46" s="263">
        <v>1</v>
      </c>
      <c r="D46" s="264">
        <v>0</v>
      </c>
      <c r="E46" s="262">
        <v>0</v>
      </c>
      <c r="F46" s="264">
        <v>0</v>
      </c>
      <c r="G46" s="262">
        <v>0</v>
      </c>
      <c r="H46" s="264">
        <v>0</v>
      </c>
      <c r="I46" s="262">
        <v>1</v>
      </c>
      <c r="J46" s="265"/>
      <c r="K46" s="261">
        <f t="shared" ref="K46:K47" si="0">SUM(B46:J46)</f>
        <v>3</v>
      </c>
    </row>
    <row r="47" spans="1:11" ht="15" thickBot="1" x14ac:dyDescent="0.4">
      <c r="A47" s="266" t="s">
        <v>206</v>
      </c>
      <c r="B47" s="267">
        <v>1</v>
      </c>
      <c r="C47" s="268">
        <v>3</v>
      </c>
      <c r="D47" s="267">
        <v>0</v>
      </c>
      <c r="E47" s="266">
        <v>0</v>
      </c>
      <c r="F47" s="267">
        <v>0</v>
      </c>
      <c r="G47" s="266">
        <v>0</v>
      </c>
      <c r="H47" s="267">
        <v>0</v>
      </c>
      <c r="I47" s="266">
        <v>3</v>
      </c>
      <c r="J47" s="269">
        <v>0</v>
      </c>
      <c r="K47" s="261">
        <f t="shared" si="0"/>
        <v>7</v>
      </c>
    </row>
    <row r="48" spans="1:11" ht="15" thickBot="1" x14ac:dyDescent="0.4">
      <c r="A48" s="270" t="s">
        <v>157</v>
      </c>
      <c r="B48" s="271">
        <f>SUM(B45:B47)</f>
        <v>3</v>
      </c>
      <c r="C48" s="271">
        <f t="shared" ref="C48:J48" si="1">SUM(C45:C47)</f>
        <v>5</v>
      </c>
      <c r="D48" s="271">
        <f t="shared" si="1"/>
        <v>7</v>
      </c>
      <c r="E48" s="271">
        <f t="shared" si="1"/>
        <v>4</v>
      </c>
      <c r="F48" s="271">
        <f t="shared" si="1"/>
        <v>5</v>
      </c>
      <c r="G48" s="271">
        <f t="shared" si="1"/>
        <v>1</v>
      </c>
      <c r="H48" s="271">
        <f t="shared" si="1"/>
        <v>1</v>
      </c>
      <c r="I48" s="271">
        <f t="shared" si="1"/>
        <v>4</v>
      </c>
      <c r="J48" s="271">
        <f t="shared" si="1"/>
        <v>0</v>
      </c>
      <c r="K48" s="271">
        <f>SUM(K45:K47)</f>
        <v>30</v>
      </c>
    </row>
    <row r="50" spans="1:11" ht="15" thickBot="1" x14ac:dyDescent="0.4">
      <c r="A50" s="272" t="s">
        <v>208</v>
      </c>
      <c r="B50" s="272"/>
      <c r="C50" s="272"/>
      <c r="D50" s="272"/>
      <c r="E50" s="272"/>
      <c r="F50" s="272"/>
      <c r="G50" s="272"/>
      <c r="H50" s="272"/>
      <c r="I50" s="272"/>
      <c r="J50" s="272"/>
      <c r="K50" s="272"/>
    </row>
    <row r="51" spans="1:11" ht="15" thickBot="1" x14ac:dyDescent="0.4">
      <c r="A51" s="273" t="s">
        <v>193</v>
      </c>
      <c r="B51" s="274"/>
      <c r="C51" s="274"/>
      <c r="D51" s="274"/>
      <c r="E51" s="274"/>
      <c r="F51" s="274"/>
      <c r="G51" s="274"/>
      <c r="H51" s="274"/>
      <c r="I51" s="274"/>
      <c r="J51" s="274"/>
      <c r="K51" s="275"/>
    </row>
    <row r="52" spans="1:11" ht="15" thickBot="1" x14ac:dyDescent="0.4">
      <c r="A52" s="250" t="s">
        <v>194</v>
      </c>
      <c r="B52" s="251" t="s">
        <v>195</v>
      </c>
      <c r="C52" s="252" t="s">
        <v>196</v>
      </c>
      <c r="D52" s="253" t="s">
        <v>197</v>
      </c>
      <c r="E52" s="253" t="s">
        <v>198</v>
      </c>
      <c r="F52" s="253" t="s">
        <v>199</v>
      </c>
      <c r="G52" s="253" t="s">
        <v>200</v>
      </c>
      <c r="H52" s="251" t="s">
        <v>201</v>
      </c>
      <c r="I52" s="250" t="s">
        <v>202</v>
      </c>
      <c r="J52" s="253" t="s">
        <v>203</v>
      </c>
      <c r="K52" s="253" t="s">
        <v>157</v>
      </c>
    </row>
    <row r="53" spans="1:11" ht="15" thickBot="1" x14ac:dyDescent="0.4">
      <c r="A53" s="254" t="s">
        <v>204</v>
      </c>
      <c r="B53" s="255">
        <v>1</v>
      </c>
      <c r="C53" s="256">
        <v>2</v>
      </c>
      <c r="D53" s="257"/>
      <c r="E53" s="254">
        <v>3</v>
      </c>
      <c r="F53" s="258"/>
      <c r="G53" s="254"/>
      <c r="H53" s="258"/>
      <c r="I53" s="259"/>
      <c r="J53" s="260"/>
      <c r="K53" s="261">
        <v>6</v>
      </c>
    </row>
    <row r="54" spans="1:11" ht="15" thickBot="1" x14ac:dyDescent="0.4">
      <c r="A54" s="262" t="s">
        <v>205</v>
      </c>
      <c r="B54" s="185"/>
      <c r="C54" s="263">
        <v>15</v>
      </c>
      <c r="D54" s="264">
        <v>4</v>
      </c>
      <c r="E54" s="262">
        <v>1</v>
      </c>
      <c r="F54" s="264">
        <v>4</v>
      </c>
      <c r="G54" s="262">
        <v>2</v>
      </c>
      <c r="H54" s="264">
        <v>1</v>
      </c>
      <c r="I54" s="262">
        <v>2</v>
      </c>
      <c r="J54" s="265"/>
      <c r="K54" s="276">
        <v>29</v>
      </c>
    </row>
    <row r="55" spans="1:11" ht="15" thickBot="1" x14ac:dyDescent="0.4">
      <c r="A55" s="266" t="s">
        <v>206</v>
      </c>
      <c r="B55" s="267"/>
      <c r="C55" s="268">
        <v>2</v>
      </c>
      <c r="D55" s="267"/>
      <c r="E55" s="266">
        <v>1</v>
      </c>
      <c r="F55" s="267"/>
      <c r="G55" s="266"/>
      <c r="H55" s="267"/>
      <c r="I55" s="266">
        <v>2</v>
      </c>
      <c r="J55" s="269">
        <v>1</v>
      </c>
      <c r="K55" s="277">
        <v>6</v>
      </c>
    </row>
    <row r="56" spans="1:11" ht="15" thickBot="1" x14ac:dyDescent="0.4">
      <c r="A56" s="270" t="s">
        <v>157</v>
      </c>
      <c r="B56" s="271">
        <v>1</v>
      </c>
      <c r="C56" s="270">
        <v>19</v>
      </c>
      <c r="D56" s="271">
        <v>4</v>
      </c>
      <c r="E56" s="270">
        <v>5</v>
      </c>
      <c r="F56" s="271">
        <v>4</v>
      </c>
      <c r="G56" s="270">
        <v>2</v>
      </c>
      <c r="H56" s="271">
        <v>1</v>
      </c>
      <c r="I56" s="270">
        <v>4</v>
      </c>
      <c r="J56" s="278">
        <v>1</v>
      </c>
      <c r="K56" s="278">
        <v>41</v>
      </c>
    </row>
  </sheetData>
  <mergeCells count="87">
    <mergeCell ref="A50:K50"/>
    <mergeCell ref="A51:K51"/>
    <mergeCell ref="A28:D28"/>
    <mergeCell ref="F28:I28"/>
    <mergeCell ref="A22:B22"/>
    <mergeCell ref="D22:F22"/>
    <mergeCell ref="G22:H22"/>
    <mergeCell ref="J22:K22"/>
    <mergeCell ref="L22:M22"/>
    <mergeCell ref="A43:K43"/>
    <mergeCell ref="A42:K42"/>
    <mergeCell ref="A20:B20"/>
    <mergeCell ref="D20:F20"/>
    <mergeCell ref="G20:H20"/>
    <mergeCell ref="J20:K20"/>
    <mergeCell ref="L20:M20"/>
    <mergeCell ref="A21:B21"/>
    <mergeCell ref="D21:F21"/>
    <mergeCell ref="G21:H21"/>
    <mergeCell ref="J21:K21"/>
    <mergeCell ref="L21:M21"/>
    <mergeCell ref="A18:B18"/>
    <mergeCell ref="D18:F18"/>
    <mergeCell ref="G18:H18"/>
    <mergeCell ref="J18:K18"/>
    <mergeCell ref="L18:M18"/>
    <mergeCell ref="A19:B19"/>
    <mergeCell ref="D19:F19"/>
    <mergeCell ref="G19:H19"/>
    <mergeCell ref="J19:K19"/>
    <mergeCell ref="L19:M19"/>
    <mergeCell ref="A16:B16"/>
    <mergeCell ref="D16:F16"/>
    <mergeCell ref="G16:H16"/>
    <mergeCell ref="J16:K16"/>
    <mergeCell ref="L16:M16"/>
    <mergeCell ref="A17:B17"/>
    <mergeCell ref="D17:F17"/>
    <mergeCell ref="G17:H17"/>
    <mergeCell ref="J17:K17"/>
    <mergeCell ref="L17:M17"/>
    <mergeCell ref="A13:M14"/>
    <mergeCell ref="A15:B15"/>
    <mergeCell ref="D15:F15"/>
    <mergeCell ref="G15:H15"/>
    <mergeCell ref="J15:K15"/>
    <mergeCell ref="L15:M15"/>
    <mergeCell ref="B11:D11"/>
    <mergeCell ref="F11:G11"/>
    <mergeCell ref="H11:J11"/>
    <mergeCell ref="K11:L11"/>
    <mergeCell ref="B12:D12"/>
    <mergeCell ref="F12:G12"/>
    <mergeCell ref="H12:J12"/>
    <mergeCell ref="K12:L12"/>
    <mergeCell ref="B9:D9"/>
    <mergeCell ref="F9:G9"/>
    <mergeCell ref="H9:J9"/>
    <mergeCell ref="K9:L9"/>
    <mergeCell ref="B10:D10"/>
    <mergeCell ref="F10:G10"/>
    <mergeCell ref="H10:J10"/>
    <mergeCell ref="K10:L10"/>
    <mergeCell ref="B7:D7"/>
    <mergeCell ref="F7:G7"/>
    <mergeCell ref="H7:J7"/>
    <mergeCell ref="K7:L7"/>
    <mergeCell ref="B8:D8"/>
    <mergeCell ref="F8:G8"/>
    <mergeCell ref="H8:J8"/>
    <mergeCell ref="K8:L8"/>
    <mergeCell ref="B5:D5"/>
    <mergeCell ref="F5:G5"/>
    <mergeCell ref="H5:J5"/>
    <mergeCell ref="K5:L5"/>
    <mergeCell ref="B6:D6"/>
    <mergeCell ref="F6:G6"/>
    <mergeCell ref="H6:J6"/>
    <mergeCell ref="K6:L6"/>
    <mergeCell ref="A1:M2"/>
    <mergeCell ref="A3:A4"/>
    <mergeCell ref="B3:D4"/>
    <mergeCell ref="E3:E4"/>
    <mergeCell ref="F3:G4"/>
    <mergeCell ref="H3:J4"/>
    <mergeCell ref="K3:L4"/>
    <mergeCell ref="M3: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53125" defaultRowHeight="14.5" x14ac:dyDescent="0.35"/>
  <cols>
    <col min="1" max="1" width="11.453125" style="45"/>
    <col min="2" max="2" width="40.7265625" style="45" customWidth="1"/>
    <col min="3" max="3" width="35.453125" style="45" customWidth="1"/>
    <col min="4" max="4" width="13.7265625" style="45" hidden="1" customWidth="1"/>
    <col min="5" max="5" width="17.1796875" style="45" hidden="1" customWidth="1"/>
    <col min="6" max="6" width="17.453125" style="45" bestFit="1" customWidth="1"/>
    <col min="7" max="7" width="14.54296875" style="45" bestFit="1" customWidth="1"/>
    <col min="8" max="8" width="15.26953125" style="45" customWidth="1"/>
    <col min="9" max="9" width="7.1796875" style="62" bestFit="1" customWidth="1"/>
    <col min="10" max="10" width="13.7265625" style="45" customWidth="1"/>
    <col min="11" max="11" width="23.81640625" style="45" customWidth="1"/>
    <col min="12" max="16384" width="11.453125" style="45"/>
  </cols>
  <sheetData>
    <row r="2" spans="2:9" ht="15" thickBot="1" x14ac:dyDescent="0.4"/>
    <row r="3" spans="2:9" x14ac:dyDescent="0.35">
      <c r="B3" s="45" t="s">
        <v>145</v>
      </c>
      <c r="C3" s="45" t="s">
        <v>44</v>
      </c>
      <c r="D3" s="45" t="s">
        <v>146</v>
      </c>
      <c r="E3" s="45" t="s">
        <v>147</v>
      </c>
      <c r="F3" s="63" t="s">
        <v>148</v>
      </c>
      <c r="G3" s="63" t="s">
        <v>149</v>
      </c>
      <c r="H3" s="63" t="s">
        <v>131</v>
      </c>
      <c r="I3" s="64" t="s">
        <v>150</v>
      </c>
    </row>
    <row r="4" spans="2:9" x14ac:dyDescent="0.35">
      <c r="B4" s="45" t="s">
        <v>151</v>
      </c>
      <c r="C4" s="49" t="s">
        <v>128</v>
      </c>
      <c r="D4" s="65">
        <v>2100000</v>
      </c>
      <c r="E4" s="65">
        <v>1526127.77</v>
      </c>
      <c r="F4" s="65">
        <f>+(D4/4)*3</f>
        <v>1575000</v>
      </c>
      <c r="G4" s="65">
        <f>+E4</f>
        <v>1526127.77</v>
      </c>
      <c r="H4" s="65">
        <f>+F4-G4</f>
        <v>48872.229999999981</v>
      </c>
      <c r="I4" s="66">
        <f>+G4/F4</f>
        <v>0.96897001269841276</v>
      </c>
    </row>
    <row r="5" spans="2:9" x14ac:dyDescent="0.35">
      <c r="B5" s="45" t="s">
        <v>152</v>
      </c>
      <c r="C5" s="49" t="s">
        <v>125</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3.5" x14ac:dyDescent="0.35">
      <c r="B6" s="45" t="s">
        <v>153</v>
      </c>
      <c r="C6" s="49" t="s">
        <v>154</v>
      </c>
      <c r="D6" s="65">
        <v>10000000</v>
      </c>
      <c r="E6" s="65">
        <v>5319600</v>
      </c>
      <c r="F6" s="65">
        <f t="shared" si="0"/>
        <v>7500000</v>
      </c>
      <c r="G6" s="65">
        <f t="shared" si="1"/>
        <v>5319600</v>
      </c>
      <c r="H6" s="65">
        <f t="shared" si="2"/>
        <v>2180400</v>
      </c>
      <c r="I6" s="66">
        <f>+G6/F6</f>
        <v>0.70928000000000002</v>
      </c>
    </row>
    <row r="7" spans="2:9" ht="58" x14ac:dyDescent="0.35">
      <c r="B7" s="45" t="s">
        <v>155</v>
      </c>
      <c r="C7" s="49" t="s">
        <v>156</v>
      </c>
      <c r="D7" s="65">
        <v>18000000</v>
      </c>
      <c r="E7" s="65">
        <v>12042550</v>
      </c>
      <c r="F7" s="65">
        <f t="shared" si="0"/>
        <v>13500000</v>
      </c>
      <c r="G7" s="65">
        <f t="shared" si="1"/>
        <v>12042550</v>
      </c>
      <c r="H7" s="65">
        <f t="shared" si="2"/>
        <v>1457450</v>
      </c>
      <c r="I7" s="66">
        <f>+G7/F7</f>
        <v>0.89204074074074069</v>
      </c>
    </row>
    <row r="8" spans="2:9" ht="15" thickBot="1" x14ac:dyDescent="0.4">
      <c r="B8" s="49" t="s">
        <v>157</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35">
      <c r="F9" s="65"/>
    </row>
    <row r="10" spans="2:9" x14ac:dyDescent="0.35">
      <c r="F10" s="65"/>
    </row>
    <row r="13" spans="2:9" ht="43.5" x14ac:dyDescent="0.35">
      <c r="B13" s="45" t="s">
        <v>158</v>
      </c>
      <c r="C13" s="45" t="s">
        <v>159</v>
      </c>
      <c r="D13" s="49" t="s">
        <v>146</v>
      </c>
      <c r="E13" s="49" t="s">
        <v>147</v>
      </c>
      <c r="F13" s="69" t="s">
        <v>160</v>
      </c>
      <c r="G13" s="69" t="s">
        <v>160</v>
      </c>
      <c r="H13" s="69" t="s">
        <v>131</v>
      </c>
      <c r="I13" s="70" t="s">
        <v>150</v>
      </c>
    </row>
    <row r="14" spans="2:9" x14ac:dyDescent="0.35">
      <c r="B14" s="45" t="s">
        <v>161</v>
      </c>
      <c r="C14" s="45" t="s">
        <v>162</v>
      </c>
      <c r="D14" s="65">
        <v>215168271</v>
      </c>
      <c r="E14" s="65">
        <v>126862163.8</v>
      </c>
      <c r="F14" s="65">
        <f>+(D14/4)*3</f>
        <v>161376203.25</v>
      </c>
      <c r="G14" s="65">
        <f>+E14</f>
        <v>126862163.8</v>
      </c>
      <c r="H14" s="65">
        <f>+F14-G14</f>
        <v>34514039.450000003</v>
      </c>
      <c r="I14" s="71">
        <f t="shared" ref="I14:I20" si="3">+G14/F14</f>
        <v>0.78612683434786412</v>
      </c>
    </row>
    <row r="15" spans="2:9" x14ac:dyDescent="0.35">
      <c r="B15" s="45" t="s">
        <v>163</v>
      </c>
      <c r="C15" s="45" t="s">
        <v>164</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35">
      <c r="B16" s="45" t="s">
        <v>165</v>
      </c>
      <c r="C16" s="45" t="s">
        <v>166</v>
      </c>
      <c r="D16" s="65">
        <v>25192000</v>
      </c>
      <c r="E16" s="65">
        <v>10803113.620000001</v>
      </c>
      <c r="F16" s="65">
        <f t="shared" si="4"/>
        <v>18894000</v>
      </c>
      <c r="G16" s="65">
        <f t="shared" si="5"/>
        <v>10803113.620000001</v>
      </c>
      <c r="H16" s="65">
        <f t="shared" si="6"/>
        <v>8090886.379999999</v>
      </c>
      <c r="I16" s="71">
        <f t="shared" si="3"/>
        <v>0.57177482904625809</v>
      </c>
    </row>
    <row r="17" spans="2:9" x14ac:dyDescent="0.35">
      <c r="B17" s="45" t="s">
        <v>167</v>
      </c>
      <c r="C17" s="45" t="s">
        <v>168</v>
      </c>
      <c r="D17" s="65">
        <v>2100000</v>
      </c>
      <c r="E17" s="65">
        <v>1526127.77</v>
      </c>
      <c r="F17" s="65">
        <f t="shared" si="4"/>
        <v>1575000</v>
      </c>
      <c r="G17" s="65">
        <f t="shared" si="5"/>
        <v>1526127.77</v>
      </c>
      <c r="H17" s="65">
        <f t="shared" si="6"/>
        <v>48872.229999999981</v>
      </c>
      <c r="I17" s="71">
        <f t="shared" si="3"/>
        <v>0.96897001269841276</v>
      </c>
    </row>
    <row r="18" spans="2:9" x14ac:dyDescent="0.35">
      <c r="B18" s="45" t="s">
        <v>169</v>
      </c>
      <c r="C18" s="45" t="s">
        <v>170</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35">
      <c r="B19" s="45" t="s">
        <v>171</v>
      </c>
      <c r="C19" s="45" t="s">
        <v>172</v>
      </c>
      <c r="D19" s="65">
        <v>6800000</v>
      </c>
      <c r="E19" s="65">
        <v>6593632.5</v>
      </c>
      <c r="F19" s="65">
        <f t="shared" si="4"/>
        <v>5100000</v>
      </c>
      <c r="G19" s="65">
        <f t="shared" si="5"/>
        <v>6593632.5</v>
      </c>
      <c r="H19" s="65">
        <f t="shared" si="6"/>
        <v>-1493632.5</v>
      </c>
      <c r="I19" s="71">
        <f t="shared" si="3"/>
        <v>1.2928691176470588</v>
      </c>
    </row>
    <row r="20" spans="2:9" x14ac:dyDescent="0.35">
      <c r="B20" s="49" t="s">
        <v>157</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53125" defaultRowHeight="14.5" x14ac:dyDescent="0.35"/>
  <cols>
    <col min="2" max="2" width="12" customWidth="1"/>
    <col min="3" max="6" width="14.1796875" bestFit="1" customWidth="1"/>
    <col min="7" max="7" width="15.1796875" bestFit="1" customWidth="1"/>
  </cols>
  <sheetData>
    <row r="2" spans="2:9" x14ac:dyDescent="0.35">
      <c r="B2" s="34" t="s">
        <v>81</v>
      </c>
    </row>
    <row r="3" spans="2:9" x14ac:dyDescent="0.35">
      <c r="B3" t="s">
        <v>82</v>
      </c>
      <c r="C3" s="32" t="s">
        <v>83</v>
      </c>
      <c r="D3" s="32" t="s">
        <v>84</v>
      </c>
      <c r="E3" s="32" t="s">
        <v>85</v>
      </c>
      <c r="F3" s="32" t="s">
        <v>86</v>
      </c>
      <c r="G3" s="32" t="s">
        <v>87</v>
      </c>
    </row>
    <row r="4" spans="2:9" x14ac:dyDescent="0.35">
      <c r="B4" t="s">
        <v>88</v>
      </c>
      <c r="C4" s="32">
        <v>15</v>
      </c>
      <c r="D4" s="32">
        <v>30</v>
      </c>
      <c r="E4" s="32">
        <v>20</v>
      </c>
      <c r="F4" s="32">
        <v>10</v>
      </c>
      <c r="G4" s="32">
        <f>SUM(C4:F4)</f>
        <v>75</v>
      </c>
    </row>
    <row r="5" spans="2:9" x14ac:dyDescent="0.35">
      <c r="B5" t="s">
        <v>89</v>
      </c>
      <c r="C5" s="32">
        <v>240000</v>
      </c>
      <c r="D5" s="32">
        <v>480000</v>
      </c>
      <c r="E5" s="32">
        <v>320000</v>
      </c>
      <c r="F5" s="32">
        <v>160000</v>
      </c>
      <c r="G5" s="32">
        <f>SUM(C5:F5)</f>
        <v>1200000</v>
      </c>
    </row>
    <row r="6" spans="2:9" x14ac:dyDescent="0.35">
      <c r="B6" t="s">
        <v>90</v>
      </c>
      <c r="C6" s="33">
        <f>+C5/C4</f>
        <v>16000</v>
      </c>
      <c r="D6" s="33">
        <f t="shared" ref="D6:G6" si="0">+D5/D4</f>
        <v>16000</v>
      </c>
      <c r="E6" s="33">
        <f t="shared" si="0"/>
        <v>16000</v>
      </c>
      <c r="F6" s="33">
        <f t="shared" si="0"/>
        <v>16000</v>
      </c>
      <c r="G6" s="33">
        <f t="shared" si="0"/>
        <v>16000</v>
      </c>
    </row>
    <row r="8" spans="2:9" ht="15" x14ac:dyDescent="0.35">
      <c r="B8" s="35" t="s">
        <v>91</v>
      </c>
    </row>
    <row r="9" spans="2:9" x14ac:dyDescent="0.35">
      <c r="B9" t="s">
        <v>82</v>
      </c>
      <c r="C9" s="32" t="s">
        <v>83</v>
      </c>
      <c r="D9" s="32" t="s">
        <v>84</v>
      </c>
      <c r="E9" s="32" t="s">
        <v>85</v>
      </c>
      <c r="F9" s="32" t="s">
        <v>86</v>
      </c>
      <c r="G9" s="32" t="s">
        <v>87</v>
      </c>
    </row>
    <row r="10" spans="2:9" x14ac:dyDescent="0.35">
      <c r="B10" t="s">
        <v>88</v>
      </c>
      <c r="C10" s="32">
        <v>15</v>
      </c>
      <c r="D10" s="32">
        <v>30</v>
      </c>
      <c r="E10" s="32">
        <v>30</v>
      </c>
      <c r="F10" s="32">
        <v>10</v>
      </c>
      <c r="G10" s="32">
        <f>SUM(C10:F10)</f>
        <v>85</v>
      </c>
    </row>
    <row r="11" spans="2:9" x14ac:dyDescent="0.35">
      <c r="B11" t="s">
        <v>89</v>
      </c>
      <c r="C11" s="32">
        <v>18056665</v>
      </c>
      <c r="D11" s="32">
        <v>36113331</v>
      </c>
      <c r="E11" s="32">
        <f>+Tabla46[[#This Row],[T2]]</f>
        <v>36113331</v>
      </c>
      <c r="F11" s="32">
        <v>12037777</v>
      </c>
      <c r="G11" s="32">
        <f>SUM(C11:F11)</f>
        <v>102321104</v>
      </c>
    </row>
    <row r="12" spans="2:9" x14ac:dyDescent="0.3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35">
      <c r="I16" s="39"/>
    </row>
    <row r="17" spans="7:9" x14ac:dyDescent="0.35">
      <c r="G17" s="40"/>
    </row>
    <row r="19" spans="7:9" x14ac:dyDescent="0.35">
      <c r="I19" s="39"/>
    </row>
  </sheetData>
  <pageMargins left="0.7" right="0.7" top="0.75" bottom="0.75" header="0.3" footer="0.3"/>
  <pageSetup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796875" defaultRowHeight="12.5" x14ac:dyDescent="0.25"/>
  <cols>
    <col min="1" max="1" width="3" style="36" customWidth="1"/>
    <col min="2" max="2" width="13.453125" style="36" customWidth="1"/>
    <col min="3" max="3" width="23" style="36" customWidth="1"/>
    <col min="4" max="11" width="13.1796875" style="36" customWidth="1"/>
    <col min="12" max="12" width="0.453125" style="36" customWidth="1"/>
    <col min="13" max="13" width="12.54296875" style="36" customWidth="1"/>
    <col min="14" max="16" width="13.1796875" style="36" customWidth="1"/>
    <col min="17" max="17" width="9.1796875" style="36" customWidth="1"/>
    <col min="18" max="18" width="0" style="36" hidden="1" customWidth="1"/>
    <col min="19" max="19" width="83.7265625" style="36" customWidth="1"/>
    <col min="20" max="16384" width="9.1796875" style="36"/>
  </cols>
  <sheetData>
    <row r="1" spans="1:17" ht="67" customHeight="1" x14ac:dyDescent="0.3">
      <c r="A1" s="160"/>
      <c r="B1" s="160"/>
      <c r="C1" s="161" t="s">
        <v>144</v>
      </c>
      <c r="D1" s="162"/>
      <c r="E1" s="162"/>
      <c r="F1" s="162"/>
      <c r="G1" s="162"/>
      <c r="H1" s="162"/>
      <c r="I1" s="162"/>
      <c r="J1" s="162"/>
      <c r="K1" s="162"/>
      <c r="L1" s="162"/>
    </row>
    <row r="2" spans="1:17" ht="5.15" customHeight="1" x14ac:dyDescent="0.25"/>
    <row r="3" spans="1:17" ht="5.25" customHeight="1" x14ac:dyDescent="0.25">
      <c r="A3" s="163"/>
      <c r="B3" s="160"/>
      <c r="C3" s="160"/>
      <c r="D3" s="160"/>
      <c r="E3" s="160"/>
      <c r="F3" s="160"/>
      <c r="G3" s="160"/>
      <c r="H3" s="160"/>
      <c r="I3" s="160"/>
      <c r="J3" s="160"/>
      <c r="K3" s="160"/>
      <c r="L3" s="160"/>
    </row>
    <row r="4" spans="1:17" ht="23" x14ac:dyDescent="0.25">
      <c r="B4" s="164" t="s">
        <v>93</v>
      </c>
      <c r="C4" s="165"/>
      <c r="D4" s="61" t="s">
        <v>94</v>
      </c>
      <c r="E4" s="61" t="s">
        <v>95</v>
      </c>
      <c r="F4" s="61" t="s">
        <v>96</v>
      </c>
      <c r="G4" s="61" t="s">
        <v>97</v>
      </c>
      <c r="H4" s="61" t="s">
        <v>98</v>
      </c>
      <c r="I4" s="61" t="s">
        <v>99</v>
      </c>
      <c r="J4" s="61" t="s">
        <v>100</v>
      </c>
      <c r="K4" s="61" t="s">
        <v>101</v>
      </c>
      <c r="L4" s="166" t="s">
        <v>102</v>
      </c>
      <c r="M4" s="165"/>
      <c r="N4" s="61" t="s">
        <v>103</v>
      </c>
      <c r="O4" s="61" t="s">
        <v>104</v>
      </c>
      <c r="P4" s="61" t="s">
        <v>143</v>
      </c>
      <c r="Q4" s="60" t="s">
        <v>90</v>
      </c>
    </row>
    <row r="5" spans="1:17" ht="13" x14ac:dyDescent="0.25">
      <c r="B5" s="167" t="s">
        <v>142</v>
      </c>
      <c r="C5" s="168"/>
      <c r="D5" s="41"/>
      <c r="E5" s="41"/>
      <c r="F5" s="41"/>
      <c r="G5" s="43">
        <v>1</v>
      </c>
      <c r="H5" s="41"/>
      <c r="I5" s="41"/>
      <c r="J5" s="41"/>
      <c r="K5" s="41"/>
      <c r="L5" s="169"/>
      <c r="M5" s="168"/>
      <c r="N5" s="41"/>
      <c r="O5" s="41"/>
      <c r="P5" s="41"/>
      <c r="Q5" s="37">
        <v>1</v>
      </c>
    </row>
    <row r="6" spans="1:17" ht="13" x14ac:dyDescent="0.25">
      <c r="B6" s="167" t="s">
        <v>141</v>
      </c>
      <c r="C6" s="168"/>
      <c r="D6" s="41"/>
      <c r="E6" s="43">
        <v>2</v>
      </c>
      <c r="F6" s="43">
        <v>1</v>
      </c>
      <c r="G6" s="41"/>
      <c r="H6" s="41"/>
      <c r="I6" s="43">
        <v>2</v>
      </c>
      <c r="J6" s="43">
        <v>6</v>
      </c>
      <c r="K6" s="41"/>
      <c r="L6" s="169"/>
      <c r="M6" s="168"/>
      <c r="N6" s="41"/>
      <c r="O6" s="41"/>
      <c r="P6" s="41"/>
      <c r="Q6" s="37">
        <v>11</v>
      </c>
    </row>
    <row r="7" spans="1:17" ht="13" x14ac:dyDescent="0.25">
      <c r="B7" s="167" t="s">
        <v>105</v>
      </c>
      <c r="C7" s="168"/>
      <c r="D7" s="41"/>
      <c r="E7" s="43">
        <v>1</v>
      </c>
      <c r="F7" s="43">
        <v>2</v>
      </c>
      <c r="G7" s="43">
        <v>1</v>
      </c>
      <c r="H7" s="41"/>
      <c r="I7" s="43">
        <v>1</v>
      </c>
      <c r="J7" s="41"/>
      <c r="K7" s="43">
        <v>1</v>
      </c>
      <c r="L7" s="169"/>
      <c r="M7" s="168"/>
      <c r="N7" s="41"/>
      <c r="O7" s="41"/>
      <c r="P7" s="41"/>
      <c r="Q7" s="37">
        <v>6</v>
      </c>
    </row>
    <row r="8" spans="1:17" ht="13" x14ac:dyDescent="0.25">
      <c r="B8" s="167" t="s">
        <v>106</v>
      </c>
      <c r="C8" s="168"/>
      <c r="D8" s="41"/>
      <c r="E8" s="43">
        <v>28</v>
      </c>
      <c r="F8" s="43">
        <v>39</v>
      </c>
      <c r="G8" s="43">
        <v>69</v>
      </c>
      <c r="H8" s="41"/>
      <c r="I8" s="43">
        <v>22</v>
      </c>
      <c r="J8" s="43">
        <v>96</v>
      </c>
      <c r="K8" s="43">
        <v>4</v>
      </c>
      <c r="L8" s="169"/>
      <c r="M8" s="168"/>
      <c r="N8" s="43">
        <v>1</v>
      </c>
      <c r="O8" s="43">
        <v>10</v>
      </c>
      <c r="P8" s="41"/>
      <c r="Q8" s="37">
        <v>269</v>
      </c>
    </row>
    <row r="9" spans="1:17" ht="13" x14ac:dyDescent="0.25">
      <c r="B9" s="167" t="s">
        <v>107</v>
      </c>
      <c r="C9" s="168"/>
      <c r="D9" s="41"/>
      <c r="E9" s="43">
        <v>5</v>
      </c>
      <c r="F9" s="43">
        <v>1</v>
      </c>
      <c r="G9" s="43">
        <v>5</v>
      </c>
      <c r="H9" s="41"/>
      <c r="I9" s="43">
        <v>2</v>
      </c>
      <c r="J9" s="43">
        <v>18</v>
      </c>
      <c r="K9" s="43">
        <v>1</v>
      </c>
      <c r="L9" s="169"/>
      <c r="M9" s="168"/>
      <c r="N9" s="41"/>
      <c r="O9" s="41"/>
      <c r="P9" s="43">
        <v>1</v>
      </c>
      <c r="Q9" s="37">
        <v>33</v>
      </c>
    </row>
    <row r="10" spans="1:17" ht="13" x14ac:dyDescent="0.25">
      <c r="B10" s="167" t="s">
        <v>108</v>
      </c>
      <c r="C10" s="168"/>
      <c r="D10" s="41"/>
      <c r="E10" s="43">
        <v>13</v>
      </c>
      <c r="F10" s="43">
        <v>7</v>
      </c>
      <c r="G10" s="43">
        <v>13</v>
      </c>
      <c r="H10" s="43">
        <v>1</v>
      </c>
      <c r="I10" s="43">
        <v>7</v>
      </c>
      <c r="J10" s="43">
        <v>21</v>
      </c>
      <c r="K10" s="41"/>
      <c r="L10" s="169"/>
      <c r="M10" s="168"/>
      <c r="N10" s="41"/>
      <c r="O10" s="43">
        <v>4</v>
      </c>
      <c r="P10" s="41"/>
      <c r="Q10" s="37">
        <v>66</v>
      </c>
    </row>
    <row r="11" spans="1:17" ht="13" x14ac:dyDescent="0.25">
      <c r="B11" s="167" t="s">
        <v>109</v>
      </c>
      <c r="C11" s="168"/>
      <c r="D11" s="41"/>
      <c r="E11" s="43">
        <v>1</v>
      </c>
      <c r="F11" s="43">
        <v>1</v>
      </c>
      <c r="G11" s="41"/>
      <c r="H11" s="41"/>
      <c r="I11" s="43">
        <v>1</v>
      </c>
      <c r="J11" s="43">
        <v>1</v>
      </c>
      <c r="K11" s="41"/>
      <c r="L11" s="169"/>
      <c r="M11" s="168"/>
      <c r="N11" s="41"/>
      <c r="O11" s="43">
        <v>2</v>
      </c>
      <c r="P11" s="41"/>
      <c r="Q11" s="37">
        <v>6</v>
      </c>
    </row>
    <row r="12" spans="1:17" ht="13" x14ac:dyDescent="0.25">
      <c r="B12" s="167" t="s">
        <v>110</v>
      </c>
      <c r="C12" s="168"/>
      <c r="D12" s="41"/>
      <c r="E12" s="43">
        <v>2</v>
      </c>
      <c r="F12" s="43">
        <v>1</v>
      </c>
      <c r="G12" s="43">
        <v>4</v>
      </c>
      <c r="H12" s="41"/>
      <c r="I12" s="43">
        <v>1</v>
      </c>
      <c r="J12" s="43">
        <v>39</v>
      </c>
      <c r="K12" s="41"/>
      <c r="L12" s="169"/>
      <c r="M12" s="168"/>
      <c r="N12" s="41"/>
      <c r="O12" s="41"/>
      <c r="P12" s="41"/>
      <c r="Q12" s="37">
        <v>47</v>
      </c>
    </row>
    <row r="13" spans="1:17" ht="13" x14ac:dyDescent="0.25">
      <c r="B13" s="167" t="s">
        <v>111</v>
      </c>
      <c r="C13" s="168"/>
      <c r="D13" s="41"/>
      <c r="E13" s="43">
        <v>1</v>
      </c>
      <c r="F13" s="41"/>
      <c r="G13" s="41"/>
      <c r="H13" s="41"/>
      <c r="I13" s="43">
        <v>1</v>
      </c>
      <c r="J13" s="43">
        <v>1</v>
      </c>
      <c r="K13" s="41"/>
      <c r="L13" s="170">
        <v>1</v>
      </c>
      <c r="M13" s="168"/>
      <c r="N13" s="41"/>
      <c r="O13" s="41"/>
      <c r="P13" s="41"/>
      <c r="Q13" s="37">
        <v>4</v>
      </c>
    </row>
    <row r="14" spans="1:17" ht="13" x14ac:dyDescent="0.25">
      <c r="B14" s="167" t="s">
        <v>112</v>
      </c>
      <c r="C14" s="168"/>
      <c r="D14" s="43">
        <v>2</v>
      </c>
      <c r="E14" s="43">
        <v>8</v>
      </c>
      <c r="F14" s="43">
        <v>6</v>
      </c>
      <c r="G14" s="43">
        <v>6</v>
      </c>
      <c r="H14" s="41"/>
      <c r="I14" s="43">
        <v>4</v>
      </c>
      <c r="J14" s="43">
        <v>13</v>
      </c>
      <c r="K14" s="41"/>
      <c r="L14" s="169"/>
      <c r="M14" s="168"/>
      <c r="N14" s="41"/>
      <c r="O14" s="43">
        <v>1</v>
      </c>
      <c r="P14" s="41"/>
      <c r="Q14" s="37">
        <v>40</v>
      </c>
    </row>
    <row r="15" spans="1:17" ht="13" x14ac:dyDescent="0.25">
      <c r="B15" s="167" t="s">
        <v>114</v>
      </c>
      <c r="C15" s="168"/>
      <c r="D15" s="41"/>
      <c r="E15" s="43">
        <v>22</v>
      </c>
      <c r="F15" s="43">
        <v>24</v>
      </c>
      <c r="G15" s="43">
        <v>28</v>
      </c>
      <c r="H15" s="41"/>
      <c r="I15" s="43">
        <v>11</v>
      </c>
      <c r="J15" s="43">
        <v>13</v>
      </c>
      <c r="K15" s="43">
        <v>4</v>
      </c>
      <c r="L15" s="169"/>
      <c r="M15" s="168"/>
      <c r="N15" s="41"/>
      <c r="O15" s="43">
        <v>6</v>
      </c>
      <c r="P15" s="43">
        <v>1</v>
      </c>
      <c r="Q15" s="37">
        <v>109</v>
      </c>
    </row>
    <row r="16" spans="1:17" ht="13" x14ac:dyDescent="0.25">
      <c r="B16" s="167" t="s">
        <v>115</v>
      </c>
      <c r="C16" s="168"/>
      <c r="D16" s="41"/>
      <c r="E16" s="43">
        <v>2</v>
      </c>
      <c r="F16" s="43">
        <v>2</v>
      </c>
      <c r="G16" s="41"/>
      <c r="H16" s="41"/>
      <c r="I16" s="43">
        <v>1</v>
      </c>
      <c r="J16" s="41"/>
      <c r="K16" s="41"/>
      <c r="L16" s="169"/>
      <c r="M16" s="168"/>
      <c r="N16" s="41"/>
      <c r="O16" s="41"/>
      <c r="P16" s="41"/>
      <c r="Q16" s="37">
        <v>5</v>
      </c>
    </row>
    <row r="17" spans="2:17" ht="13" x14ac:dyDescent="0.25">
      <c r="B17" s="167" t="s">
        <v>116</v>
      </c>
      <c r="C17" s="168"/>
      <c r="D17" s="41"/>
      <c r="E17" s="43">
        <v>1</v>
      </c>
      <c r="F17" s="41"/>
      <c r="G17" s="43">
        <v>3</v>
      </c>
      <c r="H17" s="43">
        <v>1</v>
      </c>
      <c r="I17" s="43">
        <v>4</v>
      </c>
      <c r="J17" s="43">
        <v>1</v>
      </c>
      <c r="K17" s="41"/>
      <c r="L17" s="169"/>
      <c r="M17" s="168"/>
      <c r="N17" s="41"/>
      <c r="O17" s="41"/>
      <c r="P17" s="41"/>
      <c r="Q17" s="37">
        <v>10</v>
      </c>
    </row>
    <row r="18" spans="2:17" ht="13" x14ac:dyDescent="0.25">
      <c r="B18" s="167" t="s">
        <v>120</v>
      </c>
      <c r="C18" s="168"/>
      <c r="D18" s="41"/>
      <c r="E18" s="43">
        <v>13</v>
      </c>
      <c r="F18" s="43">
        <v>14</v>
      </c>
      <c r="G18" s="43">
        <v>15</v>
      </c>
      <c r="H18" s="41"/>
      <c r="I18" s="43">
        <v>7</v>
      </c>
      <c r="J18" s="43">
        <v>9</v>
      </c>
      <c r="K18" s="43">
        <v>2</v>
      </c>
      <c r="L18" s="169"/>
      <c r="M18" s="168"/>
      <c r="N18" s="41"/>
      <c r="O18" s="43">
        <v>3</v>
      </c>
      <c r="P18" s="41"/>
      <c r="Q18" s="37">
        <v>63</v>
      </c>
    </row>
    <row r="19" spans="2:17" ht="13" x14ac:dyDescent="0.25">
      <c r="B19" s="167" t="s">
        <v>121</v>
      </c>
      <c r="C19" s="168"/>
      <c r="D19" s="41"/>
      <c r="E19" s="41"/>
      <c r="F19" s="41"/>
      <c r="G19" s="41"/>
      <c r="H19" s="41"/>
      <c r="I19" s="41"/>
      <c r="J19" s="41"/>
      <c r="K19" s="41"/>
      <c r="L19" s="169"/>
      <c r="M19" s="168"/>
      <c r="N19" s="41"/>
      <c r="O19" s="43">
        <v>1</v>
      </c>
      <c r="P19" s="41"/>
      <c r="Q19" s="37">
        <v>1</v>
      </c>
    </row>
    <row r="20" spans="2:17" ht="13" x14ac:dyDescent="0.25">
      <c r="B20" s="167" t="s">
        <v>122</v>
      </c>
      <c r="C20" s="168"/>
      <c r="D20" s="41"/>
      <c r="E20" s="41"/>
      <c r="F20" s="41"/>
      <c r="G20" s="43">
        <v>1</v>
      </c>
      <c r="H20" s="41"/>
      <c r="I20" s="41"/>
      <c r="J20" s="43">
        <v>1</v>
      </c>
      <c r="K20" s="41"/>
      <c r="L20" s="169"/>
      <c r="M20" s="168"/>
      <c r="N20" s="41"/>
      <c r="O20" s="43">
        <v>2</v>
      </c>
      <c r="P20" s="41"/>
      <c r="Q20" s="37">
        <v>4</v>
      </c>
    </row>
    <row r="21" spans="2:17" ht="13" x14ac:dyDescent="0.25">
      <c r="B21" s="171" t="s">
        <v>87</v>
      </c>
      <c r="C21" s="168"/>
      <c r="D21" s="42">
        <v>2</v>
      </c>
      <c r="E21" s="42">
        <v>99</v>
      </c>
      <c r="F21" s="42">
        <v>98</v>
      </c>
      <c r="G21" s="42">
        <v>146</v>
      </c>
      <c r="H21" s="42">
        <v>2</v>
      </c>
      <c r="I21" s="42">
        <v>64</v>
      </c>
      <c r="J21" s="42">
        <v>219</v>
      </c>
      <c r="K21" s="42">
        <v>12</v>
      </c>
      <c r="L21" s="172">
        <v>1</v>
      </c>
      <c r="M21" s="168"/>
      <c r="N21" s="42">
        <v>1</v>
      </c>
      <c r="O21" s="42">
        <v>29</v>
      </c>
      <c r="P21" s="42">
        <v>2</v>
      </c>
      <c r="Q21" s="37">
        <v>675</v>
      </c>
    </row>
    <row r="22" spans="2:17" ht="409.6" hidden="1" customHeight="1" x14ac:dyDescent="0.25"/>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796875" defaultRowHeight="12.5" x14ac:dyDescent="0.25"/>
  <cols>
    <col min="1" max="1" width="3" style="36" customWidth="1"/>
    <col min="2" max="2" width="13.453125" style="36" customWidth="1"/>
    <col min="3" max="3" width="23" style="36" customWidth="1"/>
    <col min="4" max="11" width="13.1796875" style="36" customWidth="1"/>
    <col min="12" max="12" width="0.453125" style="36" customWidth="1"/>
    <col min="13" max="13" width="12.54296875" style="36" customWidth="1"/>
    <col min="14" max="15" width="13.1796875" style="36" customWidth="1"/>
    <col min="16" max="16" width="9.1796875" style="36" customWidth="1"/>
    <col min="17" max="17" width="0" style="36" hidden="1" customWidth="1"/>
    <col min="18" max="18" width="83.7265625" style="36" customWidth="1"/>
    <col min="19" max="16384" width="9.1796875" style="36"/>
  </cols>
  <sheetData>
    <row r="1" spans="1:16" ht="67" customHeight="1" x14ac:dyDescent="0.25">
      <c r="A1" s="173"/>
      <c r="B1" s="174"/>
      <c r="C1" s="161" t="s">
        <v>92</v>
      </c>
      <c r="D1" s="175"/>
      <c r="E1" s="175"/>
      <c r="F1" s="175"/>
      <c r="G1" s="175"/>
      <c r="H1" s="175"/>
      <c r="I1" s="175"/>
      <c r="J1" s="175"/>
      <c r="K1" s="175"/>
      <c r="L1" s="175"/>
    </row>
    <row r="2" spans="1:16" ht="5.15" customHeight="1" x14ac:dyDescent="0.25"/>
    <row r="3" spans="1:16" ht="5.25" customHeight="1" x14ac:dyDescent="0.25">
      <c r="A3" s="176"/>
      <c r="B3" s="177"/>
      <c r="C3" s="177"/>
      <c r="D3" s="177"/>
      <c r="E3" s="177"/>
      <c r="F3" s="177"/>
      <c r="G3" s="177"/>
      <c r="H3" s="177"/>
      <c r="I3" s="177"/>
      <c r="J3" s="177"/>
      <c r="K3" s="177"/>
      <c r="L3" s="177"/>
    </row>
    <row r="4" spans="1:16" ht="23" x14ac:dyDescent="0.25">
      <c r="B4" s="178" t="s">
        <v>93</v>
      </c>
      <c r="C4" s="179"/>
      <c r="D4" s="44" t="s">
        <v>94</v>
      </c>
      <c r="E4" s="44" t="s">
        <v>95</v>
      </c>
      <c r="F4" s="44" t="s">
        <v>96</v>
      </c>
      <c r="G4" s="44" t="s">
        <v>97</v>
      </c>
      <c r="H4" s="44" t="s">
        <v>98</v>
      </c>
      <c r="I4" s="44" t="s">
        <v>99</v>
      </c>
      <c r="J4" s="44" t="s">
        <v>100</v>
      </c>
      <c r="K4" s="44" t="s">
        <v>101</v>
      </c>
      <c r="L4" s="180" t="s">
        <v>102</v>
      </c>
      <c r="M4" s="179"/>
      <c r="N4" s="44" t="s">
        <v>103</v>
      </c>
      <c r="O4" s="44" t="s">
        <v>104</v>
      </c>
      <c r="P4" s="38" t="s">
        <v>90</v>
      </c>
    </row>
    <row r="5" spans="1:16" ht="13" x14ac:dyDescent="0.25">
      <c r="B5" s="167" t="s">
        <v>105</v>
      </c>
      <c r="C5" s="168"/>
      <c r="D5" s="41"/>
      <c r="E5" s="43">
        <v>3</v>
      </c>
      <c r="F5" s="43">
        <v>2</v>
      </c>
      <c r="G5" s="43">
        <v>1</v>
      </c>
      <c r="H5" s="41"/>
      <c r="I5" s="43">
        <v>2</v>
      </c>
      <c r="J5" s="41"/>
      <c r="K5" s="41"/>
      <c r="L5" s="169"/>
      <c r="M5" s="168"/>
      <c r="N5" s="41"/>
      <c r="O5" s="43">
        <v>2</v>
      </c>
      <c r="P5" s="37">
        <v>10</v>
      </c>
    </row>
    <row r="6" spans="1:16" ht="13" x14ac:dyDescent="0.25">
      <c r="B6" s="167" t="s">
        <v>106</v>
      </c>
      <c r="C6" s="168"/>
      <c r="D6" s="43">
        <v>2</v>
      </c>
      <c r="E6" s="43">
        <v>10</v>
      </c>
      <c r="F6" s="43">
        <v>17</v>
      </c>
      <c r="G6" s="43">
        <v>14</v>
      </c>
      <c r="H6" s="43">
        <v>1</v>
      </c>
      <c r="I6" s="43">
        <v>11</v>
      </c>
      <c r="J6" s="43">
        <v>33</v>
      </c>
      <c r="K6" s="41"/>
      <c r="L6" s="169"/>
      <c r="M6" s="168"/>
      <c r="N6" s="41"/>
      <c r="O6" s="43">
        <v>5</v>
      </c>
      <c r="P6" s="37">
        <v>93</v>
      </c>
    </row>
    <row r="7" spans="1:16" ht="13" x14ac:dyDescent="0.25">
      <c r="B7" s="167" t="s">
        <v>107</v>
      </c>
      <c r="C7" s="168"/>
      <c r="D7" s="41"/>
      <c r="E7" s="43">
        <v>3</v>
      </c>
      <c r="F7" s="43">
        <v>3</v>
      </c>
      <c r="G7" s="43">
        <v>14</v>
      </c>
      <c r="H7" s="41"/>
      <c r="I7" s="41"/>
      <c r="J7" s="43">
        <v>1</v>
      </c>
      <c r="K7" s="43">
        <v>2</v>
      </c>
      <c r="L7" s="169"/>
      <c r="M7" s="168"/>
      <c r="N7" s="41"/>
      <c r="O7" s="41"/>
      <c r="P7" s="37">
        <v>23</v>
      </c>
    </row>
    <row r="8" spans="1:16" ht="13" x14ac:dyDescent="0.25">
      <c r="B8" s="167" t="s">
        <v>108</v>
      </c>
      <c r="C8" s="168"/>
      <c r="D8" s="41"/>
      <c r="E8" s="43">
        <v>17</v>
      </c>
      <c r="F8" s="43">
        <v>16</v>
      </c>
      <c r="G8" s="43">
        <v>32</v>
      </c>
      <c r="H8" s="43">
        <v>1</v>
      </c>
      <c r="I8" s="43">
        <v>8</v>
      </c>
      <c r="J8" s="43">
        <v>56</v>
      </c>
      <c r="K8" s="43">
        <v>4</v>
      </c>
      <c r="L8" s="169"/>
      <c r="M8" s="168"/>
      <c r="N8" s="43">
        <v>2</v>
      </c>
      <c r="O8" s="43">
        <v>4</v>
      </c>
      <c r="P8" s="37">
        <v>140</v>
      </c>
    </row>
    <row r="9" spans="1:16" ht="13" x14ac:dyDescent="0.25">
      <c r="B9" s="167" t="s">
        <v>109</v>
      </c>
      <c r="C9" s="168"/>
      <c r="D9" s="41"/>
      <c r="E9" s="43">
        <v>1</v>
      </c>
      <c r="F9" s="43">
        <v>1</v>
      </c>
      <c r="G9" s="41"/>
      <c r="H9" s="41"/>
      <c r="I9" s="41"/>
      <c r="J9" s="43">
        <v>2</v>
      </c>
      <c r="K9" s="41"/>
      <c r="L9" s="169"/>
      <c r="M9" s="168"/>
      <c r="N9" s="41"/>
      <c r="O9" s="43">
        <v>1</v>
      </c>
      <c r="P9" s="37">
        <v>5</v>
      </c>
    </row>
    <row r="10" spans="1:16" ht="13" x14ac:dyDescent="0.25">
      <c r="B10" s="167" t="s">
        <v>110</v>
      </c>
      <c r="C10" s="168"/>
      <c r="D10" s="41"/>
      <c r="E10" s="43">
        <v>5</v>
      </c>
      <c r="F10" s="43">
        <v>7</v>
      </c>
      <c r="G10" s="43">
        <v>7</v>
      </c>
      <c r="H10" s="41"/>
      <c r="I10" s="43">
        <v>3</v>
      </c>
      <c r="J10" s="43">
        <v>68</v>
      </c>
      <c r="K10" s="43">
        <v>2</v>
      </c>
      <c r="L10" s="169"/>
      <c r="M10" s="168"/>
      <c r="N10" s="41"/>
      <c r="O10" s="41"/>
      <c r="P10" s="37">
        <v>92</v>
      </c>
    </row>
    <row r="11" spans="1:16" ht="13" x14ac:dyDescent="0.25">
      <c r="B11" s="167" t="s">
        <v>111</v>
      </c>
      <c r="C11" s="168"/>
      <c r="D11" s="41"/>
      <c r="E11" s="43">
        <v>1</v>
      </c>
      <c r="F11" s="41"/>
      <c r="G11" s="43">
        <v>1</v>
      </c>
      <c r="H11" s="41"/>
      <c r="I11" s="41"/>
      <c r="J11" s="43">
        <v>2</v>
      </c>
      <c r="K11" s="41"/>
      <c r="L11" s="169"/>
      <c r="M11" s="168"/>
      <c r="N11" s="41"/>
      <c r="O11" s="41"/>
      <c r="P11" s="37">
        <v>4</v>
      </c>
    </row>
    <row r="12" spans="1:16" ht="13" x14ac:dyDescent="0.25">
      <c r="B12" s="167" t="s">
        <v>112</v>
      </c>
      <c r="C12" s="168"/>
      <c r="D12" s="43">
        <v>1</v>
      </c>
      <c r="E12" s="43">
        <v>11</v>
      </c>
      <c r="F12" s="43">
        <v>6</v>
      </c>
      <c r="G12" s="43">
        <v>6</v>
      </c>
      <c r="H12" s="41"/>
      <c r="I12" s="43">
        <v>3</v>
      </c>
      <c r="J12" s="43">
        <v>7</v>
      </c>
      <c r="K12" s="41"/>
      <c r="L12" s="169"/>
      <c r="M12" s="168"/>
      <c r="N12" s="41"/>
      <c r="O12" s="41"/>
      <c r="P12" s="37">
        <v>34</v>
      </c>
    </row>
    <row r="13" spans="1:16" ht="13" x14ac:dyDescent="0.25">
      <c r="B13" s="167" t="s">
        <v>113</v>
      </c>
      <c r="C13" s="168"/>
      <c r="D13" s="41"/>
      <c r="E13" s="43">
        <v>2</v>
      </c>
      <c r="F13" s="41"/>
      <c r="G13" s="41"/>
      <c r="H13" s="41"/>
      <c r="I13" s="41"/>
      <c r="J13" s="41"/>
      <c r="K13" s="41"/>
      <c r="L13" s="169"/>
      <c r="M13" s="168"/>
      <c r="N13" s="41"/>
      <c r="O13" s="41"/>
      <c r="P13" s="37">
        <v>2</v>
      </c>
    </row>
    <row r="14" spans="1:16" ht="13" x14ac:dyDescent="0.25">
      <c r="B14" s="167" t="s">
        <v>114</v>
      </c>
      <c r="C14" s="168"/>
      <c r="D14" s="43">
        <v>1</v>
      </c>
      <c r="E14" s="43">
        <v>21</v>
      </c>
      <c r="F14" s="43">
        <v>16</v>
      </c>
      <c r="G14" s="43">
        <v>32</v>
      </c>
      <c r="H14" s="41"/>
      <c r="I14" s="43">
        <v>14</v>
      </c>
      <c r="J14" s="43">
        <v>18</v>
      </c>
      <c r="K14" s="43">
        <v>3</v>
      </c>
      <c r="L14" s="169"/>
      <c r="M14" s="168"/>
      <c r="N14" s="43">
        <v>1</v>
      </c>
      <c r="O14" s="43">
        <v>5</v>
      </c>
      <c r="P14" s="37">
        <v>111</v>
      </c>
    </row>
    <row r="15" spans="1:16" ht="13" x14ac:dyDescent="0.25">
      <c r="B15" s="167" t="s">
        <v>115</v>
      </c>
      <c r="C15" s="168"/>
      <c r="D15" s="41"/>
      <c r="E15" s="41"/>
      <c r="F15" s="41"/>
      <c r="G15" s="43">
        <v>3</v>
      </c>
      <c r="H15" s="43">
        <v>1</v>
      </c>
      <c r="I15" s="41"/>
      <c r="J15" s="41"/>
      <c r="K15" s="41"/>
      <c r="L15" s="169"/>
      <c r="M15" s="168"/>
      <c r="N15" s="41"/>
      <c r="O15" s="41"/>
      <c r="P15" s="37">
        <v>4</v>
      </c>
    </row>
    <row r="16" spans="1:16" ht="13" x14ac:dyDescent="0.25">
      <c r="B16" s="167" t="s">
        <v>116</v>
      </c>
      <c r="C16" s="168"/>
      <c r="D16" s="41"/>
      <c r="E16" s="43">
        <v>12</v>
      </c>
      <c r="F16" s="43">
        <v>7</v>
      </c>
      <c r="G16" s="43">
        <v>7</v>
      </c>
      <c r="H16" s="41"/>
      <c r="I16" s="43">
        <v>1</v>
      </c>
      <c r="J16" s="43">
        <v>13</v>
      </c>
      <c r="K16" s="43">
        <v>1</v>
      </c>
      <c r="L16" s="169"/>
      <c r="M16" s="168"/>
      <c r="N16" s="41"/>
      <c r="O16" s="43">
        <v>3</v>
      </c>
      <c r="P16" s="37">
        <v>44</v>
      </c>
    </row>
    <row r="17" spans="2:18" ht="13" x14ac:dyDescent="0.25">
      <c r="B17" s="167" t="s">
        <v>117</v>
      </c>
      <c r="C17" s="168"/>
      <c r="D17" s="41"/>
      <c r="E17" s="43">
        <v>1</v>
      </c>
      <c r="F17" s="41"/>
      <c r="G17" s="41"/>
      <c r="H17" s="41"/>
      <c r="I17" s="41"/>
      <c r="J17" s="41"/>
      <c r="K17" s="41"/>
      <c r="L17" s="169"/>
      <c r="M17" s="168"/>
      <c r="N17" s="41"/>
      <c r="O17" s="41"/>
      <c r="P17" s="37">
        <v>1</v>
      </c>
    </row>
    <row r="18" spans="2:18" ht="13" x14ac:dyDescent="0.25">
      <c r="B18" s="167" t="s">
        <v>118</v>
      </c>
      <c r="C18" s="168"/>
      <c r="D18" s="41"/>
      <c r="E18" s="41"/>
      <c r="F18" s="41"/>
      <c r="G18" s="43">
        <v>1</v>
      </c>
      <c r="H18" s="41"/>
      <c r="I18" s="41"/>
      <c r="J18" s="41"/>
      <c r="K18" s="41"/>
      <c r="L18" s="169"/>
      <c r="M18" s="168"/>
      <c r="N18" s="43">
        <v>1</v>
      </c>
      <c r="O18" s="41"/>
      <c r="P18" s="37">
        <v>2</v>
      </c>
    </row>
    <row r="19" spans="2:18" ht="13" x14ac:dyDescent="0.25">
      <c r="B19" s="167" t="s">
        <v>119</v>
      </c>
      <c r="C19" s="168"/>
      <c r="D19" s="41"/>
      <c r="E19" s="41"/>
      <c r="F19" s="43">
        <v>1</v>
      </c>
      <c r="G19" s="41"/>
      <c r="H19" s="41"/>
      <c r="I19" s="41"/>
      <c r="J19" s="41"/>
      <c r="K19" s="41"/>
      <c r="L19" s="169"/>
      <c r="M19" s="168"/>
      <c r="N19" s="41"/>
      <c r="O19" s="41"/>
      <c r="P19" s="37">
        <v>1</v>
      </c>
    </row>
    <row r="20" spans="2:18" ht="13" x14ac:dyDescent="0.25">
      <c r="B20" s="167" t="s">
        <v>120</v>
      </c>
      <c r="C20" s="168"/>
      <c r="D20" s="43">
        <v>1</v>
      </c>
      <c r="E20" s="43">
        <v>23</v>
      </c>
      <c r="F20" s="43">
        <v>23</v>
      </c>
      <c r="G20" s="43">
        <v>39</v>
      </c>
      <c r="H20" s="43">
        <v>1</v>
      </c>
      <c r="I20" s="43">
        <v>9</v>
      </c>
      <c r="J20" s="43">
        <v>7</v>
      </c>
      <c r="K20" s="43">
        <v>2</v>
      </c>
      <c r="L20" s="170">
        <v>1</v>
      </c>
      <c r="M20" s="168"/>
      <c r="N20" s="41"/>
      <c r="O20" s="43">
        <v>6</v>
      </c>
      <c r="P20" s="37">
        <v>112</v>
      </c>
    </row>
    <row r="21" spans="2:18" ht="13" x14ac:dyDescent="0.25">
      <c r="B21" s="167" t="s">
        <v>121</v>
      </c>
      <c r="C21" s="168"/>
      <c r="D21" s="41"/>
      <c r="E21" s="43">
        <v>2</v>
      </c>
      <c r="F21" s="43">
        <v>2</v>
      </c>
      <c r="G21" s="41"/>
      <c r="H21" s="41"/>
      <c r="I21" s="43">
        <v>1</v>
      </c>
      <c r="J21" s="41"/>
      <c r="K21" s="41"/>
      <c r="L21" s="169"/>
      <c r="M21" s="168"/>
      <c r="N21" s="41"/>
      <c r="O21" s="41"/>
      <c r="P21" s="37">
        <v>5</v>
      </c>
    </row>
    <row r="22" spans="2:18" ht="13" x14ac:dyDescent="0.25">
      <c r="B22" s="167" t="s">
        <v>122</v>
      </c>
      <c r="C22" s="168"/>
      <c r="D22" s="41"/>
      <c r="E22" s="41"/>
      <c r="F22" s="41"/>
      <c r="G22" s="41"/>
      <c r="H22" s="41"/>
      <c r="I22" s="41"/>
      <c r="J22" s="43">
        <v>11</v>
      </c>
      <c r="K22" s="41"/>
      <c r="L22" s="169"/>
      <c r="M22" s="168"/>
      <c r="N22" s="41"/>
      <c r="O22" s="41"/>
      <c r="P22" s="37">
        <v>11</v>
      </c>
    </row>
    <row r="23" spans="2:18" ht="13" x14ac:dyDescent="0.25">
      <c r="B23" s="171" t="s">
        <v>87</v>
      </c>
      <c r="C23" s="168"/>
      <c r="D23" s="42">
        <v>5</v>
      </c>
      <c r="E23" s="42">
        <v>112</v>
      </c>
      <c r="F23" s="42">
        <v>101</v>
      </c>
      <c r="G23" s="42">
        <v>157</v>
      </c>
      <c r="H23" s="42">
        <v>4</v>
      </c>
      <c r="I23" s="42">
        <v>52</v>
      </c>
      <c r="J23" s="42">
        <v>218</v>
      </c>
      <c r="K23" s="42">
        <v>14</v>
      </c>
      <c r="L23" s="172">
        <v>1</v>
      </c>
      <c r="M23" s="168"/>
      <c r="N23" s="42">
        <v>4</v>
      </c>
      <c r="O23" s="42">
        <v>26</v>
      </c>
      <c r="P23" s="37">
        <v>694</v>
      </c>
    </row>
    <row r="25" spans="2:18" x14ac:dyDescent="0.25">
      <c r="P25" s="36">
        <v>654</v>
      </c>
      <c r="R25" s="56">
        <f>+P23+P25</f>
        <v>1348</v>
      </c>
    </row>
    <row r="26" spans="2:18" x14ac:dyDescent="0.25">
      <c r="P26" s="56">
        <f>+P25+P23</f>
        <v>1348</v>
      </c>
      <c r="R26" s="36">
        <f>+R25/2</f>
        <v>674</v>
      </c>
    </row>
    <row r="27" spans="2:18" x14ac:dyDescent="0.25">
      <c r="P27" s="36">
        <v>1800</v>
      </c>
      <c r="R27" s="36">
        <f>+R26*4</f>
        <v>2696</v>
      </c>
    </row>
    <row r="28" spans="2:18" x14ac:dyDescent="0.25">
      <c r="P28" s="58">
        <f>+P27/P26</f>
        <v>1.3353115727002967</v>
      </c>
    </row>
    <row r="29" spans="2:18" x14ac:dyDescent="0.25">
      <c r="F29" s="36">
        <v>1800</v>
      </c>
    </row>
    <row r="30" spans="2:18" x14ac:dyDescent="0.25">
      <c r="F30" s="36">
        <f>+F29-F32</f>
        <v>828</v>
      </c>
    </row>
    <row r="32" spans="2:18" x14ac:dyDescent="0.25">
      <c r="E32" s="36">
        <v>15</v>
      </c>
      <c r="F32" s="36">
        <v>972</v>
      </c>
      <c r="G32" s="36">
        <v>847</v>
      </c>
      <c r="H32" s="36">
        <f>+G32/F32</f>
        <v>0.87139917695473246</v>
      </c>
      <c r="I32" s="57">
        <f>+H32*E32</f>
        <v>13.070987654320987</v>
      </c>
      <c r="M32" s="36">
        <v>675</v>
      </c>
      <c r="N32" s="36">
        <f>+M32/H32</f>
        <v>774.61629279811098</v>
      </c>
    </row>
    <row r="33" spans="5:14" x14ac:dyDescent="0.25">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5">
      <c r="E34" s="36">
        <v>20</v>
      </c>
      <c r="F34" s="36">
        <f>+F33</f>
        <v>276</v>
      </c>
      <c r="J34" s="36">
        <f>+E33</f>
        <v>30</v>
      </c>
      <c r="M34" s="36">
        <f>+M33*E33</f>
        <v>26.877823502514861</v>
      </c>
    </row>
    <row r="35" spans="5:14" x14ac:dyDescent="0.25">
      <c r="E35" s="36">
        <v>10</v>
      </c>
      <c r="F35" s="36">
        <f>+F34</f>
        <v>276</v>
      </c>
    </row>
    <row r="36" spans="5:14" x14ac:dyDescent="0.25">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Primer trimestre</vt:lpstr>
      <vt:lpstr>segundo trimestre</vt:lpstr>
      <vt:lpstr> Semestral</vt:lpstr>
      <vt:lpstr>2d.trimestre</vt:lpstr>
      <vt:lpstr>Hoja2</vt:lpstr>
      <vt:lpstr>Resumen de 3 trimestre</vt:lpstr>
      <vt:lpstr>Hoja3</vt:lpstr>
      <vt:lpstr>primer </vt:lpstr>
      <vt:lpstr>2 do</vt:lpstr>
      <vt:lpstr>Hoja1</vt:lpstr>
      <vt:lpstr>' Semestral'!Área_de_impresión</vt:lpstr>
      <vt:lpstr>'2d.trimestre'!Área_de_impresión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Escania Navarro</cp:lastModifiedBy>
  <cp:revision/>
  <cp:lastPrinted>2024-01-22T05:33:46Z</cp:lastPrinted>
  <dcterms:created xsi:type="dcterms:W3CDTF">2021-03-22T15:50:10Z</dcterms:created>
  <dcterms:modified xsi:type="dcterms:W3CDTF">2024-01-22T05:35:01Z</dcterms:modified>
  <cp:category/>
  <cp:contentStatus/>
</cp:coreProperties>
</file>