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uddy.solano\Desktop\planeta azul\"/>
    </mc:Choice>
  </mc:AlternateContent>
  <bookViews>
    <workbookView xWindow="0" yWindow="0" windowWidth="8355" windowHeight="13440"/>
  </bookViews>
  <sheets>
    <sheet name="Cantidades de artículo - Invent" sheetId="1" r:id="rId1"/>
  </sheets>
  <definedNames>
    <definedName name="_xlnm.Print_Area" localSheetId="0">'Cantidades de artículo - Invent'!$A$1:$G$574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2" i="1" l="1"/>
  <c r="C562" i="1"/>
  <c r="B562" i="1"/>
  <c r="G561" i="1"/>
  <c r="C561" i="1"/>
  <c r="B561" i="1"/>
  <c r="G560" i="1"/>
  <c r="C560" i="1"/>
  <c r="B560" i="1"/>
  <c r="G559" i="1"/>
  <c r="C559" i="1"/>
  <c r="B559" i="1"/>
  <c r="G558" i="1"/>
  <c r="C558" i="1"/>
  <c r="B558" i="1"/>
  <c r="G557" i="1"/>
  <c r="C557" i="1"/>
  <c r="B557" i="1"/>
  <c r="G556" i="1"/>
  <c r="C556" i="1"/>
  <c r="B556" i="1"/>
  <c r="G555" i="1"/>
  <c r="C555" i="1"/>
  <c r="B555" i="1"/>
  <c r="G554" i="1"/>
  <c r="C554" i="1"/>
  <c r="B554" i="1"/>
  <c r="G553" i="1"/>
  <c r="C553" i="1"/>
  <c r="B553" i="1"/>
  <c r="G552" i="1"/>
  <c r="C552" i="1"/>
  <c r="B552" i="1"/>
  <c r="G551" i="1"/>
  <c r="C551" i="1"/>
  <c r="B551" i="1"/>
  <c r="G549" i="1"/>
  <c r="C549" i="1"/>
  <c r="B549" i="1"/>
  <c r="G548" i="1"/>
  <c r="C548" i="1"/>
  <c r="B548" i="1"/>
  <c r="G547" i="1"/>
  <c r="C547" i="1"/>
  <c r="B547" i="1"/>
  <c r="G546" i="1"/>
  <c r="C546" i="1"/>
  <c r="B546" i="1"/>
  <c r="G545" i="1"/>
  <c r="C545" i="1"/>
  <c r="B545" i="1"/>
  <c r="G544" i="1"/>
  <c r="C544" i="1"/>
  <c r="B544" i="1"/>
  <c r="G543" i="1"/>
  <c r="C543" i="1"/>
  <c r="B543" i="1"/>
  <c r="G542" i="1"/>
  <c r="C542" i="1"/>
  <c r="B542" i="1"/>
  <c r="G541" i="1"/>
  <c r="C541" i="1"/>
  <c r="B541" i="1"/>
  <c r="G540" i="1"/>
  <c r="C540" i="1"/>
  <c r="B540" i="1"/>
  <c r="G539" i="1"/>
  <c r="C539" i="1"/>
  <c r="B539" i="1"/>
  <c r="G538" i="1"/>
  <c r="C538" i="1"/>
  <c r="B538" i="1"/>
  <c r="G537" i="1"/>
  <c r="C537" i="1"/>
  <c r="B537" i="1"/>
  <c r="G536" i="1"/>
  <c r="C536" i="1"/>
  <c r="B536" i="1"/>
  <c r="G535" i="1"/>
  <c r="C535" i="1"/>
  <c r="B535" i="1"/>
  <c r="G534" i="1"/>
  <c r="C534" i="1"/>
  <c r="B534" i="1"/>
  <c r="G533" i="1"/>
  <c r="C533" i="1"/>
  <c r="B533" i="1"/>
  <c r="G532" i="1"/>
  <c r="C532" i="1"/>
  <c r="B532" i="1"/>
  <c r="G531" i="1"/>
  <c r="C531" i="1"/>
  <c r="B531" i="1"/>
  <c r="G530" i="1"/>
  <c r="C530" i="1"/>
  <c r="B530" i="1"/>
  <c r="G529" i="1"/>
  <c r="C529" i="1"/>
  <c r="B529" i="1"/>
  <c r="G528" i="1"/>
  <c r="C528" i="1"/>
  <c r="B528" i="1"/>
  <c r="G527" i="1"/>
  <c r="C527" i="1"/>
  <c r="B527" i="1"/>
  <c r="G526" i="1"/>
  <c r="C526" i="1"/>
  <c r="B526" i="1"/>
  <c r="G525" i="1"/>
  <c r="C525" i="1"/>
  <c r="B525" i="1"/>
  <c r="G524" i="1"/>
  <c r="C524" i="1"/>
  <c r="B524" i="1"/>
  <c r="G523" i="1"/>
  <c r="C523" i="1"/>
  <c r="B523" i="1"/>
  <c r="G522" i="1"/>
  <c r="C522" i="1"/>
  <c r="B522" i="1"/>
  <c r="G521" i="1"/>
  <c r="C521" i="1"/>
  <c r="B521" i="1"/>
  <c r="G520" i="1"/>
  <c r="C520" i="1"/>
  <c r="B520" i="1"/>
  <c r="G519" i="1"/>
  <c r="C519" i="1"/>
  <c r="B519" i="1"/>
  <c r="G518" i="1"/>
  <c r="C518" i="1"/>
  <c r="B518" i="1"/>
  <c r="G517" i="1"/>
  <c r="C517" i="1"/>
  <c r="B517" i="1"/>
  <c r="G516" i="1"/>
  <c r="C516" i="1"/>
  <c r="B516" i="1"/>
  <c r="G515" i="1"/>
  <c r="C515" i="1"/>
  <c r="B515" i="1"/>
  <c r="G514" i="1"/>
  <c r="C514" i="1"/>
  <c r="B514" i="1"/>
  <c r="G513" i="1"/>
  <c r="C513" i="1"/>
  <c r="B513" i="1"/>
  <c r="G512" i="1"/>
  <c r="C512" i="1"/>
  <c r="B512" i="1"/>
  <c r="G511" i="1"/>
  <c r="C511" i="1"/>
  <c r="B511" i="1"/>
  <c r="G510" i="1"/>
  <c r="C510" i="1"/>
  <c r="B510" i="1"/>
  <c r="G509" i="1"/>
  <c r="C509" i="1"/>
  <c r="B509" i="1"/>
  <c r="G508" i="1"/>
  <c r="C508" i="1"/>
  <c r="B508" i="1"/>
  <c r="G507" i="1"/>
  <c r="C507" i="1"/>
  <c r="B507" i="1"/>
  <c r="G506" i="1"/>
  <c r="C506" i="1"/>
  <c r="B506" i="1"/>
  <c r="G505" i="1"/>
  <c r="C505" i="1"/>
  <c r="B505" i="1"/>
  <c r="G504" i="1"/>
  <c r="C504" i="1"/>
  <c r="B504" i="1"/>
  <c r="G503" i="1"/>
  <c r="C503" i="1"/>
  <c r="B503" i="1"/>
  <c r="G502" i="1"/>
  <c r="C502" i="1"/>
  <c r="B502" i="1"/>
  <c r="G501" i="1"/>
  <c r="C501" i="1"/>
  <c r="B501" i="1"/>
  <c r="G500" i="1"/>
  <c r="C500" i="1"/>
  <c r="B500" i="1"/>
  <c r="G499" i="1"/>
  <c r="C499" i="1"/>
  <c r="B499" i="1"/>
  <c r="G498" i="1"/>
  <c r="C498" i="1"/>
  <c r="B498" i="1"/>
  <c r="G497" i="1"/>
  <c r="C497" i="1"/>
  <c r="B497" i="1"/>
  <c r="G496" i="1"/>
  <c r="C496" i="1"/>
  <c r="B496" i="1"/>
  <c r="G495" i="1"/>
  <c r="C495" i="1"/>
  <c r="B495" i="1"/>
  <c r="G494" i="1"/>
  <c r="C494" i="1"/>
  <c r="B494" i="1"/>
  <c r="G493" i="1"/>
  <c r="C493" i="1"/>
  <c r="B493" i="1"/>
  <c r="G492" i="1"/>
  <c r="C492" i="1"/>
  <c r="B492" i="1"/>
  <c r="G491" i="1"/>
  <c r="C491" i="1"/>
  <c r="B491" i="1"/>
  <c r="G490" i="1"/>
  <c r="C490" i="1"/>
  <c r="B490" i="1"/>
  <c r="G489" i="1"/>
  <c r="C489" i="1"/>
  <c r="B489" i="1"/>
  <c r="G488" i="1"/>
  <c r="C488" i="1"/>
  <c r="B488" i="1"/>
  <c r="G487" i="1"/>
  <c r="C487" i="1"/>
  <c r="B487" i="1"/>
  <c r="G486" i="1"/>
  <c r="C486" i="1"/>
  <c r="B486" i="1"/>
  <c r="G485" i="1"/>
  <c r="C485" i="1"/>
  <c r="B485" i="1"/>
  <c r="G484" i="1"/>
  <c r="C484" i="1"/>
  <c r="B484" i="1"/>
  <c r="G483" i="1"/>
  <c r="C483" i="1"/>
  <c r="B483" i="1"/>
  <c r="G482" i="1"/>
  <c r="C482" i="1"/>
  <c r="B482" i="1"/>
  <c r="G481" i="1"/>
  <c r="C481" i="1"/>
  <c r="B481" i="1"/>
  <c r="G480" i="1"/>
  <c r="C480" i="1"/>
  <c r="B480" i="1"/>
  <c r="G479" i="1"/>
  <c r="C479" i="1"/>
  <c r="B479" i="1"/>
  <c r="G478" i="1"/>
  <c r="C478" i="1"/>
  <c r="B478" i="1"/>
  <c r="G477" i="1"/>
  <c r="C477" i="1"/>
  <c r="B477" i="1"/>
  <c r="G476" i="1"/>
  <c r="C476" i="1"/>
  <c r="B476" i="1"/>
  <c r="G475" i="1"/>
  <c r="C475" i="1"/>
  <c r="B475" i="1"/>
  <c r="G474" i="1"/>
  <c r="C474" i="1"/>
  <c r="B474" i="1"/>
  <c r="G473" i="1"/>
  <c r="C473" i="1"/>
  <c r="B473" i="1"/>
  <c r="G472" i="1"/>
  <c r="C472" i="1"/>
  <c r="B472" i="1"/>
  <c r="G471" i="1"/>
  <c r="C471" i="1"/>
  <c r="B471" i="1"/>
  <c r="G470" i="1"/>
  <c r="C470" i="1"/>
  <c r="B470" i="1"/>
  <c r="G469" i="1"/>
  <c r="C469" i="1"/>
  <c r="B469" i="1"/>
  <c r="G468" i="1"/>
  <c r="C468" i="1"/>
  <c r="B468" i="1"/>
  <c r="G467" i="1"/>
  <c r="C467" i="1"/>
  <c r="B467" i="1"/>
  <c r="G466" i="1"/>
  <c r="C466" i="1"/>
  <c r="B466" i="1"/>
  <c r="G465" i="1"/>
  <c r="C465" i="1"/>
  <c r="B465" i="1"/>
  <c r="G464" i="1"/>
  <c r="C464" i="1"/>
  <c r="B464" i="1"/>
  <c r="G463" i="1"/>
  <c r="C463" i="1"/>
  <c r="B463" i="1"/>
  <c r="G462" i="1"/>
  <c r="C462" i="1"/>
  <c r="B462" i="1"/>
  <c r="G461" i="1"/>
  <c r="C461" i="1"/>
  <c r="B461" i="1"/>
  <c r="G460" i="1"/>
  <c r="C460" i="1"/>
  <c r="B460" i="1"/>
  <c r="G459" i="1"/>
  <c r="C459" i="1"/>
  <c r="B459" i="1"/>
  <c r="G458" i="1"/>
  <c r="C458" i="1"/>
  <c r="B458" i="1"/>
  <c r="G457" i="1"/>
  <c r="C457" i="1"/>
  <c r="B457" i="1"/>
  <c r="G456" i="1"/>
  <c r="C456" i="1"/>
  <c r="B456" i="1"/>
  <c r="G455" i="1"/>
  <c r="C455" i="1"/>
  <c r="B455" i="1"/>
  <c r="G454" i="1"/>
  <c r="C454" i="1"/>
  <c r="B454" i="1"/>
  <c r="G453" i="1"/>
  <c r="C453" i="1"/>
  <c r="B453" i="1"/>
  <c r="G452" i="1"/>
  <c r="C452" i="1"/>
  <c r="B452" i="1"/>
  <c r="G451" i="1"/>
  <c r="C451" i="1"/>
  <c r="B451" i="1"/>
  <c r="G450" i="1"/>
  <c r="C450" i="1"/>
  <c r="B450" i="1"/>
  <c r="G449" i="1"/>
  <c r="C449" i="1"/>
  <c r="B449" i="1"/>
  <c r="G448" i="1"/>
  <c r="C448" i="1"/>
  <c r="B448" i="1"/>
  <c r="G447" i="1"/>
  <c r="C447" i="1"/>
  <c r="B447" i="1"/>
  <c r="G446" i="1"/>
  <c r="C446" i="1"/>
  <c r="B446" i="1"/>
  <c r="G445" i="1"/>
  <c r="C445" i="1"/>
  <c r="B445" i="1"/>
  <c r="G444" i="1"/>
  <c r="C444" i="1"/>
  <c r="B444" i="1"/>
  <c r="G443" i="1"/>
  <c r="C443" i="1"/>
  <c r="B443" i="1"/>
  <c r="G442" i="1"/>
  <c r="C442" i="1"/>
  <c r="B442" i="1"/>
  <c r="G441" i="1"/>
  <c r="C441" i="1"/>
  <c r="B441" i="1"/>
  <c r="G440" i="1"/>
  <c r="C440" i="1"/>
  <c r="B440" i="1"/>
  <c r="G439" i="1"/>
  <c r="C439" i="1"/>
  <c r="B439" i="1"/>
  <c r="G438" i="1"/>
  <c r="C438" i="1"/>
  <c r="B438" i="1"/>
  <c r="G437" i="1"/>
  <c r="C437" i="1"/>
  <c r="B437" i="1"/>
  <c r="G436" i="1"/>
  <c r="C436" i="1"/>
  <c r="B436" i="1"/>
  <c r="G435" i="1"/>
  <c r="C435" i="1"/>
  <c r="B435" i="1"/>
  <c r="G434" i="1"/>
  <c r="C434" i="1"/>
  <c r="B434" i="1"/>
  <c r="G433" i="1"/>
  <c r="C433" i="1"/>
  <c r="B433" i="1"/>
  <c r="G432" i="1"/>
  <c r="C432" i="1"/>
  <c r="B432" i="1"/>
  <c r="G431" i="1"/>
  <c r="C431" i="1"/>
  <c r="B431" i="1"/>
  <c r="G430" i="1"/>
  <c r="C430" i="1"/>
  <c r="B430" i="1"/>
  <c r="G429" i="1"/>
  <c r="C429" i="1"/>
  <c r="B429" i="1"/>
  <c r="G428" i="1"/>
  <c r="C428" i="1"/>
  <c r="B428" i="1"/>
  <c r="G427" i="1"/>
  <c r="C427" i="1"/>
  <c r="B427" i="1"/>
  <c r="G426" i="1"/>
  <c r="C426" i="1"/>
  <c r="B426" i="1"/>
  <c r="G425" i="1"/>
  <c r="C425" i="1"/>
  <c r="B425" i="1"/>
  <c r="G424" i="1"/>
  <c r="C424" i="1"/>
  <c r="B424" i="1"/>
  <c r="G423" i="1"/>
  <c r="C423" i="1"/>
  <c r="B423" i="1"/>
  <c r="G422" i="1"/>
  <c r="C422" i="1"/>
  <c r="B422" i="1"/>
  <c r="G421" i="1"/>
  <c r="C421" i="1"/>
  <c r="B421" i="1"/>
  <c r="G420" i="1"/>
  <c r="C420" i="1"/>
  <c r="B420" i="1"/>
  <c r="G419" i="1"/>
  <c r="C419" i="1"/>
  <c r="B419" i="1"/>
  <c r="G418" i="1"/>
  <c r="C418" i="1"/>
  <c r="B418" i="1"/>
  <c r="G417" i="1"/>
  <c r="C417" i="1"/>
  <c r="B417" i="1"/>
  <c r="G416" i="1"/>
  <c r="C416" i="1"/>
  <c r="B416" i="1"/>
  <c r="G415" i="1"/>
  <c r="C415" i="1"/>
  <c r="B415" i="1"/>
  <c r="G414" i="1"/>
  <c r="C414" i="1"/>
  <c r="B414" i="1"/>
  <c r="G413" i="1"/>
  <c r="C413" i="1"/>
  <c r="B413" i="1"/>
  <c r="G412" i="1"/>
  <c r="C412" i="1"/>
  <c r="B412" i="1"/>
  <c r="G411" i="1"/>
  <c r="C411" i="1"/>
  <c r="B411" i="1"/>
  <c r="G410" i="1"/>
  <c r="C410" i="1"/>
  <c r="B410" i="1"/>
  <c r="G409" i="1"/>
  <c r="C409" i="1"/>
  <c r="B409" i="1"/>
  <c r="G408" i="1"/>
  <c r="C408" i="1"/>
  <c r="B408" i="1"/>
  <c r="G407" i="1"/>
  <c r="C407" i="1"/>
  <c r="B407" i="1"/>
  <c r="G406" i="1"/>
  <c r="C406" i="1"/>
  <c r="B406" i="1"/>
  <c r="G405" i="1"/>
  <c r="C405" i="1"/>
  <c r="B405" i="1"/>
  <c r="G404" i="1"/>
  <c r="C404" i="1"/>
  <c r="B404" i="1"/>
  <c r="G403" i="1"/>
  <c r="C403" i="1"/>
  <c r="B403" i="1"/>
  <c r="G402" i="1"/>
  <c r="C402" i="1"/>
  <c r="B402" i="1"/>
  <c r="G401" i="1"/>
  <c r="C401" i="1"/>
  <c r="B401" i="1"/>
  <c r="G400" i="1"/>
  <c r="C400" i="1"/>
  <c r="B400" i="1"/>
  <c r="G399" i="1"/>
  <c r="C399" i="1"/>
  <c r="B399" i="1"/>
  <c r="G398" i="1"/>
  <c r="C398" i="1"/>
  <c r="B398" i="1"/>
  <c r="G397" i="1"/>
  <c r="C397" i="1"/>
  <c r="B397" i="1"/>
  <c r="G396" i="1"/>
  <c r="C396" i="1"/>
  <c r="B396" i="1"/>
  <c r="G395" i="1"/>
  <c r="C395" i="1"/>
  <c r="B395" i="1"/>
  <c r="G394" i="1"/>
  <c r="C394" i="1"/>
  <c r="B394" i="1"/>
  <c r="G393" i="1"/>
  <c r="C393" i="1"/>
  <c r="B393" i="1"/>
  <c r="G392" i="1"/>
  <c r="C392" i="1"/>
  <c r="B392" i="1"/>
  <c r="G391" i="1"/>
  <c r="C391" i="1"/>
  <c r="B391" i="1"/>
  <c r="G390" i="1"/>
  <c r="C390" i="1"/>
  <c r="B390" i="1"/>
  <c r="G389" i="1"/>
  <c r="C389" i="1"/>
  <c r="B389" i="1"/>
  <c r="G388" i="1"/>
  <c r="C388" i="1"/>
  <c r="B388" i="1"/>
  <c r="G387" i="1"/>
  <c r="C387" i="1"/>
  <c r="B387" i="1"/>
  <c r="G386" i="1"/>
  <c r="C386" i="1"/>
  <c r="B386" i="1"/>
  <c r="G385" i="1"/>
  <c r="C385" i="1"/>
  <c r="B385" i="1"/>
  <c r="G196" i="1"/>
  <c r="C196" i="1"/>
  <c r="B196" i="1"/>
  <c r="B197" i="1"/>
  <c r="C197" i="1"/>
  <c r="G197" i="1"/>
  <c r="G563" i="1" l="1"/>
  <c r="G372" i="1"/>
  <c r="C372" i="1"/>
  <c r="B372" i="1"/>
  <c r="G371" i="1"/>
  <c r="C371" i="1"/>
  <c r="B371" i="1"/>
  <c r="G370" i="1"/>
  <c r="C370" i="1"/>
  <c r="B370" i="1"/>
  <c r="G369" i="1"/>
  <c r="C369" i="1"/>
  <c r="B369" i="1"/>
  <c r="G368" i="1"/>
  <c r="C368" i="1"/>
  <c r="B368" i="1"/>
  <c r="G367" i="1"/>
  <c r="C367" i="1"/>
  <c r="B367" i="1"/>
  <c r="G366" i="1"/>
  <c r="C366" i="1"/>
  <c r="B366" i="1"/>
  <c r="G365" i="1"/>
  <c r="C365" i="1"/>
  <c r="B365" i="1"/>
  <c r="G364" i="1"/>
  <c r="C364" i="1"/>
  <c r="B364" i="1"/>
  <c r="G363" i="1"/>
  <c r="C363" i="1"/>
  <c r="B363" i="1"/>
  <c r="G362" i="1"/>
  <c r="C362" i="1"/>
  <c r="B362" i="1"/>
  <c r="G361" i="1"/>
  <c r="C361" i="1"/>
  <c r="B361" i="1"/>
  <c r="G360" i="1"/>
  <c r="C360" i="1"/>
  <c r="B360" i="1"/>
  <c r="G359" i="1"/>
  <c r="C359" i="1"/>
  <c r="B359" i="1"/>
  <c r="G358" i="1"/>
  <c r="C358" i="1"/>
  <c r="B358" i="1"/>
  <c r="G357" i="1"/>
  <c r="C357" i="1"/>
  <c r="B357" i="1"/>
  <c r="G356" i="1"/>
  <c r="C356" i="1"/>
  <c r="B356" i="1"/>
  <c r="G355" i="1"/>
  <c r="C355" i="1"/>
  <c r="B355" i="1"/>
  <c r="G354" i="1"/>
  <c r="C354" i="1"/>
  <c r="B354" i="1"/>
  <c r="G353" i="1"/>
  <c r="C353" i="1"/>
  <c r="B353" i="1"/>
  <c r="G352" i="1"/>
  <c r="C352" i="1"/>
  <c r="B352" i="1"/>
  <c r="G351" i="1"/>
  <c r="C351" i="1"/>
  <c r="B351" i="1"/>
  <c r="G350" i="1"/>
  <c r="C350" i="1"/>
  <c r="B350" i="1"/>
  <c r="G349" i="1"/>
  <c r="C349" i="1"/>
  <c r="B349" i="1"/>
  <c r="G348" i="1"/>
  <c r="C348" i="1"/>
  <c r="B348" i="1"/>
  <c r="G347" i="1"/>
  <c r="C347" i="1"/>
  <c r="B347" i="1"/>
  <c r="G346" i="1"/>
  <c r="C346" i="1"/>
  <c r="B346" i="1"/>
  <c r="G345" i="1"/>
  <c r="C345" i="1"/>
  <c r="B345" i="1"/>
  <c r="G344" i="1"/>
  <c r="C344" i="1"/>
  <c r="B344" i="1"/>
  <c r="G343" i="1"/>
  <c r="C343" i="1"/>
  <c r="B343" i="1"/>
  <c r="G342" i="1"/>
  <c r="C342" i="1"/>
  <c r="B342" i="1"/>
  <c r="G341" i="1"/>
  <c r="C341" i="1"/>
  <c r="B341" i="1"/>
  <c r="G340" i="1"/>
  <c r="C340" i="1"/>
  <c r="B340" i="1"/>
  <c r="G339" i="1"/>
  <c r="C339" i="1"/>
  <c r="B339" i="1"/>
  <c r="G338" i="1"/>
  <c r="C338" i="1"/>
  <c r="B338" i="1"/>
  <c r="G337" i="1"/>
  <c r="C337" i="1"/>
  <c r="B337" i="1"/>
  <c r="G336" i="1"/>
  <c r="C336" i="1"/>
  <c r="B336" i="1"/>
  <c r="G335" i="1"/>
  <c r="C335" i="1"/>
  <c r="B335" i="1"/>
  <c r="G334" i="1"/>
  <c r="C334" i="1"/>
  <c r="B334" i="1"/>
  <c r="G333" i="1"/>
  <c r="C333" i="1"/>
  <c r="B333" i="1"/>
  <c r="G332" i="1"/>
  <c r="C332" i="1"/>
  <c r="B332" i="1"/>
  <c r="G331" i="1"/>
  <c r="C331" i="1"/>
  <c r="B331" i="1"/>
  <c r="G330" i="1"/>
  <c r="C330" i="1"/>
  <c r="B330" i="1"/>
  <c r="G329" i="1"/>
  <c r="C329" i="1"/>
  <c r="B329" i="1"/>
  <c r="G328" i="1"/>
  <c r="C328" i="1"/>
  <c r="B328" i="1"/>
  <c r="G327" i="1"/>
  <c r="C327" i="1"/>
  <c r="B327" i="1"/>
  <c r="G326" i="1"/>
  <c r="C326" i="1"/>
  <c r="B326" i="1"/>
  <c r="G325" i="1"/>
  <c r="C325" i="1"/>
  <c r="B325" i="1"/>
  <c r="G324" i="1"/>
  <c r="C324" i="1"/>
  <c r="B324" i="1"/>
  <c r="G323" i="1"/>
  <c r="C323" i="1"/>
  <c r="B323" i="1"/>
  <c r="G322" i="1"/>
  <c r="C322" i="1"/>
  <c r="B322" i="1"/>
  <c r="G321" i="1"/>
  <c r="C321" i="1"/>
  <c r="B321" i="1"/>
  <c r="G320" i="1"/>
  <c r="C320" i="1"/>
  <c r="B320" i="1"/>
  <c r="G319" i="1"/>
  <c r="C319" i="1"/>
  <c r="B319" i="1"/>
  <c r="G318" i="1"/>
  <c r="C318" i="1"/>
  <c r="B318" i="1"/>
  <c r="G317" i="1"/>
  <c r="C317" i="1"/>
  <c r="B317" i="1"/>
  <c r="G316" i="1"/>
  <c r="C316" i="1"/>
  <c r="B316" i="1"/>
  <c r="G315" i="1"/>
  <c r="C315" i="1"/>
  <c r="B315" i="1"/>
  <c r="G314" i="1"/>
  <c r="C314" i="1"/>
  <c r="B314" i="1"/>
  <c r="G313" i="1"/>
  <c r="C313" i="1"/>
  <c r="B313" i="1"/>
  <c r="G312" i="1"/>
  <c r="C312" i="1"/>
  <c r="B312" i="1"/>
  <c r="G311" i="1"/>
  <c r="C311" i="1"/>
  <c r="B311" i="1"/>
  <c r="G310" i="1"/>
  <c r="C310" i="1"/>
  <c r="B310" i="1"/>
  <c r="G309" i="1"/>
  <c r="C309" i="1"/>
  <c r="B309" i="1"/>
  <c r="G308" i="1"/>
  <c r="C308" i="1"/>
  <c r="B308" i="1"/>
  <c r="G307" i="1"/>
  <c r="C307" i="1"/>
  <c r="B307" i="1"/>
  <c r="G306" i="1"/>
  <c r="C306" i="1"/>
  <c r="B306" i="1"/>
  <c r="G305" i="1"/>
  <c r="C305" i="1"/>
  <c r="B305" i="1"/>
  <c r="G304" i="1"/>
  <c r="C304" i="1"/>
  <c r="B304" i="1"/>
  <c r="G303" i="1"/>
  <c r="C303" i="1"/>
  <c r="B303" i="1"/>
  <c r="G302" i="1"/>
  <c r="C302" i="1"/>
  <c r="B302" i="1"/>
  <c r="G301" i="1"/>
  <c r="C301" i="1"/>
  <c r="B301" i="1"/>
  <c r="G300" i="1"/>
  <c r="C300" i="1"/>
  <c r="B300" i="1"/>
  <c r="G299" i="1"/>
  <c r="C299" i="1"/>
  <c r="B299" i="1"/>
  <c r="G298" i="1"/>
  <c r="C298" i="1"/>
  <c r="B298" i="1"/>
  <c r="G297" i="1"/>
  <c r="C297" i="1"/>
  <c r="B297" i="1"/>
  <c r="G296" i="1"/>
  <c r="C296" i="1"/>
  <c r="B296" i="1"/>
  <c r="G295" i="1"/>
  <c r="C295" i="1"/>
  <c r="B295" i="1"/>
  <c r="G294" i="1"/>
  <c r="C294" i="1"/>
  <c r="B294" i="1"/>
  <c r="G293" i="1"/>
  <c r="C293" i="1"/>
  <c r="B293" i="1"/>
  <c r="G292" i="1"/>
  <c r="C292" i="1"/>
  <c r="B292" i="1"/>
  <c r="G291" i="1"/>
  <c r="C291" i="1"/>
  <c r="B291" i="1"/>
  <c r="G290" i="1"/>
  <c r="C290" i="1"/>
  <c r="B290" i="1"/>
  <c r="G289" i="1"/>
  <c r="C289" i="1"/>
  <c r="B289" i="1"/>
  <c r="G288" i="1"/>
  <c r="C288" i="1"/>
  <c r="B288" i="1"/>
  <c r="G287" i="1"/>
  <c r="C287" i="1"/>
  <c r="B287" i="1"/>
  <c r="G286" i="1"/>
  <c r="C286" i="1"/>
  <c r="B286" i="1"/>
  <c r="G285" i="1"/>
  <c r="C285" i="1"/>
  <c r="B285" i="1"/>
  <c r="G284" i="1"/>
  <c r="C284" i="1"/>
  <c r="B284" i="1"/>
  <c r="G283" i="1"/>
  <c r="C283" i="1"/>
  <c r="B283" i="1"/>
  <c r="G282" i="1"/>
  <c r="C282" i="1"/>
  <c r="B282" i="1"/>
  <c r="G281" i="1"/>
  <c r="C281" i="1"/>
  <c r="B281" i="1"/>
  <c r="G280" i="1"/>
  <c r="C280" i="1"/>
  <c r="B280" i="1"/>
  <c r="G279" i="1"/>
  <c r="C279" i="1"/>
  <c r="B279" i="1"/>
  <c r="G278" i="1"/>
  <c r="C278" i="1"/>
  <c r="B278" i="1"/>
  <c r="G277" i="1"/>
  <c r="C277" i="1"/>
  <c r="B277" i="1"/>
  <c r="G276" i="1"/>
  <c r="C276" i="1"/>
  <c r="B276" i="1"/>
  <c r="G275" i="1"/>
  <c r="C275" i="1"/>
  <c r="B275" i="1"/>
  <c r="G274" i="1"/>
  <c r="C274" i="1"/>
  <c r="B274" i="1"/>
  <c r="G273" i="1"/>
  <c r="C273" i="1"/>
  <c r="B273" i="1"/>
  <c r="G272" i="1"/>
  <c r="C272" i="1"/>
  <c r="B272" i="1"/>
  <c r="G271" i="1"/>
  <c r="C271" i="1"/>
  <c r="B271" i="1"/>
  <c r="G270" i="1"/>
  <c r="C270" i="1"/>
  <c r="B270" i="1"/>
  <c r="G269" i="1"/>
  <c r="C269" i="1"/>
  <c r="B269" i="1"/>
  <c r="G268" i="1"/>
  <c r="C268" i="1"/>
  <c r="B268" i="1"/>
  <c r="G267" i="1"/>
  <c r="C267" i="1"/>
  <c r="B267" i="1"/>
  <c r="G266" i="1"/>
  <c r="C266" i="1"/>
  <c r="B266" i="1"/>
  <c r="G265" i="1"/>
  <c r="C265" i="1"/>
  <c r="B265" i="1"/>
  <c r="G264" i="1"/>
  <c r="C264" i="1"/>
  <c r="B264" i="1"/>
  <c r="G263" i="1"/>
  <c r="C263" i="1"/>
  <c r="B263" i="1"/>
  <c r="G262" i="1"/>
  <c r="C262" i="1"/>
  <c r="B262" i="1"/>
  <c r="G261" i="1"/>
  <c r="C261" i="1"/>
  <c r="B261" i="1"/>
  <c r="G260" i="1"/>
  <c r="C260" i="1"/>
  <c r="B260" i="1"/>
  <c r="G259" i="1"/>
  <c r="C259" i="1"/>
  <c r="B259" i="1"/>
  <c r="G258" i="1"/>
  <c r="C258" i="1"/>
  <c r="B258" i="1"/>
  <c r="G257" i="1"/>
  <c r="C257" i="1"/>
  <c r="B257" i="1"/>
  <c r="G256" i="1"/>
  <c r="C256" i="1"/>
  <c r="B256" i="1"/>
  <c r="G255" i="1"/>
  <c r="C255" i="1"/>
  <c r="B255" i="1"/>
  <c r="G254" i="1"/>
  <c r="C254" i="1"/>
  <c r="B254" i="1"/>
  <c r="G253" i="1"/>
  <c r="C253" i="1"/>
  <c r="B253" i="1"/>
  <c r="G252" i="1"/>
  <c r="C252" i="1"/>
  <c r="B252" i="1"/>
  <c r="G251" i="1"/>
  <c r="C251" i="1"/>
  <c r="B251" i="1"/>
  <c r="G250" i="1"/>
  <c r="C250" i="1"/>
  <c r="B250" i="1"/>
  <c r="G249" i="1"/>
  <c r="C249" i="1"/>
  <c r="B249" i="1"/>
  <c r="G248" i="1"/>
  <c r="C248" i="1"/>
  <c r="B248" i="1"/>
  <c r="G247" i="1"/>
  <c r="C247" i="1"/>
  <c r="B247" i="1"/>
  <c r="G246" i="1"/>
  <c r="C246" i="1"/>
  <c r="B246" i="1"/>
  <c r="G245" i="1"/>
  <c r="C245" i="1"/>
  <c r="B245" i="1"/>
  <c r="G244" i="1"/>
  <c r="C244" i="1"/>
  <c r="B244" i="1"/>
  <c r="G243" i="1"/>
  <c r="C243" i="1"/>
  <c r="B243" i="1"/>
  <c r="G242" i="1"/>
  <c r="C242" i="1"/>
  <c r="B242" i="1"/>
  <c r="G241" i="1"/>
  <c r="C241" i="1"/>
  <c r="B241" i="1"/>
  <c r="G240" i="1"/>
  <c r="C240" i="1"/>
  <c r="B240" i="1"/>
  <c r="G239" i="1"/>
  <c r="C239" i="1"/>
  <c r="B239" i="1"/>
  <c r="G238" i="1"/>
  <c r="C238" i="1"/>
  <c r="B238" i="1"/>
  <c r="G237" i="1"/>
  <c r="C237" i="1"/>
  <c r="B237" i="1"/>
  <c r="G236" i="1"/>
  <c r="C236" i="1"/>
  <c r="B236" i="1"/>
  <c r="G235" i="1"/>
  <c r="C235" i="1"/>
  <c r="B235" i="1"/>
  <c r="G234" i="1"/>
  <c r="C234" i="1"/>
  <c r="B234" i="1"/>
  <c r="G233" i="1"/>
  <c r="C233" i="1"/>
  <c r="B233" i="1"/>
  <c r="G232" i="1"/>
  <c r="C232" i="1"/>
  <c r="B232" i="1"/>
  <c r="G231" i="1"/>
  <c r="C231" i="1"/>
  <c r="B231" i="1"/>
  <c r="G230" i="1"/>
  <c r="C230" i="1"/>
  <c r="B230" i="1"/>
  <c r="G229" i="1"/>
  <c r="C229" i="1"/>
  <c r="B229" i="1"/>
  <c r="G228" i="1"/>
  <c r="C228" i="1"/>
  <c r="B228" i="1"/>
  <c r="G227" i="1"/>
  <c r="C227" i="1"/>
  <c r="B227" i="1"/>
  <c r="G226" i="1"/>
  <c r="C226" i="1"/>
  <c r="B226" i="1"/>
  <c r="G225" i="1"/>
  <c r="C225" i="1"/>
  <c r="B225" i="1"/>
  <c r="G224" i="1"/>
  <c r="C224" i="1"/>
  <c r="B224" i="1"/>
  <c r="G223" i="1"/>
  <c r="C223" i="1"/>
  <c r="B223" i="1"/>
  <c r="G222" i="1"/>
  <c r="C222" i="1"/>
  <c r="B222" i="1"/>
  <c r="G221" i="1"/>
  <c r="C221" i="1"/>
  <c r="B221" i="1"/>
  <c r="G220" i="1"/>
  <c r="C220" i="1"/>
  <c r="B220" i="1"/>
  <c r="G219" i="1"/>
  <c r="C219" i="1"/>
  <c r="B219" i="1"/>
  <c r="G218" i="1"/>
  <c r="C218" i="1"/>
  <c r="B218" i="1"/>
  <c r="G217" i="1"/>
  <c r="C217" i="1"/>
  <c r="B217" i="1"/>
  <c r="G216" i="1"/>
  <c r="C216" i="1"/>
  <c r="B216" i="1"/>
  <c r="G215" i="1"/>
  <c r="C215" i="1"/>
  <c r="B215" i="1"/>
  <c r="G214" i="1"/>
  <c r="C214" i="1"/>
  <c r="B214" i="1"/>
  <c r="G213" i="1"/>
  <c r="C213" i="1"/>
  <c r="B213" i="1"/>
  <c r="G212" i="1"/>
  <c r="C212" i="1"/>
  <c r="B212" i="1"/>
  <c r="G211" i="1"/>
  <c r="C211" i="1"/>
  <c r="B211" i="1"/>
  <c r="G210" i="1"/>
  <c r="C210" i="1"/>
  <c r="B210" i="1"/>
  <c r="G209" i="1"/>
  <c r="C209" i="1"/>
  <c r="B209" i="1"/>
  <c r="G208" i="1"/>
  <c r="C208" i="1"/>
  <c r="B208" i="1"/>
  <c r="G207" i="1"/>
  <c r="C207" i="1"/>
  <c r="B207" i="1"/>
  <c r="G206" i="1"/>
  <c r="C206" i="1"/>
  <c r="B206" i="1"/>
  <c r="G205" i="1"/>
  <c r="C205" i="1"/>
  <c r="B205" i="1"/>
  <c r="G204" i="1"/>
  <c r="C204" i="1"/>
  <c r="B204" i="1"/>
  <c r="G203" i="1"/>
  <c r="C203" i="1"/>
  <c r="B203" i="1"/>
  <c r="G202" i="1"/>
  <c r="C202" i="1"/>
  <c r="B202" i="1"/>
  <c r="G201" i="1"/>
  <c r="C201" i="1"/>
  <c r="B201" i="1"/>
  <c r="G200" i="1"/>
  <c r="C200" i="1"/>
  <c r="B200" i="1"/>
  <c r="G199" i="1"/>
  <c r="C199" i="1"/>
  <c r="B199" i="1"/>
  <c r="G198" i="1"/>
  <c r="C198" i="1"/>
  <c r="B198" i="1"/>
  <c r="G195" i="1"/>
  <c r="C195" i="1"/>
  <c r="B195" i="1"/>
  <c r="G373" i="1" l="1"/>
  <c r="G182" i="1"/>
  <c r="C182" i="1"/>
  <c r="B182" i="1"/>
  <c r="G181" i="1"/>
  <c r="C181" i="1"/>
  <c r="B181" i="1"/>
  <c r="G180" i="1"/>
  <c r="C180" i="1"/>
  <c r="B180" i="1"/>
  <c r="G179" i="1"/>
  <c r="C179" i="1"/>
  <c r="B179" i="1"/>
  <c r="G178" i="1"/>
  <c r="C178" i="1"/>
  <c r="B178" i="1"/>
  <c r="G177" i="1"/>
  <c r="C177" i="1"/>
  <c r="B177" i="1"/>
  <c r="G176" i="1"/>
  <c r="C176" i="1"/>
  <c r="B176" i="1"/>
  <c r="G175" i="1"/>
  <c r="C175" i="1"/>
  <c r="B175" i="1"/>
  <c r="G174" i="1"/>
  <c r="C174" i="1"/>
  <c r="B174" i="1"/>
  <c r="G173" i="1"/>
  <c r="C173" i="1"/>
  <c r="B173" i="1"/>
  <c r="G172" i="1"/>
  <c r="C172" i="1"/>
  <c r="B172" i="1"/>
  <c r="G171" i="1"/>
  <c r="C171" i="1"/>
  <c r="B171" i="1"/>
  <c r="G170" i="1"/>
  <c r="C170" i="1"/>
  <c r="B170" i="1"/>
  <c r="G169" i="1"/>
  <c r="C169" i="1"/>
  <c r="B169" i="1"/>
  <c r="G168" i="1"/>
  <c r="C168" i="1"/>
  <c r="B168" i="1"/>
  <c r="G167" i="1"/>
  <c r="C167" i="1"/>
  <c r="B167" i="1"/>
  <c r="G166" i="1"/>
  <c r="C166" i="1"/>
  <c r="B166" i="1"/>
  <c r="G165" i="1"/>
  <c r="C165" i="1"/>
  <c r="B165" i="1"/>
  <c r="G164" i="1"/>
  <c r="C164" i="1"/>
  <c r="B164" i="1"/>
  <c r="G163" i="1"/>
  <c r="C163" i="1"/>
  <c r="B163" i="1"/>
  <c r="G162" i="1"/>
  <c r="C162" i="1"/>
  <c r="B162" i="1"/>
  <c r="G161" i="1"/>
  <c r="C161" i="1"/>
  <c r="B161" i="1"/>
  <c r="G160" i="1"/>
  <c r="C160" i="1"/>
  <c r="B160" i="1"/>
  <c r="G159" i="1"/>
  <c r="C159" i="1"/>
  <c r="B159" i="1"/>
  <c r="G158" i="1"/>
  <c r="C158" i="1"/>
  <c r="B158" i="1"/>
  <c r="G157" i="1"/>
  <c r="C157" i="1"/>
  <c r="B157" i="1"/>
  <c r="G156" i="1"/>
  <c r="C156" i="1"/>
  <c r="B156" i="1"/>
  <c r="G155" i="1"/>
  <c r="C155" i="1"/>
  <c r="B155" i="1"/>
  <c r="G154" i="1"/>
  <c r="C154" i="1"/>
  <c r="B154" i="1"/>
  <c r="G153" i="1"/>
  <c r="C153" i="1"/>
  <c r="B153" i="1"/>
  <c r="G152" i="1"/>
  <c r="C152" i="1"/>
  <c r="B152" i="1"/>
  <c r="G151" i="1"/>
  <c r="C151" i="1"/>
  <c r="B151" i="1"/>
  <c r="G150" i="1"/>
  <c r="C150" i="1"/>
  <c r="B150" i="1"/>
  <c r="G149" i="1"/>
  <c r="C149" i="1"/>
  <c r="B149" i="1"/>
  <c r="G148" i="1"/>
  <c r="C148" i="1"/>
  <c r="B148" i="1"/>
  <c r="G147" i="1"/>
  <c r="C147" i="1"/>
  <c r="B147" i="1"/>
  <c r="G146" i="1"/>
  <c r="C146" i="1"/>
  <c r="B146" i="1"/>
  <c r="G145" i="1"/>
  <c r="C145" i="1"/>
  <c r="B145" i="1"/>
  <c r="G144" i="1"/>
  <c r="C144" i="1"/>
  <c r="B144" i="1"/>
  <c r="G143" i="1"/>
  <c r="C143" i="1"/>
  <c r="B143" i="1"/>
  <c r="G142" i="1"/>
  <c r="C142" i="1"/>
  <c r="B142" i="1"/>
  <c r="G141" i="1"/>
  <c r="C141" i="1"/>
  <c r="B141" i="1"/>
  <c r="G140" i="1"/>
  <c r="C140" i="1"/>
  <c r="B140" i="1"/>
  <c r="G139" i="1"/>
  <c r="C139" i="1"/>
  <c r="B139" i="1"/>
  <c r="G138" i="1"/>
  <c r="C138" i="1"/>
  <c r="B138" i="1"/>
  <c r="G137" i="1"/>
  <c r="C137" i="1"/>
  <c r="B137" i="1"/>
  <c r="G136" i="1"/>
  <c r="C136" i="1"/>
  <c r="B136" i="1"/>
  <c r="G135" i="1"/>
  <c r="C135" i="1"/>
  <c r="B135" i="1"/>
  <c r="G134" i="1"/>
  <c r="C134" i="1"/>
  <c r="B134" i="1"/>
  <c r="G133" i="1"/>
  <c r="C133" i="1"/>
  <c r="B133" i="1"/>
  <c r="G132" i="1"/>
  <c r="C132" i="1"/>
  <c r="B132" i="1"/>
  <c r="G131" i="1"/>
  <c r="C131" i="1"/>
  <c r="B131" i="1"/>
  <c r="G130" i="1"/>
  <c r="C130" i="1"/>
  <c r="B130" i="1"/>
  <c r="G129" i="1"/>
  <c r="C129" i="1"/>
  <c r="B129" i="1"/>
  <c r="G128" i="1"/>
  <c r="C128" i="1"/>
  <c r="B128" i="1"/>
  <c r="G127" i="1"/>
  <c r="C127" i="1"/>
  <c r="B127" i="1"/>
  <c r="G126" i="1"/>
  <c r="C126" i="1"/>
  <c r="B126" i="1"/>
  <c r="G125" i="1"/>
  <c r="C125" i="1"/>
  <c r="B125" i="1"/>
  <c r="G124" i="1"/>
  <c r="C124" i="1"/>
  <c r="B124" i="1"/>
  <c r="G123" i="1"/>
  <c r="C123" i="1"/>
  <c r="B123" i="1"/>
  <c r="G122" i="1"/>
  <c r="C122" i="1"/>
  <c r="B122" i="1"/>
  <c r="G121" i="1"/>
  <c r="C121" i="1"/>
  <c r="B121" i="1"/>
  <c r="G120" i="1"/>
  <c r="C120" i="1"/>
  <c r="B120" i="1"/>
  <c r="G119" i="1"/>
  <c r="C119" i="1"/>
  <c r="B119" i="1"/>
  <c r="G118" i="1"/>
  <c r="C118" i="1"/>
  <c r="B118" i="1"/>
  <c r="G117" i="1"/>
  <c r="C117" i="1"/>
  <c r="B117" i="1"/>
  <c r="G116" i="1"/>
  <c r="C116" i="1"/>
  <c r="B116" i="1"/>
  <c r="G115" i="1"/>
  <c r="C115" i="1"/>
  <c r="B115" i="1"/>
  <c r="G114" i="1"/>
  <c r="C114" i="1"/>
  <c r="B114" i="1"/>
  <c r="G113" i="1"/>
  <c r="C113" i="1"/>
  <c r="B113" i="1"/>
  <c r="G112" i="1"/>
  <c r="C112" i="1"/>
  <c r="B112" i="1"/>
  <c r="G111" i="1"/>
  <c r="C111" i="1"/>
  <c r="B111" i="1"/>
  <c r="G110" i="1"/>
  <c r="C110" i="1"/>
  <c r="B110" i="1"/>
  <c r="G109" i="1"/>
  <c r="C109" i="1"/>
  <c r="B109" i="1"/>
  <c r="G108" i="1"/>
  <c r="C108" i="1"/>
  <c r="B108" i="1"/>
  <c r="G107" i="1"/>
  <c r="C107" i="1"/>
  <c r="B107" i="1"/>
  <c r="G106" i="1"/>
  <c r="C106" i="1"/>
  <c r="B106" i="1"/>
  <c r="G105" i="1"/>
  <c r="C105" i="1"/>
  <c r="B105" i="1"/>
  <c r="G104" i="1"/>
  <c r="C104" i="1"/>
  <c r="B104" i="1"/>
  <c r="G103" i="1"/>
  <c r="C103" i="1"/>
  <c r="B103" i="1"/>
  <c r="G102" i="1"/>
  <c r="C102" i="1"/>
  <c r="B102" i="1"/>
  <c r="G101" i="1"/>
  <c r="C101" i="1"/>
  <c r="B101" i="1"/>
  <c r="G100" i="1"/>
  <c r="C100" i="1"/>
  <c r="B100" i="1"/>
  <c r="G99" i="1"/>
  <c r="C99" i="1"/>
  <c r="B99" i="1"/>
  <c r="G98" i="1"/>
  <c r="C98" i="1"/>
  <c r="B98" i="1"/>
  <c r="G97" i="1"/>
  <c r="C97" i="1"/>
  <c r="B97" i="1"/>
  <c r="G96" i="1"/>
  <c r="C96" i="1"/>
  <c r="B96" i="1"/>
  <c r="G95" i="1"/>
  <c r="C95" i="1"/>
  <c r="B95" i="1"/>
  <c r="G94" i="1"/>
  <c r="C94" i="1"/>
  <c r="B94" i="1"/>
  <c r="G93" i="1"/>
  <c r="C93" i="1"/>
  <c r="B93" i="1"/>
  <c r="G92" i="1"/>
  <c r="C92" i="1"/>
  <c r="B92" i="1"/>
  <c r="G91" i="1"/>
  <c r="C91" i="1"/>
  <c r="B91" i="1"/>
  <c r="G90" i="1"/>
  <c r="C90" i="1"/>
  <c r="B90" i="1"/>
  <c r="G89" i="1"/>
  <c r="C89" i="1"/>
  <c r="B89" i="1"/>
  <c r="G88" i="1"/>
  <c r="C88" i="1"/>
  <c r="B88" i="1"/>
  <c r="G87" i="1"/>
  <c r="C87" i="1"/>
  <c r="B87" i="1"/>
  <c r="G86" i="1"/>
  <c r="C86" i="1"/>
  <c r="B86" i="1"/>
  <c r="G85" i="1"/>
  <c r="C85" i="1"/>
  <c r="B85" i="1"/>
  <c r="G84" i="1"/>
  <c r="C84" i="1"/>
  <c r="B84" i="1"/>
  <c r="G83" i="1"/>
  <c r="C83" i="1"/>
  <c r="B83" i="1"/>
  <c r="G82" i="1"/>
  <c r="C82" i="1"/>
  <c r="B82" i="1"/>
  <c r="G81" i="1"/>
  <c r="C81" i="1"/>
  <c r="B81" i="1"/>
  <c r="G80" i="1"/>
  <c r="C80" i="1"/>
  <c r="B80" i="1"/>
  <c r="G79" i="1"/>
  <c r="C79" i="1"/>
  <c r="B79" i="1"/>
  <c r="G78" i="1"/>
  <c r="C78" i="1"/>
  <c r="B78" i="1"/>
  <c r="G77" i="1"/>
  <c r="C77" i="1"/>
  <c r="B77" i="1"/>
  <c r="G76" i="1"/>
  <c r="C76" i="1"/>
  <c r="B76" i="1"/>
  <c r="G75" i="1"/>
  <c r="C75" i="1"/>
  <c r="B75" i="1"/>
  <c r="G74" i="1"/>
  <c r="C74" i="1"/>
  <c r="B74" i="1"/>
  <c r="G73" i="1"/>
  <c r="C73" i="1"/>
  <c r="B73" i="1"/>
  <c r="G72" i="1"/>
  <c r="C72" i="1"/>
  <c r="B72" i="1"/>
  <c r="G71" i="1"/>
  <c r="C71" i="1"/>
  <c r="B71" i="1"/>
  <c r="G70" i="1"/>
  <c r="C70" i="1"/>
  <c r="B70" i="1"/>
  <c r="G69" i="1"/>
  <c r="C69" i="1"/>
  <c r="B69" i="1"/>
  <c r="G68" i="1"/>
  <c r="C68" i="1"/>
  <c r="B68" i="1"/>
  <c r="G67" i="1"/>
  <c r="C67" i="1"/>
  <c r="B67" i="1"/>
  <c r="G66" i="1"/>
  <c r="C66" i="1"/>
  <c r="B66" i="1"/>
  <c r="G65" i="1"/>
  <c r="C65" i="1"/>
  <c r="B65" i="1"/>
  <c r="G64" i="1"/>
  <c r="C64" i="1"/>
  <c r="B64" i="1"/>
  <c r="G63" i="1"/>
  <c r="C63" i="1"/>
  <c r="B63" i="1"/>
  <c r="G62" i="1"/>
  <c r="C62" i="1"/>
  <c r="B62" i="1"/>
  <c r="G61" i="1"/>
  <c r="C61" i="1"/>
  <c r="B61" i="1"/>
  <c r="G60" i="1"/>
  <c r="C60" i="1"/>
  <c r="B60" i="1"/>
  <c r="G59" i="1"/>
  <c r="C59" i="1"/>
  <c r="B59" i="1"/>
  <c r="G58" i="1"/>
  <c r="C58" i="1"/>
  <c r="B58" i="1"/>
  <c r="G57" i="1"/>
  <c r="C57" i="1"/>
  <c r="B57" i="1"/>
  <c r="G56" i="1"/>
  <c r="C56" i="1"/>
  <c r="B56" i="1"/>
  <c r="G55" i="1"/>
  <c r="C55" i="1"/>
  <c r="B55" i="1"/>
  <c r="G54" i="1"/>
  <c r="C54" i="1"/>
  <c r="B54" i="1"/>
  <c r="G53" i="1"/>
  <c r="C53" i="1"/>
  <c r="B53" i="1"/>
  <c r="G52" i="1"/>
  <c r="C52" i="1"/>
  <c r="B52" i="1"/>
  <c r="G51" i="1"/>
  <c r="C51" i="1"/>
  <c r="B51" i="1"/>
  <c r="G50" i="1"/>
  <c r="C50" i="1"/>
  <c r="B50" i="1"/>
  <c r="G49" i="1"/>
  <c r="C49" i="1"/>
  <c r="B49" i="1"/>
  <c r="G48" i="1"/>
  <c r="C48" i="1"/>
  <c r="B48" i="1"/>
  <c r="G47" i="1"/>
  <c r="C47" i="1"/>
  <c r="B47" i="1"/>
  <c r="G46" i="1"/>
  <c r="C46" i="1"/>
  <c r="B46" i="1"/>
  <c r="G45" i="1"/>
  <c r="C45" i="1"/>
  <c r="B45" i="1"/>
  <c r="G44" i="1"/>
  <c r="C44" i="1"/>
  <c r="B44" i="1"/>
  <c r="G43" i="1"/>
  <c r="C43" i="1"/>
  <c r="B43" i="1"/>
  <c r="G42" i="1"/>
  <c r="C42" i="1"/>
  <c r="B42" i="1"/>
  <c r="G41" i="1"/>
  <c r="C41" i="1"/>
  <c r="B41" i="1"/>
  <c r="G40" i="1"/>
  <c r="C40" i="1"/>
  <c r="B40" i="1"/>
  <c r="G39" i="1"/>
  <c r="C39" i="1"/>
  <c r="B39" i="1"/>
  <c r="G38" i="1"/>
  <c r="C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C12" i="1"/>
  <c r="B12" i="1"/>
  <c r="G11" i="1"/>
  <c r="C11" i="1"/>
  <c r="B11" i="1"/>
  <c r="G10" i="1"/>
  <c r="C10" i="1"/>
  <c r="B10" i="1"/>
  <c r="G9" i="1"/>
  <c r="C9" i="1"/>
  <c r="B9" i="1"/>
  <c r="G8" i="1"/>
  <c r="C8" i="1"/>
  <c r="B8" i="1"/>
  <c r="G7" i="1"/>
  <c r="C7" i="1"/>
  <c r="B7" i="1"/>
  <c r="G184" i="1" l="1"/>
  <c r="G183" i="1"/>
  <c r="C183" i="1"/>
  <c r="B183" i="1"/>
</calcChain>
</file>

<file path=xl/sharedStrings.xml><?xml version="1.0" encoding="utf-8"?>
<sst xmlns="http://schemas.openxmlformats.org/spreadsheetml/2006/main" count="1108" uniqueCount="377">
  <si>
    <t>Descripción artículo</t>
  </si>
  <si>
    <t>A000529</t>
  </si>
  <si>
    <t>Recogedor de Basura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</si>
  <si>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</si>
  <si>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</si>
  <si>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</si>
  <si>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</si>
  <si>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</si>
  <si>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</si>
  <si>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</si>
  <si>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</si>
  <si>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</si>
  <si>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</t>
  </si>
  <si>
    <t>AB00024</t>
  </si>
  <si>
    <t>Pañuelo Facial</t>
  </si>
  <si>
    <t>SL00001</t>
  </si>
  <si>
    <t>Ambientador Spray para Baños.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</si>
  <si>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</si>
  <si>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</si>
  <si>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</si>
  <si>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</si>
  <si>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</si>
  <si>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</si>
  <si>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</si>
  <si>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</si>
  <si>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</si>
  <si>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</si>
  <si>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</si>
  <si>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</si>
  <si>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</si>
  <si>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</si>
  <si>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</si>
  <si>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</si>
  <si>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</si>
  <si>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</si>
  <si>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</si>
  <si>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</si>
  <si>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</si>
  <si>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</si>
  <si>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</si>
  <si>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</si>
  <si>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</si>
  <si>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</si>
  <si>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</si>
  <si>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</si>
  <si>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</si>
  <si>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</si>
  <si>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</si>
  <si>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</si>
  <si>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</si>
  <si>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</si>
  <si>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</si>
  <si>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</si>
  <si>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</si>
  <si>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</si>
  <si>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</si>
  <si>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</si>
  <si>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</si>
  <si>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</si>
  <si>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</si>
  <si>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</si>
  <si>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</si>
  <si>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</si>
  <si>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</si>
  <si>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</si>
  <si>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</si>
  <si>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</si>
  <si>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</si>
  <si>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</si>
  <si>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</si>
  <si>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</si>
  <si>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</si>
  <si>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</si>
  <si>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</si>
  <si>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</si>
  <si>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</si>
  <si>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</si>
  <si>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SL00041</t>
  </si>
  <si>
    <t>Tenedores plásticos</t>
  </si>
  <si>
    <t>SL00043</t>
  </si>
  <si>
    <t>Vaso ecologico carton café 4oz</t>
  </si>
  <si>
    <t>SL00047</t>
  </si>
  <si>
    <t>Toalla microfibras</t>
  </si>
  <si>
    <t>SL00050</t>
  </si>
  <si>
    <t>Mascarilla KN95</t>
  </si>
  <si>
    <t>SL00051</t>
  </si>
  <si>
    <t>Papel higienico 48 x 1-32m</t>
  </si>
  <si>
    <t>SL00053</t>
  </si>
  <si>
    <t>Mascarillas quirurgicas</t>
  </si>
  <si>
    <t>SL00056</t>
  </si>
  <si>
    <t>Alcohol isopropilico al 70%</t>
  </si>
  <si>
    <t>SL00060</t>
  </si>
  <si>
    <t>Removedor Manchas para baños GL</t>
  </si>
  <si>
    <t>SL00061</t>
  </si>
  <si>
    <t>Vasos de papel  ecologico tipo cono</t>
  </si>
  <si>
    <t>SL00064</t>
  </si>
  <si>
    <t>Limpiador de Acero Inoxidable</t>
  </si>
  <si>
    <t>SL00065</t>
  </si>
  <si>
    <t>Vasos ecologico carton 10 oz paq 50/1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</si>
  <si>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</si>
  <si>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</si>
  <si>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</si>
  <si>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</si>
  <si>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</si>
  <si>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</si>
  <si>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</si>
  <si>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</si>
  <si>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</si>
  <si>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</si>
  <si>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SO00001</t>
  </si>
  <si>
    <t>Carpeta tipo acordeones.</t>
  </si>
  <si>
    <t>SO00002</t>
  </si>
  <si>
    <t>Notas de escritorio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</si>
  <si>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</si>
  <si>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</si>
  <si>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</si>
  <si>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</si>
  <si>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</si>
  <si>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</si>
  <si>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</si>
  <si>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</si>
  <si>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</si>
  <si>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</si>
  <si>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</si>
  <si>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</si>
  <si>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</si>
  <si>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</si>
  <si>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</si>
  <si>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</si>
  <si>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</si>
  <si>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</si>
  <si>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</si>
  <si>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</si>
  <si>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</si>
  <si>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</si>
  <si>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</si>
  <si>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</si>
  <si>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</si>
  <si>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</si>
  <si>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</si>
  <si>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</si>
  <si>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</si>
  <si>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contar.</t>
  </si>
  <si>
    <t>SO00036</t>
  </si>
  <si>
    <t>Cinta para empaque</t>
  </si>
  <si>
    <t>SO00041</t>
  </si>
  <si>
    <t>Clips billeteros 25 mm</t>
  </si>
  <si>
    <t>SO00042</t>
  </si>
  <si>
    <t>Clips billeteros 32 mm</t>
  </si>
  <si>
    <t>SO00045</t>
  </si>
  <si>
    <t>Clips grandes</t>
  </si>
  <si>
    <t>SO00046</t>
  </si>
  <si>
    <t>Clips pequeños</t>
  </si>
  <si>
    <t>SO00050</t>
  </si>
  <si>
    <t>Cubierta de cartón para encuadernar</t>
  </si>
  <si>
    <t>SO00051</t>
  </si>
  <si>
    <t>Cubierta transparente para encuadernar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</si>
  <si>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</si>
  <si>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</si>
  <si>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</si>
  <si>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</si>
  <si>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</si>
  <si>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</si>
  <si>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</si>
  <si>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</si>
  <si>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</si>
  <si>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</si>
  <si>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</si>
  <si>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</si>
  <si>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</si>
  <si>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</si>
  <si>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</si>
  <si>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</si>
  <si>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SO00061</t>
  </si>
  <si>
    <t>Folders 8 1/2 x11 Normal</t>
  </si>
  <si>
    <t>SO00062</t>
  </si>
  <si>
    <t>Folders con bolsillo 9 x 12, con logo del CNSS</t>
  </si>
  <si>
    <t>SO00065</t>
  </si>
  <si>
    <t>Folders partition 8 1/2 x 11 2 divisiones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</si>
  <si>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</si>
  <si>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</si>
  <si>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</si>
  <si>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</si>
  <si>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</si>
  <si>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</si>
  <si>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</si>
  <si>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</si>
  <si>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</si>
  <si>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</si>
  <si>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</si>
  <si>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</si>
  <si>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</si>
  <si>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</si>
  <si>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</si>
  <si>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</si>
  <si>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</si>
  <si>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</si>
  <si>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</si>
  <si>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</si>
  <si>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</si>
  <si>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</si>
  <si>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</si>
  <si>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</si>
  <si>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</si>
  <si>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</si>
  <si>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</si>
  <si>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</si>
  <si>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</si>
  <si>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</si>
  <si>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</si>
  <si>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</si>
  <si>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</si>
  <si>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</si>
  <si>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</si>
  <si>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</si>
  <si>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</si>
  <si>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</si>
  <si>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</si>
  <si>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</si>
  <si>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</si>
  <si>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</si>
  <si>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</si>
  <si>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</si>
  <si>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</si>
  <si>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</si>
  <si>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</si>
  <si>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</si>
  <si>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</si>
  <si>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</si>
  <si>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</si>
  <si>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</si>
  <si>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</si>
  <si>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</si>
  <si>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</si>
  <si>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</si>
  <si>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</si>
  <si>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</si>
  <si>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</si>
  <si>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</si>
  <si>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</si>
  <si>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</si>
  <si>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</si>
  <si>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</si>
  <si>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</si>
  <si>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</si>
  <si>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</si>
  <si>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</si>
  <si>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</si>
  <si>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</si>
  <si>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</si>
  <si>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</si>
  <si>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</si>
  <si>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</si>
  <si>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</si>
  <si>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</si>
  <si>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</si>
  <si>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</si>
  <si>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</si>
  <si>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</si>
  <si>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</si>
  <si>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</si>
  <si>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</si>
  <si>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</si>
  <si>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</si>
  <si>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</si>
  <si>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</si>
  <si>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</si>
  <si>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</si>
  <si>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</si>
  <si>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</si>
  <si>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</si>
  <si>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</si>
  <si>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</si>
  <si>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</si>
  <si>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</si>
  <si>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SO00140</t>
  </si>
  <si>
    <t>Tape Doble Cara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</si>
  <si>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</si>
  <si>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</si>
  <si>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</si>
  <si>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</si>
  <si>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</si>
  <si>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</si>
  <si>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</si>
  <si>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</si>
  <si>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SO00163</t>
  </si>
  <si>
    <t>TONER XEROX WC M20</t>
  </si>
  <si>
    <t>SO00164</t>
  </si>
  <si>
    <t>Toner Xerox WC4250/4260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</si>
  <si>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</si>
  <si>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</si>
  <si>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</si>
  <si>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</si>
  <si>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</si>
  <si>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</si>
  <si>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</si>
  <si>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</si>
  <si>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</si>
  <si>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</si>
  <si>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</si>
  <si>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</si>
  <si>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SO00184</t>
  </si>
  <si>
    <t>Pila D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</si>
  <si>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</si>
  <si>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</si>
  <si>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</si>
  <si>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</si>
  <si>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</si>
  <si>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</si>
  <si>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</si>
  <si>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</si>
  <si>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</si>
  <si>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</si>
  <si>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</si>
  <si>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</si>
  <si>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</si>
  <si>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</si>
  <si>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</si>
  <si>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</si>
  <si>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</si>
  <si>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</si>
  <si>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</si>
  <si>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</si>
  <si>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</si>
  <si>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</si>
  <si>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</si>
  <si>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</si>
  <si>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</si>
  <si>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</si>
  <si>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</si>
  <si>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</si>
  <si>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SO00220</t>
  </si>
  <si>
    <t>Limpiador  Correa de Transferencia Xerox 7855</t>
  </si>
  <si>
    <t>SO00221</t>
  </si>
  <si>
    <t>2do Rodillo transferencia de Polarizacion Xerox 7855</t>
  </si>
  <si>
    <t>SO00222</t>
  </si>
  <si>
    <t>Talonario CMNyR</t>
  </si>
  <si>
    <t>SO00223</t>
  </si>
  <si>
    <t>Resma Papel Timbrada CMNyR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</si>
  <si>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</si>
  <si>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</si>
  <si>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</si>
  <si>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</si>
  <si>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</si>
  <si>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</si>
  <si>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</si>
  <si>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</si>
  <si>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</si>
  <si>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</si>
  <si>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SO00232</t>
  </si>
  <si>
    <t>Cartucho de toner Xerox versaLink B605 BK</t>
  </si>
  <si>
    <t>SO00233</t>
  </si>
  <si>
    <t>Drum xerox versaLink B605</t>
  </si>
  <si>
    <t>Código</t>
  </si>
  <si>
    <t>Fecha adquisición</t>
  </si>
  <si>
    <t>Fecha de registro</t>
  </si>
  <si>
    <t>Existencia</t>
  </si>
  <si>
    <t>Valor  unitario</t>
  </si>
  <si>
    <t>Costo total</t>
  </si>
  <si>
    <t xml:space="preserve">DIRECCION ADMINISTRATIVA </t>
  </si>
  <si>
    <t>SECCION ALMACEN Y SUMINISTRO</t>
  </si>
  <si>
    <t>Total RD$</t>
  </si>
  <si>
    <t>Reporte Material Gastable al 31 de May. 2022</t>
  </si>
  <si>
    <t>AB00001</t>
  </si>
  <si>
    <t>Azúcar Crema PAQ1X5LB</t>
  </si>
  <si>
    <t>Reporte Material Gastable al 30 de Jun. 2022</t>
  </si>
  <si>
    <t>Reporte Material Gastable al 30 de Abril  2022</t>
  </si>
  <si>
    <t>Preparado por:</t>
  </si>
  <si>
    <t>Revisado por:</t>
  </si>
  <si>
    <t>Auxiliar Administrativo</t>
  </si>
  <si>
    <t>Director Administrativo</t>
  </si>
  <si>
    <t>SO00211</t>
  </si>
  <si>
    <t>SO00212</t>
  </si>
  <si>
    <t>SO00213</t>
  </si>
  <si>
    <t>SO00214</t>
  </si>
  <si>
    <t>SO00215</t>
  </si>
  <si>
    <t>SO00216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</si>
</sst>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dd\-mm\-yy"/>
    <numFmt numFmtId="166" formatCode="&quot; &quot;#,##0.00&quot; &quot;;&quot; (&quot;#,##0.00&quot;)&quot;;&quot; -&quot;00&quot; &quot;;&quot; &quot;@&quot; &quot;"/>
    <numFmt numFmtId="167" formatCode="&quot; &quot;&quot;$&quot;#,##0.00&quot; &quot;;&quot; &quot;&quot;$&quot;&quot;(&quot;#,##0.00&quot;)&quot;;&quot; &quot;&quot;$&quot;&quot;-&quot;00&quot; &quot;;&quot; &quot;@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</cellStyleXfs>
  <cellXfs count="49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top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2" fillId="4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0" borderId="0" xfId="0" applyBorder="1"/>
    <xf numFmtId="0" fontId="0" fillId="4" borderId="0" xfId="0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0" fontId="6" fillId="2" borderId="0" xfId="3" applyFont="1"/>
    <xf numFmtId="43" fontId="6" fillId="2" borderId="0" xfId="3" applyNumberFormat="1" applyFont="1"/>
    <xf numFmtId="44" fontId="0" fillId="0" borderId="1" xfId="2" applyFont="1" applyBorder="1"/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5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/>
    <xf numFmtId="44" fontId="0" fillId="0" borderId="3" xfId="2" applyFont="1" applyBorder="1"/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44" fontId="0" fillId="0" borderId="4" xfId="2" applyFont="1" applyBorder="1"/>
    <xf numFmtId="44" fontId="6" fillId="2" borderId="0" xfId="2" applyFont="1" applyFill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7">
    <cellStyle name="Énfasis5" xfId="3" builtinId="45"/>
    <cellStyle name="Millares" xfId="1" builtinId="3"/>
    <cellStyle name="Millares 2" xfId="5"/>
    <cellStyle name="Moneda" xfId="2" builtinId="4"/>
    <cellStyle name="Moneda 2" xfId="6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2"/>
  <sheetViews>
    <sheetView tabSelected="1" view="pageBreakPreview" topLeftCell="A541" zoomScaleNormal="100" zoomScaleSheetLayoutView="100" workbookViewId="0">
      <selection activeCell="D559" sqref="D559"/>
    </sheetView>
  </sheetViews>
  <sheetFormatPr baseColWidth="10" defaultRowHeight="15" x14ac:dyDescent="0.25"/>
  <cols>
    <col min="1" max="1" width="11.5703125" customWidth="1"/>
    <col min="2" max="2" width="15.5703125" customWidth="1"/>
    <col min="3" max="3" width="14.42578125" customWidth="1"/>
    <col min="4" max="4" width="40.5703125" customWidth="1"/>
    <col min="5" max="5" width="13.42578125" customWidth="1"/>
    <col min="6" max="6" width="14.85546875" customWidth="1"/>
    <col min="7" max="7" width="15.85546875" customWidth="1"/>
  </cols>
  <sheetData>
    <row r="1" spans="1:8" x14ac:dyDescent="0.25">
      <c r="A1" s="4"/>
      <c r="B1" s="4"/>
      <c r="C1" s="4"/>
      <c r="D1" s="4"/>
      <c r="E1" s="4"/>
      <c r="F1" s="20"/>
      <c r="G1" s="4"/>
    </row>
    <row r="2" spans="1:8" x14ac:dyDescent="0.25">
      <c r="A2" s="4"/>
      <c r="B2" s="4"/>
      <c r="C2" s="4"/>
      <c r="D2" s="4"/>
      <c r="E2" s="4"/>
      <c r="F2" s="20"/>
      <c r="G2" s="4"/>
    </row>
    <row r="3" spans="1:8" ht="23.25" x14ac:dyDescent="0.25">
      <c r="A3" s="4"/>
      <c r="B3" s="4"/>
      <c r="C3" s="4"/>
      <c r="D3" s="5" t="s">
        <v>359</v>
      </c>
      <c r="E3" s="20"/>
      <c r="F3" s="4"/>
      <c r="G3" s="4"/>
    </row>
    <row r="4" spans="1:8" ht="23.25" x14ac:dyDescent="0.25">
      <c r="A4" s="4"/>
      <c r="B4" s="4"/>
      <c r="C4" s="4"/>
      <c r="D4" s="5" t="s">
        <v>360</v>
      </c>
      <c r="E4" s="20"/>
      <c r="F4" s="4"/>
      <c r="G4" s="4"/>
    </row>
    <row r="5" spans="1:8" ht="23.25" x14ac:dyDescent="0.25">
      <c r="A5" s="4"/>
      <c r="B5" s="4"/>
      <c r="C5" s="4"/>
      <c r="D5" s="21" t="s">
        <v>366</v>
      </c>
      <c r="E5" s="20"/>
      <c r="F5" s="4"/>
      <c r="G5" s="4"/>
    </row>
    <row r="6" spans="1:8" ht="37.5" x14ac:dyDescent="0.25">
      <c r="A6" s="1" t="s">
        <v>353</v>
      </c>
      <c r="B6" s="2" t="s">
        <v>354</v>
      </c>
      <c r="C6" s="2" t="s">
        <v>355</v>
      </c>
      <c r="D6" s="1" t="s">
        <v>0</v>
      </c>
      <c r="E6" s="1" t="s">
        <v>356</v>
      </c>
      <c r="F6" s="3" t="s">
        <v>357</v>
      </c>
      <c r="G6" s="22" t="s">
        <v>358</v>
      </c>
    </row>
    <row r="7" spans="1:8" x14ac:dyDescent="0.25">
      <c r="A7" s="17" t="s">
        <v>1</v>
      </c>
      <c r="B7" s="18">
        <f t="shared" ref="B7:B18" si="0">DATE(2011,2,3)</f>
        <v>40577</v>
      </c>
      <c r="C7" s="18">
        <f>DATE(2021,10,18)</f>
        <v>44487</v>
      </c>
      <c r="D7" s="16" t="s">
        <v>2</v>
      </c>
      <c r="E7" s="16">
        <v>11</v>
      </c>
      <c r="F7" s="28">
        <v>92.04</v>
      </c>
      <c r="G7" s="28">
        <f>+E7*F7</f>
        <v>1012.44</v>
      </c>
      <c r="H7" s="14"/>
    </row>
    <row r="8" spans="1:8" x14ac:dyDescent="0.25">
      <c r="A8" s="17" t="s">
        <v>3</v>
      </c>
      <c r="B8" s="18">
        <f t="shared" si="0"/>
        <v>40577</v>
      </c>
      <c r="C8" s="18">
        <f>DATE(2021,9,23)</f>
        <v>44462</v>
      </c>
      <c r="D8" s="16" t="s">
        <v>4</v>
      </c>
      <c r="E8" s="16">
        <v>78</v>
      </c>
      <c r="F8" s="28">
        <v>223.12</v>
      </c>
      <c r="G8" s="28">
        <f t="shared" ref="G8:G71" si="1">+E8*F8</f>
        <v>17403.36</v>
      </c>
      <c r="H8" s="14"/>
    </row>
    <row r="9" spans="1:8" x14ac:dyDescent="0.25">
      <c r="A9" s="17" t="s">
        <v>5</v>
      </c>
      <c r="B9" s="18">
        <f t="shared" si="0"/>
        <v>40577</v>
      </c>
      <c r="C9" s="18">
        <f>DATE(2021,9,20)</f>
        <v>44459</v>
      </c>
      <c r="D9" s="16" t="s">
        <v>6</v>
      </c>
      <c r="E9" s="16">
        <v>42</v>
      </c>
      <c r="F9" s="28">
        <v>161.66</v>
      </c>
      <c r="G9" s="28">
        <f t="shared" si="1"/>
        <v>6789.72</v>
      </c>
      <c r="H9" s="14"/>
    </row>
    <row r="10" spans="1:8" x14ac:dyDescent="0.25">
      <c r="A10" s="17" t="s">
        <v>7</v>
      </c>
      <c r="B10" s="18">
        <f t="shared" si="0"/>
        <v>40577</v>
      </c>
      <c r="C10" s="18">
        <f>DATE(2021,9,20)</f>
        <v>44459</v>
      </c>
      <c r="D10" s="16" t="s">
        <v>8</v>
      </c>
      <c r="E10" s="19">
        <v>1009</v>
      </c>
      <c r="F10" s="28">
        <v>10.5</v>
      </c>
      <c r="G10" s="28">
        <f t="shared" si="1"/>
        <v>10594.5</v>
      </c>
      <c r="H10" s="14"/>
    </row>
    <row r="11" spans="1:8" x14ac:dyDescent="0.25">
      <c r="A11" s="17" t="s">
        <v>9</v>
      </c>
      <c r="B11" s="18">
        <f t="shared" si="0"/>
        <v>40577</v>
      </c>
      <c r="C11" s="18">
        <f>DATE(2021,9,20)</f>
        <v>44459</v>
      </c>
      <c r="D11" s="16" t="s">
        <v>10</v>
      </c>
      <c r="E11" s="16">
        <v>35</v>
      </c>
      <c r="F11" s="28">
        <v>495.48</v>
      </c>
      <c r="G11" s="28">
        <f t="shared" si="1"/>
        <v>17341.8</v>
      </c>
      <c r="H11" s="14"/>
    </row>
    <row r="12" spans="1:8" x14ac:dyDescent="0.25">
      <c r="A12" s="17" t="s">
        <v>11</v>
      </c>
      <c r="B12" s="18">
        <f t="shared" si="0"/>
        <v>40577</v>
      </c>
      <c r="C12" s="18">
        <f>DATE(2021,9,20)</f>
        <v>44459</v>
      </c>
      <c r="D12" s="16" t="s">
        <v>12</v>
      </c>
      <c r="E12" s="16">
        <v>3800</v>
      </c>
      <c r="F12" s="28">
        <v>3</v>
      </c>
      <c r="G12" s="28">
        <f t="shared" si="1"/>
        <v>11400</v>
      </c>
      <c r="H12" s="14"/>
    </row>
    <row r="13" spans="1:8" x14ac:dyDescent="0.25">
      <c r="A13" s="17" t="s">
        <v>13</v>
      </c>
      <c r="B13" s="18">
        <f t="shared" si="0"/>
        <v>40577</v>
      </c>
      <c r="C13" s="18">
        <f>DATE(2021,6,7)</f>
        <v>44354</v>
      </c>
      <c r="D13" s="16" t="s">
        <v>14</v>
      </c>
      <c r="E13" s="16">
        <v>19</v>
      </c>
      <c r="F13" s="28">
        <v>21.06</v>
      </c>
      <c r="G13" s="28">
        <f t="shared" si="1"/>
        <v>400.14</v>
      </c>
      <c r="H13" s="14"/>
    </row>
    <row r="14" spans="1:8" x14ac:dyDescent="0.25">
      <c r="A14" s="17" t="s">
        <v>15</v>
      </c>
      <c r="B14" s="18">
        <f t="shared" si="0"/>
        <v>40577</v>
      </c>
      <c r="C14" s="18">
        <f>DATE(2021,10,18)</f>
        <v>44487</v>
      </c>
      <c r="D14" s="16" t="s">
        <v>16</v>
      </c>
      <c r="E14" s="16">
        <v>42</v>
      </c>
      <c r="F14" s="28">
        <v>304.83999999999997</v>
      </c>
      <c r="G14" s="28">
        <f t="shared" si="1"/>
        <v>12803.279999999999</v>
      </c>
      <c r="H14" s="14"/>
    </row>
    <row r="15" spans="1:8" x14ac:dyDescent="0.25">
      <c r="A15" s="17" t="s">
        <v>17</v>
      </c>
      <c r="B15" s="18">
        <f t="shared" si="0"/>
        <v>40577</v>
      </c>
      <c r="C15" s="18">
        <f>DATE(2021,10,15)</f>
        <v>44484</v>
      </c>
      <c r="D15" s="16" t="s">
        <v>18</v>
      </c>
      <c r="E15" s="16">
        <v>27</v>
      </c>
      <c r="F15" s="28">
        <v>13.59</v>
      </c>
      <c r="G15" s="28">
        <f t="shared" si="1"/>
        <v>366.93</v>
      </c>
      <c r="H15" s="14"/>
    </row>
    <row r="16" spans="1:8" x14ac:dyDescent="0.25">
      <c r="A16" s="17" t="s">
        <v>19</v>
      </c>
      <c r="B16" s="18">
        <f t="shared" si="0"/>
        <v>40577</v>
      </c>
      <c r="C16" s="18">
        <f>DATE(2021,10,22)</f>
        <v>44491</v>
      </c>
      <c r="D16" s="16" t="s">
        <v>20</v>
      </c>
      <c r="E16" s="16">
        <v>7</v>
      </c>
      <c r="F16" s="28">
        <v>60</v>
      </c>
      <c r="G16" s="28">
        <f t="shared" si="1"/>
        <v>420</v>
      </c>
      <c r="H16" s="14"/>
    </row>
    <row r="17" spans="1:8" x14ac:dyDescent="0.25">
      <c r="A17" s="17" t="s">
        <v>21</v>
      </c>
      <c r="B17" s="18">
        <f t="shared" si="0"/>
        <v>40577</v>
      </c>
      <c r="C17" s="18">
        <f>DATE(2021,10,22)</f>
        <v>44491</v>
      </c>
      <c r="D17" s="16" t="s">
        <v>22</v>
      </c>
      <c r="E17" s="16">
        <v>31</v>
      </c>
      <c r="F17" s="28">
        <v>62</v>
      </c>
      <c r="G17" s="28">
        <f t="shared" si="1"/>
        <v>1922</v>
      </c>
      <c r="H17" s="14"/>
    </row>
    <row r="18" spans="1:8" x14ac:dyDescent="0.25">
      <c r="A18" s="17" t="s">
        <v>23</v>
      </c>
      <c r="B18" s="18">
        <f t="shared" si="0"/>
        <v>40577</v>
      </c>
      <c r="C18" s="18">
        <f>DATE(2021,10,18)</f>
        <v>44487</v>
      </c>
      <c r="D18" s="16" t="s">
        <v>24</v>
      </c>
      <c r="E18" s="16">
        <v>179</v>
      </c>
      <c r="F18" s="28">
        <v>0.83</v>
      </c>
      <c r="G18" s="28">
        <f t="shared" si="1"/>
        <v>148.57</v>
      </c>
      <c r="H18" s="14"/>
    </row>
    <row r="19" spans="1:8" x14ac:dyDescent="0.25">
      <c r="A19" s="17" t="s">
        <v>25</v>
      </c>
      <c r="B19" s="18">
        <f>DATE(2011,2,4)</f>
        <v>40578</v>
      </c>
      <c r="C19" s="18">
        <f>DATE(2017,4,10)</f>
        <v>42835</v>
      </c>
      <c r="D19" s="16" t="s">
        <v>26</v>
      </c>
      <c r="E19" s="16">
        <v>41</v>
      </c>
      <c r="F19" s="28">
        <v>0.92</v>
      </c>
      <c r="G19" s="28">
        <f t="shared" si="1"/>
        <v>37.72</v>
      </c>
      <c r="H19" s="14"/>
    </row>
    <row r="20" spans="1:8" x14ac:dyDescent="0.25">
      <c r="A20" s="17" t="s">
        <v>27</v>
      </c>
      <c r="B20" s="18">
        <f>DATE(2012,2,16)</f>
        <v>40955</v>
      </c>
      <c r="C20" s="18">
        <f>DATE(2021,10,15)</f>
        <v>44484</v>
      </c>
      <c r="D20" s="16" t="s">
        <v>28</v>
      </c>
      <c r="E20" s="16">
        <v>4</v>
      </c>
      <c r="F20" s="28">
        <v>180.54</v>
      </c>
      <c r="G20" s="28">
        <f t="shared" si="1"/>
        <v>722.16</v>
      </c>
      <c r="H20" s="14"/>
    </row>
    <row r="21" spans="1:8" x14ac:dyDescent="0.25">
      <c r="A21" s="17" t="s">
        <v>29</v>
      </c>
      <c r="B21" s="18">
        <f t="shared" ref="B21:B29" si="2">DATE(2011,2,3)</f>
        <v>40577</v>
      </c>
      <c r="C21" s="18">
        <f>DATE(2021,10,15)</f>
        <v>44484</v>
      </c>
      <c r="D21" s="16" t="s">
        <v>30</v>
      </c>
      <c r="E21" s="16">
        <v>0</v>
      </c>
      <c r="F21" s="28">
        <v>83.78</v>
      </c>
      <c r="G21" s="28">
        <f t="shared" si="1"/>
        <v>0</v>
      </c>
      <c r="H21" s="14"/>
    </row>
    <row r="22" spans="1:8" x14ac:dyDescent="0.25">
      <c r="A22" s="17" t="s">
        <v>31</v>
      </c>
      <c r="B22" s="18">
        <f t="shared" si="2"/>
        <v>40577</v>
      </c>
      <c r="C22" s="18">
        <f>DATE(2021,10,18)</f>
        <v>44487</v>
      </c>
      <c r="D22" s="16" t="s">
        <v>32</v>
      </c>
      <c r="E22" s="16">
        <v>27</v>
      </c>
      <c r="F22" s="28">
        <v>100.25</v>
      </c>
      <c r="G22" s="28">
        <f t="shared" si="1"/>
        <v>2706.75</v>
      </c>
      <c r="H22" s="14"/>
    </row>
    <row r="23" spans="1:8" x14ac:dyDescent="0.25">
      <c r="A23" s="17" t="s">
        <v>33</v>
      </c>
      <c r="B23" s="18">
        <f t="shared" si="2"/>
        <v>40577</v>
      </c>
      <c r="C23" s="18">
        <f>DATE(2021,6,4)</f>
        <v>44351</v>
      </c>
      <c r="D23" s="16" t="s">
        <v>34</v>
      </c>
      <c r="E23" s="16">
        <v>5</v>
      </c>
      <c r="F23" s="28">
        <v>118</v>
      </c>
      <c r="G23" s="28">
        <f t="shared" si="1"/>
        <v>590</v>
      </c>
      <c r="H23" s="14"/>
    </row>
    <row r="24" spans="1:8" x14ac:dyDescent="0.25">
      <c r="A24" s="17" t="s">
        <v>35</v>
      </c>
      <c r="B24" s="18">
        <f t="shared" si="2"/>
        <v>40577</v>
      </c>
      <c r="C24" s="18">
        <f>DATE(2021,10,22)</f>
        <v>44491</v>
      </c>
      <c r="D24" s="16" t="s">
        <v>36</v>
      </c>
      <c r="E24" s="16">
        <v>14</v>
      </c>
      <c r="F24" s="28">
        <v>15</v>
      </c>
      <c r="G24" s="28">
        <f t="shared" si="1"/>
        <v>210</v>
      </c>
      <c r="H24" s="14"/>
    </row>
    <row r="25" spans="1:8" x14ac:dyDescent="0.25">
      <c r="A25" s="17" t="s">
        <v>37</v>
      </c>
      <c r="B25" s="18">
        <f t="shared" si="2"/>
        <v>40577</v>
      </c>
      <c r="C25" s="18">
        <f>DATE(2021,10,18)</f>
        <v>44487</v>
      </c>
      <c r="D25" s="16" t="s">
        <v>38</v>
      </c>
      <c r="E25" s="16">
        <v>16</v>
      </c>
      <c r="F25" s="28">
        <v>188.21</v>
      </c>
      <c r="G25" s="28">
        <f t="shared" si="1"/>
        <v>3011.36</v>
      </c>
      <c r="H25" s="14"/>
    </row>
    <row r="26" spans="1:8" x14ac:dyDescent="0.25">
      <c r="A26" s="17" t="s">
        <v>39</v>
      </c>
      <c r="B26" s="18">
        <f t="shared" si="2"/>
        <v>40577</v>
      </c>
      <c r="C26" s="18">
        <f>DATE(2021,7,2)</f>
        <v>44379</v>
      </c>
      <c r="D26" s="16" t="s">
        <v>40</v>
      </c>
      <c r="E26" s="16">
        <v>12</v>
      </c>
      <c r="F26" s="28">
        <v>0.3</v>
      </c>
      <c r="G26" s="28">
        <f t="shared" si="1"/>
        <v>3.5999999999999996</v>
      </c>
      <c r="H26" s="14"/>
    </row>
    <row r="27" spans="1:8" x14ac:dyDescent="0.25">
      <c r="A27" s="17" t="s">
        <v>41</v>
      </c>
      <c r="B27" s="18">
        <f t="shared" si="2"/>
        <v>40577</v>
      </c>
      <c r="C27" s="18">
        <f>DATE(2021,10,15)</f>
        <v>44484</v>
      </c>
      <c r="D27" s="16" t="s">
        <v>42</v>
      </c>
      <c r="E27" s="16">
        <v>1680</v>
      </c>
      <c r="F27" s="28">
        <v>1.35</v>
      </c>
      <c r="G27" s="28">
        <f t="shared" si="1"/>
        <v>2268</v>
      </c>
    </row>
    <row r="28" spans="1:8" x14ac:dyDescent="0.25">
      <c r="A28" s="17" t="s">
        <v>43</v>
      </c>
      <c r="B28" s="18">
        <f t="shared" si="2"/>
        <v>40577</v>
      </c>
      <c r="C28" s="18">
        <f>DATE(2021,10,15)</f>
        <v>44484</v>
      </c>
      <c r="D28" s="16" t="s">
        <v>44</v>
      </c>
      <c r="E28" s="16">
        <v>250</v>
      </c>
      <c r="F28" s="28">
        <v>3.3</v>
      </c>
      <c r="G28" s="28">
        <f t="shared" si="1"/>
        <v>825</v>
      </c>
    </row>
    <row r="29" spans="1:8" x14ac:dyDescent="0.25">
      <c r="A29" s="17" t="s">
        <v>45</v>
      </c>
      <c r="B29" s="18">
        <f t="shared" si="2"/>
        <v>40577</v>
      </c>
      <c r="C29" s="18">
        <f>DATE(2021,10,18)</f>
        <v>44487</v>
      </c>
      <c r="D29" s="16" t="s">
        <v>46</v>
      </c>
      <c r="E29" s="16">
        <v>783</v>
      </c>
      <c r="F29" s="28">
        <v>5.91</v>
      </c>
      <c r="G29" s="28">
        <f t="shared" si="1"/>
        <v>4627.53</v>
      </c>
    </row>
    <row r="30" spans="1:8" x14ac:dyDescent="0.25">
      <c r="A30" s="17" t="s">
        <v>47</v>
      </c>
      <c r="B30" s="18">
        <f>DATE(2013,12,5)</f>
        <v>41613</v>
      </c>
      <c r="C30" s="18">
        <f>DATE(2021,10,15)</f>
        <v>44484</v>
      </c>
      <c r="D30" s="16" t="s">
        <v>48</v>
      </c>
      <c r="E30" s="16">
        <v>62</v>
      </c>
      <c r="F30" s="28">
        <v>625.4</v>
      </c>
      <c r="G30" s="28">
        <f t="shared" si="1"/>
        <v>38774.799999999996</v>
      </c>
    </row>
    <row r="31" spans="1:8" x14ac:dyDescent="0.25">
      <c r="A31" s="17" t="s">
        <v>49</v>
      </c>
      <c r="B31" s="18">
        <f>DATE(2011,2,3)</f>
        <v>40577</v>
      </c>
      <c r="C31" s="18">
        <f>DATE(2021,10,15)</f>
        <v>44484</v>
      </c>
      <c r="D31" s="16" t="s">
        <v>50</v>
      </c>
      <c r="E31" s="16">
        <v>13</v>
      </c>
      <c r="F31" s="28">
        <v>41.06</v>
      </c>
      <c r="G31" s="28">
        <f t="shared" si="1"/>
        <v>533.78</v>
      </c>
    </row>
    <row r="32" spans="1:8" x14ac:dyDescent="0.25">
      <c r="A32" s="17" t="s">
        <v>51</v>
      </c>
      <c r="B32" s="18">
        <f>DATE(2011,2,3)</f>
        <v>40577</v>
      </c>
      <c r="C32" s="18">
        <f>DATE(2021,10,18)</f>
        <v>44487</v>
      </c>
      <c r="D32" s="16" t="s">
        <v>52</v>
      </c>
      <c r="E32" s="16">
        <v>14</v>
      </c>
      <c r="F32" s="28">
        <v>166.11</v>
      </c>
      <c r="G32" s="28">
        <f t="shared" si="1"/>
        <v>2325.54</v>
      </c>
    </row>
    <row r="33" spans="1:7" x14ac:dyDescent="0.25">
      <c r="A33" s="17" t="s">
        <v>53</v>
      </c>
      <c r="B33" s="18">
        <f>DATE(2011,2,3)</f>
        <v>40577</v>
      </c>
      <c r="C33" s="18">
        <f>DATE(2021,10,22)</f>
        <v>44491</v>
      </c>
      <c r="D33" s="16" t="s">
        <v>54</v>
      </c>
      <c r="E33" s="16">
        <v>19</v>
      </c>
      <c r="F33" s="28">
        <v>110</v>
      </c>
      <c r="G33" s="28">
        <f t="shared" si="1"/>
        <v>2090</v>
      </c>
    </row>
    <row r="34" spans="1:7" x14ac:dyDescent="0.25">
      <c r="A34" s="17" t="s">
        <v>55</v>
      </c>
      <c r="B34" s="18">
        <f>DATE(2013,8,28)</f>
        <v>41514</v>
      </c>
      <c r="C34" s="18">
        <f>DATE(2021,6,7)</f>
        <v>44354</v>
      </c>
      <c r="D34" s="16" t="s">
        <v>56</v>
      </c>
      <c r="E34" s="16">
        <v>29</v>
      </c>
      <c r="F34" s="28">
        <v>614.32000000000005</v>
      </c>
      <c r="G34" s="28">
        <f t="shared" si="1"/>
        <v>17815.280000000002</v>
      </c>
    </row>
    <row r="35" spans="1:7" x14ac:dyDescent="0.25">
      <c r="A35" s="17" t="s">
        <v>57</v>
      </c>
      <c r="B35" s="18">
        <f>DATE(2011,2,3)</f>
        <v>40577</v>
      </c>
      <c r="C35" s="18">
        <f>DATE(2021,10,22)</f>
        <v>44491</v>
      </c>
      <c r="D35" s="16" t="s">
        <v>58</v>
      </c>
      <c r="E35" s="16">
        <v>0</v>
      </c>
      <c r="F35" s="28">
        <v>115</v>
      </c>
      <c r="G35" s="28">
        <f t="shared" si="1"/>
        <v>0</v>
      </c>
    </row>
    <row r="36" spans="1:7" x14ac:dyDescent="0.25">
      <c r="A36" s="17" t="s">
        <v>59</v>
      </c>
      <c r="B36" s="18">
        <f>DATE(2011,2,3)</f>
        <v>40577</v>
      </c>
      <c r="C36" s="18">
        <f>DATE(2021,10,15)</f>
        <v>44484</v>
      </c>
      <c r="D36" s="16" t="s">
        <v>60</v>
      </c>
      <c r="E36" s="16">
        <v>10</v>
      </c>
      <c r="F36" s="28">
        <v>122.8</v>
      </c>
      <c r="G36" s="28">
        <f t="shared" si="1"/>
        <v>1228</v>
      </c>
    </row>
    <row r="37" spans="1:7" x14ac:dyDescent="0.25">
      <c r="A37" s="17" t="s">
        <v>61</v>
      </c>
      <c r="B37" s="18">
        <f>DATE(2011,2,3)</f>
        <v>40577</v>
      </c>
      <c r="C37" s="18">
        <f>DATE(2020,2,19)</f>
        <v>43880</v>
      </c>
      <c r="D37" s="16" t="s">
        <v>62</v>
      </c>
      <c r="E37" s="16">
        <v>10</v>
      </c>
      <c r="F37" s="28">
        <v>429.67</v>
      </c>
      <c r="G37" s="28">
        <f t="shared" si="1"/>
        <v>4296.7</v>
      </c>
    </row>
    <row r="38" spans="1:7" x14ac:dyDescent="0.25">
      <c r="A38" s="17" t="s">
        <v>63</v>
      </c>
      <c r="B38" s="18">
        <f>DATE(2014,7,24)</f>
        <v>41844</v>
      </c>
      <c r="C38" s="18">
        <f>DATE(2021,6,7)</f>
        <v>44354</v>
      </c>
      <c r="D38" s="16" t="s">
        <v>64</v>
      </c>
      <c r="E38" s="16">
        <v>25</v>
      </c>
      <c r="F38" s="28">
        <v>98.76</v>
      </c>
      <c r="G38" s="28">
        <f t="shared" si="1"/>
        <v>2469</v>
      </c>
    </row>
    <row r="39" spans="1:7" x14ac:dyDescent="0.25">
      <c r="A39" s="17" t="s">
        <v>65</v>
      </c>
      <c r="B39" s="18">
        <f>DATE(2011,2,3)</f>
        <v>40577</v>
      </c>
      <c r="C39" s="18">
        <f>DATE(2021,7,2)</f>
        <v>44379</v>
      </c>
      <c r="D39" s="16" t="s">
        <v>66</v>
      </c>
      <c r="E39" s="16">
        <v>41</v>
      </c>
      <c r="F39" s="28">
        <v>217.4</v>
      </c>
      <c r="G39" s="28">
        <f t="shared" si="1"/>
        <v>8913.4</v>
      </c>
    </row>
    <row r="40" spans="1:7" x14ac:dyDescent="0.25">
      <c r="A40" s="17" t="s">
        <v>67</v>
      </c>
      <c r="B40" s="18">
        <f>DATE(2011,2,3)</f>
        <v>40577</v>
      </c>
      <c r="C40" s="18">
        <f>DATE(2021,10,26)</f>
        <v>44495</v>
      </c>
      <c r="D40" s="16" t="s">
        <v>68</v>
      </c>
      <c r="E40" s="16">
        <v>944</v>
      </c>
      <c r="F40" s="28">
        <v>167.64</v>
      </c>
      <c r="G40" s="28">
        <f t="shared" si="1"/>
        <v>158252.15999999997</v>
      </c>
    </row>
    <row r="41" spans="1:7" x14ac:dyDescent="0.25">
      <c r="A41" s="17" t="s">
        <v>69</v>
      </c>
      <c r="B41" s="18">
        <f>DATE(2013,8,28)</f>
        <v>41514</v>
      </c>
      <c r="C41" s="18">
        <f>DATE(2021,10,26)</f>
        <v>44495</v>
      </c>
      <c r="D41" s="16" t="s">
        <v>70</v>
      </c>
      <c r="E41" s="16">
        <v>167</v>
      </c>
      <c r="F41" s="28">
        <v>273.42</v>
      </c>
      <c r="G41" s="28">
        <f t="shared" si="1"/>
        <v>45661.14</v>
      </c>
    </row>
    <row r="42" spans="1:7" x14ac:dyDescent="0.25">
      <c r="A42" s="17" t="s">
        <v>71</v>
      </c>
      <c r="B42" s="18">
        <f t="shared" ref="B42:B47" si="3">DATE(2011,2,3)</f>
        <v>40577</v>
      </c>
      <c r="C42" s="18">
        <f>DATE(2018,10,17)</f>
        <v>43390</v>
      </c>
      <c r="D42" s="16" t="s">
        <v>72</v>
      </c>
      <c r="E42" s="16">
        <v>38</v>
      </c>
      <c r="F42" s="28">
        <v>3.68</v>
      </c>
      <c r="G42" s="28">
        <f t="shared" si="1"/>
        <v>139.84</v>
      </c>
    </row>
    <row r="43" spans="1:7" x14ac:dyDescent="0.25">
      <c r="A43" s="17" t="s">
        <v>73</v>
      </c>
      <c r="B43" s="18">
        <f t="shared" si="3"/>
        <v>40577</v>
      </c>
      <c r="C43" s="18">
        <f>DATE(2021,10,18)</f>
        <v>44487</v>
      </c>
      <c r="D43" s="16" t="s">
        <v>74</v>
      </c>
      <c r="E43" s="16">
        <v>51</v>
      </c>
      <c r="F43" s="28">
        <v>10.41</v>
      </c>
      <c r="G43" s="28">
        <f t="shared" si="1"/>
        <v>530.91</v>
      </c>
    </row>
    <row r="44" spans="1:7" x14ac:dyDescent="0.25">
      <c r="A44" s="17" t="s">
        <v>75</v>
      </c>
      <c r="B44" s="18">
        <f t="shared" si="3"/>
        <v>40577</v>
      </c>
      <c r="C44" s="18">
        <f>DATE(2021,10,18)</f>
        <v>44487</v>
      </c>
      <c r="D44" s="16" t="s">
        <v>76</v>
      </c>
      <c r="E44" s="16">
        <v>1871</v>
      </c>
      <c r="F44" s="28">
        <v>0.45</v>
      </c>
      <c r="G44" s="28">
        <f t="shared" si="1"/>
        <v>841.95</v>
      </c>
    </row>
    <row r="45" spans="1:7" x14ac:dyDescent="0.25">
      <c r="A45" s="17" t="s">
        <v>77</v>
      </c>
      <c r="B45" s="18">
        <f t="shared" si="3"/>
        <v>40577</v>
      </c>
      <c r="C45" s="18">
        <f>DATE(2020,2,13)</f>
        <v>43874</v>
      </c>
      <c r="D45" s="16" t="s">
        <v>78</v>
      </c>
      <c r="E45" s="16">
        <v>48</v>
      </c>
      <c r="F45" s="28">
        <v>0.85</v>
      </c>
      <c r="G45" s="28">
        <f t="shared" si="1"/>
        <v>40.799999999999997</v>
      </c>
    </row>
    <row r="46" spans="1:7" x14ac:dyDescent="0.25">
      <c r="A46" s="17" t="s">
        <v>79</v>
      </c>
      <c r="B46" s="18">
        <f t="shared" si="3"/>
        <v>40577</v>
      </c>
      <c r="C46" s="18">
        <f>DATE(2021,9,28)</f>
        <v>44467</v>
      </c>
      <c r="D46" s="16" t="s">
        <v>80</v>
      </c>
      <c r="E46" s="16">
        <v>96</v>
      </c>
      <c r="F46" s="28">
        <v>2.66</v>
      </c>
      <c r="G46" s="28">
        <f t="shared" si="1"/>
        <v>255.36</v>
      </c>
    </row>
    <row r="47" spans="1:7" x14ac:dyDescent="0.25">
      <c r="A47" s="17" t="s">
        <v>81</v>
      </c>
      <c r="B47" s="18">
        <f t="shared" si="3"/>
        <v>40577</v>
      </c>
      <c r="C47" s="18">
        <f>DATE(2021,6,4)</f>
        <v>44351</v>
      </c>
      <c r="D47" s="16" t="s">
        <v>82</v>
      </c>
      <c r="E47" s="16">
        <v>29</v>
      </c>
      <c r="F47" s="28">
        <v>44.84</v>
      </c>
      <c r="G47" s="28">
        <f t="shared" si="1"/>
        <v>1300.3600000000001</v>
      </c>
    </row>
    <row r="48" spans="1:7" x14ac:dyDescent="0.25">
      <c r="A48" s="17" t="s">
        <v>83</v>
      </c>
      <c r="B48" s="18">
        <f>DATE(2012,2,16)</f>
        <v>40955</v>
      </c>
      <c r="C48" s="18">
        <f>DATE(2021,5,14)</f>
        <v>44330</v>
      </c>
      <c r="D48" s="16" t="s">
        <v>84</v>
      </c>
      <c r="E48" s="16">
        <v>78</v>
      </c>
      <c r="F48" s="28">
        <v>30</v>
      </c>
      <c r="G48" s="28">
        <f t="shared" si="1"/>
        <v>2340</v>
      </c>
    </row>
    <row r="49" spans="1:7" x14ac:dyDescent="0.25">
      <c r="A49" s="17" t="s">
        <v>85</v>
      </c>
      <c r="B49" s="18">
        <f>DATE(2015,8,31)</f>
        <v>42247</v>
      </c>
      <c r="C49" s="18">
        <f>DATE(2021,10,26)</f>
        <v>44495</v>
      </c>
      <c r="D49" s="16" t="s">
        <v>86</v>
      </c>
      <c r="E49" s="16">
        <v>6</v>
      </c>
      <c r="F49" s="28">
        <v>886.47</v>
      </c>
      <c r="G49" s="28">
        <f t="shared" si="1"/>
        <v>5318.82</v>
      </c>
    </row>
    <row r="50" spans="1:7" x14ac:dyDescent="0.25">
      <c r="A50" s="17" t="s">
        <v>87</v>
      </c>
      <c r="B50" s="18">
        <f>DATE(2015,9,7)</f>
        <v>42254</v>
      </c>
      <c r="C50" s="18">
        <f>DATE(2021,10,28)</f>
        <v>44497</v>
      </c>
      <c r="D50" s="16" t="s">
        <v>88</v>
      </c>
      <c r="E50" s="16">
        <v>5</v>
      </c>
      <c r="F50" s="28">
        <v>4.82</v>
      </c>
      <c r="G50" s="28">
        <f t="shared" si="1"/>
        <v>24.1</v>
      </c>
    </row>
    <row r="51" spans="1:7" x14ac:dyDescent="0.25">
      <c r="A51" s="17" t="s">
        <v>89</v>
      </c>
      <c r="B51" s="18">
        <f>DATE(2015,9,7)</f>
        <v>42254</v>
      </c>
      <c r="C51" s="18">
        <f>DATE(2021,7,13)</f>
        <v>44390</v>
      </c>
      <c r="D51" s="16" t="s">
        <v>90</v>
      </c>
      <c r="E51" s="16">
        <v>17</v>
      </c>
      <c r="F51" s="28">
        <v>1607.16</v>
      </c>
      <c r="G51" s="28">
        <f t="shared" si="1"/>
        <v>27321.72</v>
      </c>
    </row>
    <row r="52" spans="1:7" x14ac:dyDescent="0.25">
      <c r="A52" s="17" t="s">
        <v>91</v>
      </c>
      <c r="B52" s="18">
        <f>DATE(2017,4,7)</f>
        <v>42832</v>
      </c>
      <c r="C52" s="18">
        <f>DATE(2018,7,4)</f>
        <v>43285</v>
      </c>
      <c r="D52" s="16" t="s">
        <v>92</v>
      </c>
      <c r="E52" s="16">
        <v>3</v>
      </c>
      <c r="F52" s="28">
        <v>269.55</v>
      </c>
      <c r="G52" s="28">
        <f t="shared" si="1"/>
        <v>808.65000000000009</v>
      </c>
    </row>
    <row r="53" spans="1:7" x14ac:dyDescent="0.25">
      <c r="A53" s="17" t="s">
        <v>93</v>
      </c>
      <c r="B53" s="18">
        <f>DATE(2017,10,31)</f>
        <v>43039</v>
      </c>
      <c r="C53" s="18">
        <f>DATE(2020,4,27)</f>
        <v>43948</v>
      </c>
      <c r="D53" s="16" t="s">
        <v>94</v>
      </c>
      <c r="E53" s="16">
        <v>90</v>
      </c>
      <c r="F53" s="28">
        <v>130</v>
      </c>
      <c r="G53" s="28">
        <f t="shared" si="1"/>
        <v>11700</v>
      </c>
    </row>
    <row r="54" spans="1:7" x14ac:dyDescent="0.25">
      <c r="A54" s="17" t="s">
        <v>95</v>
      </c>
      <c r="B54" s="18">
        <f>DATE(2018,10,15)</f>
        <v>43388</v>
      </c>
      <c r="C54" s="18">
        <f>DATE(2021,7,2)</f>
        <v>44379</v>
      </c>
      <c r="D54" s="16" t="s">
        <v>96</v>
      </c>
      <c r="E54" s="16">
        <v>18</v>
      </c>
      <c r="F54" s="28">
        <v>372.47</v>
      </c>
      <c r="G54" s="28">
        <f t="shared" si="1"/>
        <v>6704.4600000000009</v>
      </c>
    </row>
    <row r="55" spans="1:7" x14ac:dyDescent="0.25">
      <c r="A55" s="17" t="s">
        <v>97</v>
      </c>
      <c r="B55" s="18">
        <f>DATE(2019,4,10)</f>
        <v>43565</v>
      </c>
      <c r="C55" s="18">
        <f>DATE(2021,9,23)</f>
        <v>44462</v>
      </c>
      <c r="D55" s="16" t="s">
        <v>98</v>
      </c>
      <c r="E55" s="16">
        <v>198</v>
      </c>
      <c r="F55" s="28">
        <v>1.48</v>
      </c>
      <c r="G55" s="28">
        <f t="shared" si="1"/>
        <v>293.04000000000002</v>
      </c>
    </row>
    <row r="56" spans="1:7" x14ac:dyDescent="0.25">
      <c r="A56" s="17" t="s">
        <v>99</v>
      </c>
      <c r="B56" s="18">
        <f>DATE(2020,6,29)</f>
        <v>44011</v>
      </c>
      <c r="C56" s="18">
        <f>DATE(2021,11,2)</f>
        <v>44502</v>
      </c>
      <c r="D56" s="16" t="s">
        <v>100</v>
      </c>
      <c r="E56" s="16">
        <v>195</v>
      </c>
      <c r="F56" s="28">
        <v>150.18</v>
      </c>
      <c r="G56" s="28">
        <f t="shared" si="1"/>
        <v>29285.100000000002</v>
      </c>
    </row>
    <row r="57" spans="1:7" x14ac:dyDescent="0.25">
      <c r="A57" s="17" t="s">
        <v>101</v>
      </c>
      <c r="B57" s="18">
        <f>DATE(2020,6,29)</f>
        <v>44011</v>
      </c>
      <c r="C57" s="18">
        <f>DATE(2021,11,2)</f>
        <v>44502</v>
      </c>
      <c r="D57" s="16" t="s">
        <v>102</v>
      </c>
      <c r="E57" s="16">
        <v>275</v>
      </c>
      <c r="F57" s="28">
        <v>3.5</v>
      </c>
      <c r="G57" s="28">
        <f t="shared" si="1"/>
        <v>962.5</v>
      </c>
    </row>
    <row r="58" spans="1:7" x14ac:dyDescent="0.25">
      <c r="A58" s="17" t="s">
        <v>103</v>
      </c>
      <c r="B58" s="18">
        <f>DATE(2020,10,7)</f>
        <v>44111</v>
      </c>
      <c r="C58" s="18">
        <f>DATE(2021,5,14)</f>
        <v>44330</v>
      </c>
      <c r="D58" s="16" t="s">
        <v>104</v>
      </c>
      <c r="E58" s="16">
        <v>9873</v>
      </c>
      <c r="F58" s="28">
        <v>3.54</v>
      </c>
      <c r="G58" s="28">
        <f t="shared" si="1"/>
        <v>34950.42</v>
      </c>
    </row>
    <row r="59" spans="1:7" x14ac:dyDescent="0.25">
      <c r="A59" s="17" t="s">
        <v>105</v>
      </c>
      <c r="B59" s="18">
        <f>DATE(2021,7,6)</f>
        <v>44383</v>
      </c>
      <c r="C59" s="18">
        <f>DATE(2021,7,13)</f>
        <v>44390</v>
      </c>
      <c r="D59" s="16" t="s">
        <v>106</v>
      </c>
      <c r="E59" s="16">
        <v>6</v>
      </c>
      <c r="F59" s="28">
        <v>531</v>
      </c>
      <c r="G59" s="28">
        <f t="shared" si="1"/>
        <v>3186</v>
      </c>
    </row>
    <row r="60" spans="1:7" x14ac:dyDescent="0.25">
      <c r="A60" s="17" t="s">
        <v>107</v>
      </c>
      <c r="B60" s="18">
        <f>DATE(2021,7,6)</f>
        <v>44383</v>
      </c>
      <c r="C60" s="18">
        <f>DATE(2021,10,28)</f>
        <v>44497</v>
      </c>
      <c r="D60" s="16" t="s">
        <v>108</v>
      </c>
      <c r="E60" s="16">
        <v>9</v>
      </c>
      <c r="F60" s="28">
        <v>200.56</v>
      </c>
      <c r="G60" s="28">
        <f t="shared" si="1"/>
        <v>1805.04</v>
      </c>
    </row>
    <row r="61" spans="1:7" x14ac:dyDescent="0.25">
      <c r="A61" s="17" t="s">
        <v>109</v>
      </c>
      <c r="B61" s="18">
        <f t="shared" ref="B61:B68" si="4">DATE(2011,2,3)</f>
        <v>40577</v>
      </c>
      <c r="C61" s="18">
        <f>DATE(2017,4,19)</f>
        <v>42844</v>
      </c>
      <c r="D61" s="16" t="s">
        <v>110</v>
      </c>
      <c r="E61" s="16">
        <v>6</v>
      </c>
      <c r="F61" s="28">
        <v>319.95</v>
      </c>
      <c r="G61" s="28">
        <f t="shared" si="1"/>
        <v>1919.6999999999998</v>
      </c>
    </row>
    <row r="62" spans="1:7" x14ac:dyDescent="0.25">
      <c r="A62" s="17" t="s">
        <v>111</v>
      </c>
      <c r="B62" s="18">
        <f t="shared" si="4"/>
        <v>40577</v>
      </c>
      <c r="C62" s="18">
        <f>DATE(2020,10,28)</f>
        <v>44132</v>
      </c>
      <c r="D62" s="16" t="s">
        <v>112</v>
      </c>
      <c r="E62" s="16">
        <v>29</v>
      </c>
      <c r="F62" s="28">
        <v>118</v>
      </c>
      <c r="G62" s="28">
        <f t="shared" si="1"/>
        <v>3422</v>
      </c>
    </row>
    <row r="63" spans="1:7" x14ac:dyDescent="0.25">
      <c r="A63" s="17" t="s">
        <v>113</v>
      </c>
      <c r="B63" s="18">
        <f t="shared" si="4"/>
        <v>40577</v>
      </c>
      <c r="C63" s="18">
        <f>DATE(2011,3,31)</f>
        <v>40633</v>
      </c>
      <c r="D63" s="16" t="s">
        <v>114</v>
      </c>
      <c r="E63" s="16">
        <v>6</v>
      </c>
      <c r="F63" s="28">
        <v>35.479999999999997</v>
      </c>
      <c r="G63" s="28">
        <f t="shared" si="1"/>
        <v>212.88</v>
      </c>
    </row>
    <row r="64" spans="1:7" x14ac:dyDescent="0.25">
      <c r="A64" s="17" t="s">
        <v>115</v>
      </c>
      <c r="B64" s="18">
        <f t="shared" si="4"/>
        <v>40577</v>
      </c>
      <c r="C64" s="18">
        <f>DATE(2014,4,10)</f>
        <v>41739</v>
      </c>
      <c r="D64" s="16" t="s">
        <v>116</v>
      </c>
      <c r="E64" s="16">
        <v>15</v>
      </c>
      <c r="F64" s="28">
        <v>112.96</v>
      </c>
      <c r="G64" s="28">
        <f t="shared" si="1"/>
        <v>1694.3999999999999</v>
      </c>
    </row>
    <row r="65" spans="1:7" x14ac:dyDescent="0.25">
      <c r="A65" s="17" t="s">
        <v>117</v>
      </c>
      <c r="B65" s="18">
        <f t="shared" si="4"/>
        <v>40577</v>
      </c>
      <c r="C65" s="18">
        <f>DATE(2022,1,6)</f>
        <v>44567</v>
      </c>
      <c r="D65" s="16" t="s">
        <v>118</v>
      </c>
      <c r="E65" s="16">
        <v>466</v>
      </c>
      <c r="F65" s="28">
        <v>13.45</v>
      </c>
      <c r="G65" s="28">
        <f t="shared" si="1"/>
        <v>6267.7</v>
      </c>
    </row>
    <row r="66" spans="1:7" x14ac:dyDescent="0.25">
      <c r="A66" s="17" t="s">
        <v>119</v>
      </c>
      <c r="B66" s="18">
        <f t="shared" si="4"/>
        <v>40577</v>
      </c>
      <c r="C66" s="18">
        <f>DATE(2019,10,21)</f>
        <v>43759</v>
      </c>
      <c r="D66" s="16" t="s">
        <v>120</v>
      </c>
      <c r="E66" s="16">
        <v>261</v>
      </c>
      <c r="F66" s="28">
        <v>7.2</v>
      </c>
      <c r="G66" s="28">
        <f t="shared" si="1"/>
        <v>1879.2</v>
      </c>
    </row>
    <row r="67" spans="1:7" x14ac:dyDescent="0.25">
      <c r="A67" s="17" t="s">
        <v>121</v>
      </c>
      <c r="B67" s="18">
        <f t="shared" si="4"/>
        <v>40577</v>
      </c>
      <c r="C67" s="18">
        <f>DATE(2022,1,6)</f>
        <v>44567</v>
      </c>
      <c r="D67" s="16" t="s">
        <v>122</v>
      </c>
      <c r="E67" s="16">
        <v>63</v>
      </c>
      <c r="F67" s="28">
        <v>44.74</v>
      </c>
      <c r="G67" s="28">
        <f t="shared" si="1"/>
        <v>2818.6200000000003</v>
      </c>
    </row>
    <row r="68" spans="1:7" x14ac:dyDescent="0.25">
      <c r="A68" s="17" t="s">
        <v>123</v>
      </c>
      <c r="B68" s="18">
        <f t="shared" si="4"/>
        <v>40577</v>
      </c>
      <c r="C68" s="18">
        <f>DATE(2022,1,6)</f>
        <v>44567</v>
      </c>
      <c r="D68" s="16" t="s">
        <v>124</v>
      </c>
      <c r="E68" s="16">
        <v>77</v>
      </c>
      <c r="F68" s="28">
        <v>3.97</v>
      </c>
      <c r="G68" s="28">
        <f t="shared" si="1"/>
        <v>305.69</v>
      </c>
    </row>
    <row r="69" spans="1:7" x14ac:dyDescent="0.25">
      <c r="A69" s="17" t="s">
        <v>125</v>
      </c>
      <c r="B69" s="18">
        <f>DATE(2012,2,29)</f>
        <v>40968</v>
      </c>
      <c r="C69" s="18">
        <f>DATE(2019,12,20)</f>
        <v>43819</v>
      </c>
      <c r="D69" s="16" t="s">
        <v>126</v>
      </c>
      <c r="E69" s="16">
        <v>79</v>
      </c>
      <c r="F69" s="28">
        <v>73.62</v>
      </c>
      <c r="G69" s="28">
        <f t="shared" si="1"/>
        <v>5815.9800000000005</v>
      </c>
    </row>
    <row r="70" spans="1:7" x14ac:dyDescent="0.25">
      <c r="A70" s="17" t="s">
        <v>127</v>
      </c>
      <c r="B70" s="18">
        <f t="shared" ref="B70:B76" si="5">DATE(2011,2,3)</f>
        <v>40577</v>
      </c>
      <c r="C70" s="18">
        <f>DATE(2022,1,6)</f>
        <v>44567</v>
      </c>
      <c r="D70" s="16" t="s">
        <v>128</v>
      </c>
      <c r="E70" s="16">
        <v>0</v>
      </c>
      <c r="F70" s="28">
        <v>165</v>
      </c>
      <c r="G70" s="28">
        <f t="shared" si="1"/>
        <v>0</v>
      </c>
    </row>
    <row r="71" spans="1:7" x14ac:dyDescent="0.25">
      <c r="A71" s="17" t="s">
        <v>129</v>
      </c>
      <c r="B71" s="18">
        <f t="shared" si="5"/>
        <v>40577</v>
      </c>
      <c r="C71" s="18">
        <f>DATE(2022,1,6)</f>
        <v>44567</v>
      </c>
      <c r="D71" s="16" t="s">
        <v>130</v>
      </c>
      <c r="E71" s="16">
        <v>30</v>
      </c>
      <c r="F71" s="28">
        <v>193.07</v>
      </c>
      <c r="G71" s="28">
        <f t="shared" si="1"/>
        <v>5792.0999999999995</v>
      </c>
    </row>
    <row r="72" spans="1:7" x14ac:dyDescent="0.25">
      <c r="A72" s="17" t="s">
        <v>131</v>
      </c>
      <c r="B72" s="18">
        <f t="shared" si="5"/>
        <v>40577</v>
      </c>
      <c r="C72" s="18">
        <f>DATE(2022,1,6)</f>
        <v>44567</v>
      </c>
      <c r="D72" s="16" t="s">
        <v>132</v>
      </c>
      <c r="E72" s="16">
        <v>19</v>
      </c>
      <c r="F72" s="28">
        <v>320.08</v>
      </c>
      <c r="G72" s="28">
        <f t="shared" ref="G72:G135" si="6">+E72*F72</f>
        <v>6081.5199999999995</v>
      </c>
    </row>
    <row r="73" spans="1:7" x14ac:dyDescent="0.25">
      <c r="A73" s="17" t="s">
        <v>133</v>
      </c>
      <c r="B73" s="18">
        <f t="shared" si="5"/>
        <v>40577</v>
      </c>
      <c r="C73" s="18">
        <f>DATE(2022,1,6)</f>
        <v>44567</v>
      </c>
      <c r="D73" s="16" t="s">
        <v>134</v>
      </c>
      <c r="E73" s="16">
        <v>16</v>
      </c>
      <c r="F73" s="28">
        <v>113.21</v>
      </c>
      <c r="G73" s="28">
        <f t="shared" si="6"/>
        <v>1811.36</v>
      </c>
    </row>
    <row r="74" spans="1:7" x14ac:dyDescent="0.25">
      <c r="A74" s="17" t="s">
        <v>135</v>
      </c>
      <c r="B74" s="18">
        <f t="shared" si="5"/>
        <v>40577</v>
      </c>
      <c r="C74" s="18">
        <f>DATE(2014,9,18)</f>
        <v>41900</v>
      </c>
      <c r="D74" s="16" t="s">
        <v>136</v>
      </c>
      <c r="E74" s="16">
        <v>27</v>
      </c>
      <c r="F74" s="28">
        <v>1475.15</v>
      </c>
      <c r="G74" s="28">
        <f t="shared" si="6"/>
        <v>39829.050000000003</v>
      </c>
    </row>
    <row r="75" spans="1:7" x14ac:dyDescent="0.25">
      <c r="A75" s="17" t="s">
        <v>137</v>
      </c>
      <c r="B75" s="18">
        <f t="shared" si="5"/>
        <v>40577</v>
      </c>
      <c r="C75" s="18">
        <f>DATE(2014,9,18)</f>
        <v>41900</v>
      </c>
      <c r="D75" s="16" t="s">
        <v>138</v>
      </c>
      <c r="E75" s="16">
        <v>28</v>
      </c>
      <c r="F75" s="28">
        <v>1642.51</v>
      </c>
      <c r="G75" s="28">
        <f t="shared" si="6"/>
        <v>45990.28</v>
      </c>
    </row>
    <row r="76" spans="1:7" x14ac:dyDescent="0.25">
      <c r="A76" s="17" t="s">
        <v>139</v>
      </c>
      <c r="B76" s="18">
        <f t="shared" si="5"/>
        <v>40577</v>
      </c>
      <c r="C76" s="18">
        <f>DATE(2019,11,1)</f>
        <v>43770</v>
      </c>
      <c r="D76" s="16" t="s">
        <v>140</v>
      </c>
      <c r="E76" s="16">
        <v>100</v>
      </c>
      <c r="F76" s="28">
        <v>14.2</v>
      </c>
      <c r="G76" s="28">
        <f t="shared" si="6"/>
        <v>1420</v>
      </c>
    </row>
    <row r="77" spans="1:7" x14ac:dyDescent="0.25">
      <c r="A77" s="17" t="s">
        <v>141</v>
      </c>
      <c r="B77" s="18">
        <f>DATE(2012,4,13)</f>
        <v>41012</v>
      </c>
      <c r="C77" s="18">
        <f>DATE(2019,10,21)</f>
        <v>43759</v>
      </c>
      <c r="D77" s="16" t="s">
        <v>142</v>
      </c>
      <c r="E77" s="16">
        <v>8</v>
      </c>
      <c r="F77" s="28">
        <v>58.12</v>
      </c>
      <c r="G77" s="28">
        <f t="shared" si="6"/>
        <v>464.96</v>
      </c>
    </row>
    <row r="78" spans="1:7" x14ac:dyDescent="0.25">
      <c r="A78" s="17" t="s">
        <v>143</v>
      </c>
      <c r="B78" s="18">
        <f t="shared" ref="B78:B84" si="7">DATE(2011,2,3)</f>
        <v>40577</v>
      </c>
      <c r="C78" s="18">
        <f>DATE(2020,7,31)</f>
        <v>44043</v>
      </c>
      <c r="D78" s="16" t="s">
        <v>144</v>
      </c>
      <c r="E78" s="16">
        <v>7</v>
      </c>
      <c r="F78" s="28">
        <v>66.489999999999995</v>
      </c>
      <c r="G78" s="28">
        <f t="shared" si="6"/>
        <v>465.42999999999995</v>
      </c>
    </row>
    <row r="79" spans="1:7" x14ac:dyDescent="0.25">
      <c r="A79" s="17" t="s">
        <v>145</v>
      </c>
      <c r="B79" s="18">
        <f t="shared" si="7"/>
        <v>40577</v>
      </c>
      <c r="C79" s="18">
        <f>DATE(2021,8,31)</f>
        <v>44439</v>
      </c>
      <c r="D79" s="16" t="s">
        <v>146</v>
      </c>
      <c r="E79" s="16">
        <v>425</v>
      </c>
      <c r="F79" s="28">
        <v>41.3</v>
      </c>
      <c r="G79" s="28">
        <f t="shared" si="6"/>
        <v>17552.5</v>
      </c>
    </row>
    <row r="80" spans="1:7" x14ac:dyDescent="0.25">
      <c r="A80" s="17" t="s">
        <v>147</v>
      </c>
      <c r="B80" s="18">
        <f t="shared" si="7"/>
        <v>40577</v>
      </c>
      <c r="C80" s="18">
        <f>DATE(2021,8,31)</f>
        <v>44439</v>
      </c>
      <c r="D80" s="16" t="s">
        <v>148</v>
      </c>
      <c r="E80" s="16">
        <v>256</v>
      </c>
      <c r="F80" s="28">
        <v>94.4</v>
      </c>
      <c r="G80" s="28">
        <f t="shared" si="6"/>
        <v>24166.400000000001</v>
      </c>
    </row>
    <row r="81" spans="1:7" x14ac:dyDescent="0.25">
      <c r="A81" s="17" t="s">
        <v>149</v>
      </c>
      <c r="B81" s="18">
        <f t="shared" si="7"/>
        <v>40577</v>
      </c>
      <c r="C81" s="18">
        <f>DATE(2022,1,6)</f>
        <v>44567</v>
      </c>
      <c r="D81" s="16" t="s">
        <v>150</v>
      </c>
      <c r="E81" s="16">
        <v>66</v>
      </c>
      <c r="F81" s="28">
        <v>33.93</v>
      </c>
      <c r="G81" s="28">
        <f t="shared" si="6"/>
        <v>2239.38</v>
      </c>
    </row>
    <row r="82" spans="1:7" x14ac:dyDescent="0.25">
      <c r="A82" s="17" t="s">
        <v>151</v>
      </c>
      <c r="B82" s="18">
        <f t="shared" si="7"/>
        <v>40577</v>
      </c>
      <c r="C82" s="18">
        <f>DATE(2022,1,6)</f>
        <v>44567</v>
      </c>
      <c r="D82" s="16" t="s">
        <v>152</v>
      </c>
      <c r="E82" s="16">
        <v>62</v>
      </c>
      <c r="F82" s="28">
        <v>23.74</v>
      </c>
      <c r="G82" s="28">
        <f t="shared" si="6"/>
        <v>1471.8799999999999</v>
      </c>
    </row>
    <row r="83" spans="1:7" x14ac:dyDescent="0.25">
      <c r="A83" s="17" t="s">
        <v>153</v>
      </c>
      <c r="B83" s="18">
        <f t="shared" si="7"/>
        <v>40577</v>
      </c>
      <c r="C83" s="18">
        <f>DATE(2022,1,6)</f>
        <v>44567</v>
      </c>
      <c r="D83" s="16" t="s">
        <v>154</v>
      </c>
      <c r="E83" s="16">
        <v>100</v>
      </c>
      <c r="F83" s="28">
        <v>4.2699999999999996</v>
      </c>
      <c r="G83" s="28">
        <f t="shared" si="6"/>
        <v>426.99999999999994</v>
      </c>
    </row>
    <row r="84" spans="1:7" x14ac:dyDescent="0.25">
      <c r="A84" s="17" t="s">
        <v>155</v>
      </c>
      <c r="B84" s="18">
        <f t="shared" si="7"/>
        <v>40577</v>
      </c>
      <c r="C84" s="18">
        <f>DATE(2022,1,6)</f>
        <v>44567</v>
      </c>
      <c r="D84" s="16" t="s">
        <v>156</v>
      </c>
      <c r="E84" s="16">
        <v>100</v>
      </c>
      <c r="F84" s="28">
        <v>3</v>
      </c>
      <c r="G84" s="28">
        <f t="shared" si="6"/>
        <v>300</v>
      </c>
    </row>
    <row r="85" spans="1:7" x14ac:dyDescent="0.25">
      <c r="A85" s="17" t="s">
        <v>157</v>
      </c>
      <c r="B85" s="18">
        <f>DATE(2011,2,21)</f>
        <v>40595</v>
      </c>
      <c r="C85" s="18">
        <f>DATE(2016,11,24)</f>
        <v>42698</v>
      </c>
      <c r="D85" s="16" t="s">
        <v>158</v>
      </c>
      <c r="E85" s="16">
        <v>1</v>
      </c>
      <c r="F85" s="28">
        <v>254.07</v>
      </c>
      <c r="G85" s="28">
        <f t="shared" si="6"/>
        <v>254.07</v>
      </c>
    </row>
    <row r="86" spans="1:7" x14ac:dyDescent="0.25">
      <c r="A86" s="17" t="s">
        <v>159</v>
      </c>
      <c r="B86" s="18">
        <f>DATE(2011,2,3)</f>
        <v>40577</v>
      </c>
      <c r="C86" s="18">
        <f>DATE(2021,4,8)</f>
        <v>44294</v>
      </c>
      <c r="D86" s="16" t="s">
        <v>160</v>
      </c>
      <c r="E86" s="16">
        <v>26</v>
      </c>
      <c r="F86" s="28">
        <v>137</v>
      </c>
      <c r="G86" s="28">
        <f t="shared" si="6"/>
        <v>3562</v>
      </c>
    </row>
    <row r="87" spans="1:7" x14ac:dyDescent="0.25">
      <c r="A87" s="17" t="s">
        <v>161</v>
      </c>
      <c r="B87" s="18">
        <f>DATE(2013,7,17)</f>
        <v>41472</v>
      </c>
      <c r="C87" s="18">
        <f>DATE(2020,5,12)</f>
        <v>43963</v>
      </c>
      <c r="D87" s="16" t="s">
        <v>162</v>
      </c>
      <c r="E87" s="16">
        <v>4</v>
      </c>
      <c r="F87" s="28">
        <v>9794</v>
      </c>
      <c r="G87" s="28">
        <f t="shared" si="6"/>
        <v>39176</v>
      </c>
    </row>
    <row r="88" spans="1:7" x14ac:dyDescent="0.25">
      <c r="A88" s="17" t="s">
        <v>163</v>
      </c>
      <c r="B88" s="18">
        <f>DATE(2011,6,30)</f>
        <v>40724</v>
      </c>
      <c r="C88" s="18">
        <f>DATE(2014,10,21)</f>
        <v>41933</v>
      </c>
      <c r="D88" s="16" t="s">
        <v>164</v>
      </c>
      <c r="E88" s="16">
        <v>9</v>
      </c>
      <c r="F88" s="28">
        <v>21144.39</v>
      </c>
      <c r="G88" s="28">
        <f t="shared" si="6"/>
        <v>190299.51</v>
      </c>
    </row>
    <row r="89" spans="1:7" x14ac:dyDescent="0.25">
      <c r="A89" s="17" t="s">
        <v>165</v>
      </c>
      <c r="B89" s="18">
        <f>DATE(2011,5,30)</f>
        <v>40693</v>
      </c>
      <c r="C89" s="18">
        <f>DATE(2017,4,19)</f>
        <v>42844</v>
      </c>
      <c r="D89" s="16" t="s">
        <v>166</v>
      </c>
      <c r="E89" s="16">
        <v>228</v>
      </c>
      <c r="F89" s="28">
        <v>27.31</v>
      </c>
      <c r="G89" s="28">
        <f t="shared" si="6"/>
        <v>6226.6799999999994</v>
      </c>
    </row>
    <row r="90" spans="1:7" x14ac:dyDescent="0.25">
      <c r="A90" s="17" t="s">
        <v>167</v>
      </c>
      <c r="B90" s="18">
        <f t="shared" ref="B90:B97" si="8">DATE(2011,2,3)</f>
        <v>40577</v>
      </c>
      <c r="C90" s="18">
        <f>DATE(2022,1,6)</f>
        <v>44567</v>
      </c>
      <c r="D90" s="16" t="s">
        <v>168</v>
      </c>
      <c r="E90" s="16">
        <v>157</v>
      </c>
      <c r="F90" s="28">
        <v>20.11</v>
      </c>
      <c r="G90" s="28">
        <f t="shared" si="6"/>
        <v>3157.27</v>
      </c>
    </row>
    <row r="91" spans="1:7" x14ac:dyDescent="0.25">
      <c r="A91" s="17" t="s">
        <v>169</v>
      </c>
      <c r="B91" s="18">
        <f t="shared" si="8"/>
        <v>40577</v>
      </c>
      <c r="C91" s="18">
        <f>DATE(2022,1,6)</f>
        <v>44567</v>
      </c>
      <c r="D91" s="16" t="s">
        <v>170</v>
      </c>
      <c r="E91" s="16">
        <v>94</v>
      </c>
      <c r="F91" s="28">
        <v>16.57</v>
      </c>
      <c r="G91" s="28">
        <f t="shared" si="6"/>
        <v>1557.58</v>
      </c>
    </row>
    <row r="92" spans="1:7" x14ac:dyDescent="0.25">
      <c r="A92" s="17" t="s">
        <v>171</v>
      </c>
      <c r="B92" s="18">
        <f t="shared" si="8"/>
        <v>40577</v>
      </c>
      <c r="C92" s="18">
        <f>DATE(2017,7,28)</f>
        <v>42944</v>
      </c>
      <c r="D92" s="16" t="s">
        <v>172</v>
      </c>
      <c r="E92" s="16">
        <v>66</v>
      </c>
      <c r="F92" s="28">
        <v>21.26</v>
      </c>
      <c r="G92" s="28">
        <f t="shared" si="6"/>
        <v>1403.16</v>
      </c>
    </row>
    <row r="93" spans="1:7" x14ac:dyDescent="0.25">
      <c r="A93" s="17" t="s">
        <v>173</v>
      </c>
      <c r="B93" s="18">
        <f t="shared" si="8"/>
        <v>40577</v>
      </c>
      <c r="C93" s="18">
        <f>DATE(2022,1,6)</f>
        <v>44567</v>
      </c>
      <c r="D93" s="16" t="s">
        <v>174</v>
      </c>
      <c r="E93" s="16">
        <v>0</v>
      </c>
      <c r="F93" s="28">
        <v>329</v>
      </c>
      <c r="G93" s="28">
        <f t="shared" si="6"/>
        <v>0</v>
      </c>
    </row>
    <row r="94" spans="1:7" x14ac:dyDescent="0.25">
      <c r="A94" s="17" t="s">
        <v>175</v>
      </c>
      <c r="B94" s="18">
        <f t="shared" si="8"/>
        <v>40577</v>
      </c>
      <c r="C94" s="18">
        <f>DATE(2020,10,28)</f>
        <v>44132</v>
      </c>
      <c r="D94" s="16" t="s">
        <v>176</v>
      </c>
      <c r="E94" s="16">
        <v>24</v>
      </c>
      <c r="F94" s="28">
        <v>81.06</v>
      </c>
      <c r="G94" s="28">
        <f t="shared" si="6"/>
        <v>1945.44</v>
      </c>
    </row>
    <row r="95" spans="1:7" x14ac:dyDescent="0.25">
      <c r="A95" s="17" t="s">
        <v>177</v>
      </c>
      <c r="B95" s="18">
        <f t="shared" si="8"/>
        <v>40577</v>
      </c>
      <c r="C95" s="18">
        <f>DATE(2022,2,14)</f>
        <v>44606</v>
      </c>
      <c r="D95" s="16" t="s">
        <v>178</v>
      </c>
      <c r="E95" s="16">
        <v>1</v>
      </c>
      <c r="F95" s="28">
        <v>9217.57</v>
      </c>
      <c r="G95" s="28">
        <f t="shared" si="6"/>
        <v>9217.57</v>
      </c>
    </row>
    <row r="96" spans="1:7" x14ac:dyDescent="0.25">
      <c r="A96" s="17" t="s">
        <v>179</v>
      </c>
      <c r="B96" s="18">
        <f t="shared" si="8"/>
        <v>40577</v>
      </c>
      <c r="C96" s="18">
        <f>DATE(2022,1,6)</f>
        <v>44567</v>
      </c>
      <c r="D96" s="16" t="s">
        <v>180</v>
      </c>
      <c r="E96" s="16">
        <v>14</v>
      </c>
      <c r="F96" s="28">
        <v>22.52</v>
      </c>
      <c r="G96" s="28">
        <f t="shared" si="6"/>
        <v>315.27999999999997</v>
      </c>
    </row>
    <row r="97" spans="1:7" x14ac:dyDescent="0.25">
      <c r="A97" s="17" t="s">
        <v>181</v>
      </c>
      <c r="B97" s="18">
        <f t="shared" si="8"/>
        <v>40577</v>
      </c>
      <c r="C97" s="18">
        <f>DATE(2021,3,31)</f>
        <v>44286</v>
      </c>
      <c r="D97" s="16" t="s">
        <v>182</v>
      </c>
      <c r="E97" s="16">
        <v>15</v>
      </c>
      <c r="F97" s="28">
        <v>152</v>
      </c>
      <c r="G97" s="28">
        <f t="shared" si="6"/>
        <v>2280</v>
      </c>
    </row>
    <row r="98" spans="1:7" x14ac:dyDescent="0.25">
      <c r="A98" s="17" t="s">
        <v>183</v>
      </c>
      <c r="B98" s="18">
        <f>DATE(2012,1,5)</f>
        <v>40913</v>
      </c>
      <c r="C98" s="18">
        <f>DATE(2022,1,6)</f>
        <v>44567</v>
      </c>
      <c r="D98" s="16" t="s">
        <v>184</v>
      </c>
      <c r="E98" s="16">
        <v>3</v>
      </c>
      <c r="F98" s="28">
        <v>858</v>
      </c>
      <c r="G98" s="28">
        <f t="shared" si="6"/>
        <v>2574</v>
      </c>
    </row>
    <row r="99" spans="1:7" x14ac:dyDescent="0.25">
      <c r="A99" s="17" t="s">
        <v>185</v>
      </c>
      <c r="B99" s="18">
        <f>DATE(2011,2,3)</f>
        <v>40577</v>
      </c>
      <c r="C99" s="18">
        <f>DATE(2021,3,31)</f>
        <v>44286</v>
      </c>
      <c r="D99" s="16" t="s">
        <v>186</v>
      </c>
      <c r="E99" s="16">
        <v>9</v>
      </c>
      <c r="F99" s="28">
        <v>33.64</v>
      </c>
      <c r="G99" s="28">
        <f t="shared" si="6"/>
        <v>302.76</v>
      </c>
    </row>
    <row r="100" spans="1:7" x14ac:dyDescent="0.25">
      <c r="A100" s="17" t="s">
        <v>187</v>
      </c>
      <c r="B100" s="18">
        <f>DATE(2011,2,3)</f>
        <v>40577</v>
      </c>
      <c r="C100" s="18">
        <f>DATE(2022,1,6)</f>
        <v>44567</v>
      </c>
      <c r="D100" s="16" t="s">
        <v>188</v>
      </c>
      <c r="E100" s="16">
        <v>10</v>
      </c>
      <c r="F100" s="28">
        <v>1067.04</v>
      </c>
      <c r="G100" s="28">
        <f t="shared" si="6"/>
        <v>10670.4</v>
      </c>
    </row>
    <row r="101" spans="1:7" x14ac:dyDescent="0.25">
      <c r="A101" s="17" t="s">
        <v>189</v>
      </c>
      <c r="B101" s="18">
        <f>DATE(2011,4,11)</f>
        <v>40644</v>
      </c>
      <c r="C101" s="18">
        <f>DATE(2020,10,5)</f>
        <v>44109</v>
      </c>
      <c r="D101" s="16" t="s">
        <v>190</v>
      </c>
      <c r="E101" s="16">
        <v>308</v>
      </c>
      <c r="F101" s="28">
        <v>465</v>
      </c>
      <c r="G101" s="28">
        <f t="shared" si="6"/>
        <v>143220</v>
      </c>
    </row>
    <row r="102" spans="1:7" x14ac:dyDescent="0.25">
      <c r="A102" s="17" t="s">
        <v>191</v>
      </c>
      <c r="B102" s="18">
        <f>DATE(2011,4,11)</f>
        <v>40644</v>
      </c>
      <c r="C102" s="18">
        <f>DATE(2020,10,5)</f>
        <v>44109</v>
      </c>
      <c r="D102" s="16" t="s">
        <v>192</v>
      </c>
      <c r="E102" s="16">
        <v>1</v>
      </c>
      <c r="F102" s="28">
        <v>713.19</v>
      </c>
      <c r="G102" s="28">
        <f t="shared" si="6"/>
        <v>713.19</v>
      </c>
    </row>
    <row r="103" spans="1:7" x14ac:dyDescent="0.25">
      <c r="A103" s="17" t="s">
        <v>193</v>
      </c>
      <c r="B103" s="18">
        <f>DATE(2011,2,3)</f>
        <v>40577</v>
      </c>
      <c r="C103" s="18">
        <f>DATE(2019,10,21)</f>
        <v>43759</v>
      </c>
      <c r="D103" s="16" t="s">
        <v>194</v>
      </c>
      <c r="E103" s="16">
        <v>15</v>
      </c>
      <c r="F103" s="28">
        <v>605.95000000000005</v>
      </c>
      <c r="G103" s="28">
        <f t="shared" si="6"/>
        <v>9089.25</v>
      </c>
    </row>
    <row r="104" spans="1:7" x14ac:dyDescent="0.25">
      <c r="A104" s="17" t="s">
        <v>195</v>
      </c>
      <c r="B104" s="18">
        <f>DATE(2011,2,3)</f>
        <v>40577</v>
      </c>
      <c r="C104" s="18">
        <f>DATE(2022,1,6)</f>
        <v>44567</v>
      </c>
      <c r="D104" s="16" t="s">
        <v>196</v>
      </c>
      <c r="E104" s="16">
        <v>154</v>
      </c>
      <c r="F104" s="28">
        <v>3.42</v>
      </c>
      <c r="G104" s="28">
        <f t="shared" si="6"/>
        <v>526.67999999999995</v>
      </c>
    </row>
    <row r="105" spans="1:7" x14ac:dyDescent="0.25">
      <c r="A105" s="17" t="s">
        <v>197</v>
      </c>
      <c r="B105" s="18">
        <f>DATE(2011,2,3)</f>
        <v>40577</v>
      </c>
      <c r="C105" s="18">
        <f>DATE(2022,1,6)</f>
        <v>44567</v>
      </c>
      <c r="D105" s="16" t="s">
        <v>198</v>
      </c>
      <c r="E105" s="16">
        <v>226</v>
      </c>
      <c r="F105" s="28">
        <v>35.21</v>
      </c>
      <c r="G105" s="28">
        <f t="shared" si="6"/>
        <v>7957.46</v>
      </c>
    </row>
    <row r="106" spans="1:7" x14ac:dyDescent="0.25">
      <c r="A106" s="17" t="s">
        <v>199</v>
      </c>
      <c r="B106" s="18">
        <f>DATE(2011,2,3)</f>
        <v>40577</v>
      </c>
      <c r="C106" s="18">
        <f>DATE(2020,7,31)</f>
        <v>44043</v>
      </c>
      <c r="D106" s="16" t="s">
        <v>200</v>
      </c>
      <c r="E106" s="16">
        <v>1</v>
      </c>
      <c r="F106" s="28">
        <v>24.76</v>
      </c>
      <c r="G106" s="28">
        <f t="shared" si="6"/>
        <v>24.76</v>
      </c>
    </row>
    <row r="107" spans="1:7" x14ac:dyDescent="0.25">
      <c r="A107" s="17" t="s">
        <v>201</v>
      </c>
      <c r="B107" s="18">
        <f>DATE(2012,1,6)</f>
        <v>40914</v>
      </c>
      <c r="C107" s="18">
        <f>DATE(2020,7,31)</f>
        <v>44043</v>
      </c>
      <c r="D107" s="16" t="s">
        <v>202</v>
      </c>
      <c r="E107" s="16">
        <v>1</v>
      </c>
      <c r="F107" s="28">
        <v>287.19</v>
      </c>
      <c r="G107" s="28">
        <f t="shared" si="6"/>
        <v>287.19</v>
      </c>
    </row>
    <row r="108" spans="1:7" x14ac:dyDescent="0.25">
      <c r="A108" s="17" t="s">
        <v>203</v>
      </c>
      <c r="B108" s="18">
        <f t="shared" ref="B108:B113" si="9">DATE(2011,2,3)</f>
        <v>40577</v>
      </c>
      <c r="C108" s="18">
        <f>DATE(2022,1,6)</f>
        <v>44567</v>
      </c>
      <c r="D108" s="16" t="s">
        <v>204</v>
      </c>
      <c r="E108" s="16">
        <v>20</v>
      </c>
      <c r="F108" s="28">
        <v>293.01</v>
      </c>
      <c r="G108" s="28">
        <f t="shared" si="6"/>
        <v>5860.2</v>
      </c>
    </row>
    <row r="109" spans="1:7" x14ac:dyDescent="0.25">
      <c r="A109" s="17" t="s">
        <v>205</v>
      </c>
      <c r="B109" s="18">
        <f t="shared" si="9"/>
        <v>40577</v>
      </c>
      <c r="C109" s="18">
        <f>DATE(2013,10,1)</f>
        <v>41548</v>
      </c>
      <c r="D109" s="16" t="s">
        <v>206</v>
      </c>
      <c r="E109" s="16">
        <v>17</v>
      </c>
      <c r="F109" s="28">
        <v>10.39</v>
      </c>
      <c r="G109" s="28">
        <f t="shared" si="6"/>
        <v>176.63</v>
      </c>
    </row>
    <row r="110" spans="1:7" x14ac:dyDescent="0.25">
      <c r="A110" s="17" t="s">
        <v>207</v>
      </c>
      <c r="B110" s="18">
        <f t="shared" si="9"/>
        <v>40577</v>
      </c>
      <c r="C110" s="18">
        <f>DATE(2021,4,8)</f>
        <v>44294</v>
      </c>
      <c r="D110" s="16" t="s">
        <v>208</v>
      </c>
      <c r="E110" s="16">
        <v>11</v>
      </c>
      <c r="F110" s="28">
        <v>2.42</v>
      </c>
      <c r="G110" s="28">
        <f t="shared" si="6"/>
        <v>26.619999999999997</v>
      </c>
    </row>
    <row r="111" spans="1:7" x14ac:dyDescent="0.25">
      <c r="A111" s="17" t="s">
        <v>209</v>
      </c>
      <c r="B111" s="18">
        <f t="shared" si="9"/>
        <v>40577</v>
      </c>
      <c r="C111" s="18">
        <f>DATE(2013,10,1)</f>
        <v>41548</v>
      </c>
      <c r="D111" s="16" t="s">
        <v>210</v>
      </c>
      <c r="E111" s="16">
        <v>26</v>
      </c>
      <c r="F111" s="28">
        <v>10.06</v>
      </c>
      <c r="G111" s="28">
        <f t="shared" si="6"/>
        <v>261.56</v>
      </c>
    </row>
    <row r="112" spans="1:7" x14ac:dyDescent="0.25">
      <c r="A112" s="17" t="s">
        <v>211</v>
      </c>
      <c r="B112" s="18">
        <f t="shared" si="9"/>
        <v>40577</v>
      </c>
      <c r="C112" s="18">
        <f>DATE(2013,10,1)</f>
        <v>41548</v>
      </c>
      <c r="D112" s="16" t="s">
        <v>212</v>
      </c>
      <c r="E112" s="16">
        <v>20</v>
      </c>
      <c r="F112" s="28">
        <v>8.65</v>
      </c>
      <c r="G112" s="28">
        <f t="shared" si="6"/>
        <v>173</v>
      </c>
    </row>
    <row r="113" spans="1:7" x14ac:dyDescent="0.25">
      <c r="A113" s="17" t="s">
        <v>213</v>
      </c>
      <c r="B113" s="18">
        <f t="shared" si="9"/>
        <v>40577</v>
      </c>
      <c r="C113" s="18">
        <f>DATE(2016,4,12)</f>
        <v>42472</v>
      </c>
      <c r="D113" s="16" t="s">
        <v>214</v>
      </c>
      <c r="E113" s="16">
        <v>21</v>
      </c>
      <c r="F113" s="28">
        <v>23.58</v>
      </c>
      <c r="G113" s="28">
        <f t="shared" si="6"/>
        <v>495.17999999999995</v>
      </c>
    </row>
    <row r="114" spans="1:7" x14ac:dyDescent="0.25">
      <c r="A114" s="17" t="s">
        <v>215</v>
      </c>
      <c r="B114" s="18">
        <f>DATE(2013,9,11)</f>
        <v>41528</v>
      </c>
      <c r="C114" s="18">
        <f>DATE(2018,3,12)</f>
        <v>43171</v>
      </c>
      <c r="D114" s="16" t="s">
        <v>216</v>
      </c>
      <c r="E114" s="16">
        <v>36</v>
      </c>
      <c r="F114" s="28">
        <v>10.039999999999999</v>
      </c>
      <c r="G114" s="28">
        <f t="shared" si="6"/>
        <v>361.43999999999994</v>
      </c>
    </row>
    <row r="115" spans="1:7" x14ac:dyDescent="0.25">
      <c r="A115" s="17" t="s">
        <v>217</v>
      </c>
      <c r="B115" s="18">
        <f>DATE(2013,9,11)</f>
        <v>41528</v>
      </c>
      <c r="C115" s="18">
        <f>DATE(2013,10,1)</f>
        <v>41548</v>
      </c>
      <c r="D115" s="16" t="s">
        <v>218</v>
      </c>
      <c r="E115" s="16">
        <v>1</v>
      </c>
      <c r="F115" s="28">
        <v>11.51</v>
      </c>
      <c r="G115" s="28">
        <f t="shared" si="6"/>
        <v>11.51</v>
      </c>
    </row>
    <row r="116" spans="1:7" x14ac:dyDescent="0.25">
      <c r="A116" s="17" t="s">
        <v>219</v>
      </c>
      <c r="B116" s="18">
        <f>DATE(2013,9,11)</f>
        <v>41528</v>
      </c>
      <c r="C116" s="18">
        <f>DATE(2013,10,1)</f>
        <v>41548</v>
      </c>
      <c r="D116" s="16" t="s">
        <v>220</v>
      </c>
      <c r="E116" s="16">
        <v>13</v>
      </c>
      <c r="F116" s="28">
        <v>11.51</v>
      </c>
      <c r="G116" s="28">
        <f t="shared" si="6"/>
        <v>149.63</v>
      </c>
    </row>
    <row r="117" spans="1:7" x14ac:dyDescent="0.25">
      <c r="A117" s="17" t="s">
        <v>221</v>
      </c>
      <c r="B117" s="18">
        <f>DATE(2011,2,3)</f>
        <v>40577</v>
      </c>
      <c r="C117" s="18">
        <f>DATE(2016,7,29)</f>
        <v>42580</v>
      </c>
      <c r="D117" s="16" t="s">
        <v>222</v>
      </c>
      <c r="E117" s="16">
        <v>138</v>
      </c>
      <c r="F117" s="28">
        <v>198.78</v>
      </c>
      <c r="G117" s="28">
        <f t="shared" si="6"/>
        <v>27431.64</v>
      </c>
    </row>
    <row r="118" spans="1:7" x14ac:dyDescent="0.25">
      <c r="A118" s="17" t="s">
        <v>223</v>
      </c>
      <c r="B118" s="18">
        <f>DATE(2014,11,3)</f>
        <v>41946</v>
      </c>
      <c r="C118" s="18">
        <f>DATE(2022,1,6)</f>
        <v>44567</v>
      </c>
      <c r="D118" s="16" t="s">
        <v>224</v>
      </c>
      <c r="E118" s="16">
        <v>21</v>
      </c>
      <c r="F118" s="28">
        <v>509.37</v>
      </c>
      <c r="G118" s="28">
        <f t="shared" si="6"/>
        <v>10696.77</v>
      </c>
    </row>
    <row r="119" spans="1:7" x14ac:dyDescent="0.25">
      <c r="A119" s="17" t="s">
        <v>225</v>
      </c>
      <c r="B119" s="18">
        <f>DATE(2011,2,3)</f>
        <v>40577</v>
      </c>
      <c r="C119" s="18">
        <f>DATE(2021,9,7)</f>
        <v>44446</v>
      </c>
      <c r="D119" s="16" t="s">
        <v>226</v>
      </c>
      <c r="E119" s="16">
        <v>141</v>
      </c>
      <c r="F119" s="28">
        <v>0.47</v>
      </c>
      <c r="G119" s="28">
        <f t="shared" si="6"/>
        <v>66.27</v>
      </c>
    </row>
    <row r="120" spans="1:7" x14ac:dyDescent="0.25">
      <c r="A120" s="17" t="s">
        <v>227</v>
      </c>
      <c r="B120" s="18">
        <f>DATE(2011,2,3)</f>
        <v>40577</v>
      </c>
      <c r="C120" s="18">
        <f>DATE(2022,1,6)</f>
        <v>44567</v>
      </c>
      <c r="D120" s="16" t="s">
        <v>228</v>
      </c>
      <c r="E120" s="16">
        <v>83</v>
      </c>
      <c r="F120" s="28">
        <v>1398.59</v>
      </c>
      <c r="G120" s="28">
        <f t="shared" si="6"/>
        <v>116082.96999999999</v>
      </c>
    </row>
    <row r="121" spans="1:7" x14ac:dyDescent="0.25">
      <c r="A121" s="17" t="s">
        <v>229</v>
      </c>
      <c r="B121" s="18">
        <f>DATE(2011,2,21)</f>
        <v>40595</v>
      </c>
      <c r="C121" s="18">
        <f>DATE(2022,1,6)</f>
        <v>44567</v>
      </c>
      <c r="D121" s="16" t="s">
        <v>230</v>
      </c>
      <c r="E121" s="16">
        <v>6</v>
      </c>
      <c r="F121" s="28">
        <v>535</v>
      </c>
      <c r="G121" s="28">
        <f t="shared" si="6"/>
        <v>3210</v>
      </c>
    </row>
    <row r="122" spans="1:7" x14ac:dyDescent="0.25">
      <c r="A122" s="17" t="s">
        <v>231</v>
      </c>
      <c r="B122" s="18">
        <f t="shared" ref="B122:B130" si="10">DATE(2011,2,3)</f>
        <v>40577</v>
      </c>
      <c r="C122" s="18">
        <f>DATE(2020,3,2)</f>
        <v>43892</v>
      </c>
      <c r="D122" s="16" t="s">
        <v>232</v>
      </c>
      <c r="E122" s="16">
        <v>2</v>
      </c>
      <c r="F122" s="28">
        <v>676.14</v>
      </c>
      <c r="G122" s="28">
        <f t="shared" si="6"/>
        <v>1352.28</v>
      </c>
    </row>
    <row r="123" spans="1:7" x14ac:dyDescent="0.25">
      <c r="A123" s="17" t="s">
        <v>233</v>
      </c>
      <c r="B123" s="18">
        <f t="shared" si="10"/>
        <v>40577</v>
      </c>
      <c r="C123" s="18">
        <f>DATE(2022,1,6)</f>
        <v>44567</v>
      </c>
      <c r="D123" s="16" t="s">
        <v>234</v>
      </c>
      <c r="E123" s="16">
        <v>4</v>
      </c>
      <c r="F123" s="28">
        <v>226.01</v>
      </c>
      <c r="G123" s="28">
        <f t="shared" si="6"/>
        <v>904.04</v>
      </c>
    </row>
    <row r="124" spans="1:7" x14ac:dyDescent="0.25">
      <c r="A124" s="17" t="s">
        <v>235</v>
      </c>
      <c r="B124" s="18">
        <f t="shared" si="10"/>
        <v>40577</v>
      </c>
      <c r="C124" s="18">
        <f>DATE(2014,8,26)</f>
        <v>41877</v>
      </c>
      <c r="D124" s="16" t="s">
        <v>236</v>
      </c>
      <c r="E124" s="16">
        <v>18</v>
      </c>
      <c r="F124" s="28">
        <v>1355.69</v>
      </c>
      <c r="G124" s="28">
        <f t="shared" si="6"/>
        <v>24402.420000000002</v>
      </c>
    </row>
    <row r="125" spans="1:7" x14ac:dyDescent="0.25">
      <c r="A125" s="17" t="s">
        <v>237</v>
      </c>
      <c r="B125" s="18">
        <f t="shared" si="10"/>
        <v>40577</v>
      </c>
      <c r="C125" s="18">
        <f>DATE(2022,1,6)</f>
        <v>44567</v>
      </c>
      <c r="D125" s="16" t="s">
        <v>238</v>
      </c>
      <c r="E125" s="16">
        <v>16</v>
      </c>
      <c r="F125" s="28">
        <v>165.13</v>
      </c>
      <c r="G125" s="28">
        <f t="shared" si="6"/>
        <v>2642.08</v>
      </c>
    </row>
    <row r="126" spans="1:7" x14ac:dyDescent="0.25">
      <c r="A126" s="17" t="s">
        <v>239</v>
      </c>
      <c r="B126" s="18">
        <f t="shared" si="10"/>
        <v>40577</v>
      </c>
      <c r="C126" s="18">
        <f>DATE(2022,1,6)</f>
        <v>44567</v>
      </c>
      <c r="D126" s="16" t="s">
        <v>240</v>
      </c>
      <c r="E126" s="16">
        <v>16</v>
      </c>
      <c r="F126" s="28">
        <v>150.09</v>
      </c>
      <c r="G126" s="28">
        <f t="shared" si="6"/>
        <v>2401.44</v>
      </c>
    </row>
    <row r="127" spans="1:7" x14ac:dyDescent="0.25">
      <c r="A127" s="17" t="s">
        <v>241</v>
      </c>
      <c r="B127" s="18">
        <f t="shared" si="10"/>
        <v>40577</v>
      </c>
      <c r="C127" s="18">
        <f>DATE(2012,10,16)</f>
        <v>41198</v>
      </c>
      <c r="D127" s="16" t="s">
        <v>242</v>
      </c>
      <c r="E127" s="16">
        <v>33</v>
      </c>
      <c r="F127" s="28">
        <v>12.54</v>
      </c>
      <c r="G127" s="28">
        <f t="shared" si="6"/>
        <v>413.82</v>
      </c>
    </row>
    <row r="128" spans="1:7" x14ac:dyDescent="0.25">
      <c r="A128" s="17" t="s">
        <v>243</v>
      </c>
      <c r="B128" s="18">
        <f t="shared" si="10"/>
        <v>40577</v>
      </c>
      <c r="C128" s="18">
        <f>DATE(2021,3,31)</f>
        <v>44286</v>
      </c>
      <c r="D128" s="16" t="s">
        <v>244</v>
      </c>
      <c r="E128" s="16">
        <v>42</v>
      </c>
      <c r="F128" s="28">
        <v>39.479999999999997</v>
      </c>
      <c r="G128" s="28">
        <f t="shared" si="6"/>
        <v>1658.1599999999999</v>
      </c>
    </row>
    <row r="129" spans="1:7" x14ac:dyDescent="0.25">
      <c r="A129" s="17" t="s">
        <v>245</v>
      </c>
      <c r="B129" s="18">
        <f t="shared" si="10"/>
        <v>40577</v>
      </c>
      <c r="C129" s="18">
        <f>DATE(2022,1,6)</f>
        <v>44567</v>
      </c>
      <c r="D129" s="16" t="s">
        <v>246</v>
      </c>
      <c r="E129" s="16">
        <v>53</v>
      </c>
      <c r="F129" s="28">
        <v>17.149999999999999</v>
      </c>
      <c r="G129" s="28">
        <f t="shared" si="6"/>
        <v>908.94999999999993</v>
      </c>
    </row>
    <row r="130" spans="1:7" x14ac:dyDescent="0.25">
      <c r="A130" s="17" t="s">
        <v>247</v>
      </c>
      <c r="B130" s="18">
        <f t="shared" si="10"/>
        <v>40577</v>
      </c>
      <c r="C130" s="18">
        <f>DATE(2022,1,6)</f>
        <v>44567</v>
      </c>
      <c r="D130" s="16" t="s">
        <v>248</v>
      </c>
      <c r="E130" s="16">
        <v>62</v>
      </c>
      <c r="F130" s="28">
        <v>18.16</v>
      </c>
      <c r="G130" s="28">
        <f t="shared" si="6"/>
        <v>1125.92</v>
      </c>
    </row>
    <row r="131" spans="1:7" x14ac:dyDescent="0.25">
      <c r="A131" s="17" t="s">
        <v>249</v>
      </c>
      <c r="B131" s="18">
        <f>DATE(2011,4,11)</f>
        <v>40644</v>
      </c>
      <c r="C131" s="18">
        <f>DATE(2022,1,6)</f>
        <v>44567</v>
      </c>
      <c r="D131" s="16" t="s">
        <v>250</v>
      </c>
      <c r="E131" s="16">
        <v>69</v>
      </c>
      <c r="F131" s="28">
        <v>36.74</v>
      </c>
      <c r="G131" s="28">
        <f t="shared" si="6"/>
        <v>2535.06</v>
      </c>
    </row>
    <row r="132" spans="1:7" x14ac:dyDescent="0.25">
      <c r="A132" s="17" t="s">
        <v>251</v>
      </c>
      <c r="B132" s="18">
        <f t="shared" ref="B132:B138" si="11">DATE(2011,2,3)</f>
        <v>40577</v>
      </c>
      <c r="C132" s="18">
        <f>DATE(2022,1,6)</f>
        <v>44567</v>
      </c>
      <c r="D132" s="16" t="s">
        <v>252</v>
      </c>
      <c r="E132" s="16">
        <v>26</v>
      </c>
      <c r="F132" s="28">
        <v>77.040000000000006</v>
      </c>
      <c r="G132" s="28">
        <f t="shared" si="6"/>
        <v>2003.0400000000002</v>
      </c>
    </row>
    <row r="133" spans="1:7" x14ac:dyDescent="0.25">
      <c r="A133" s="17" t="s">
        <v>253</v>
      </c>
      <c r="B133" s="18">
        <f t="shared" si="11"/>
        <v>40577</v>
      </c>
      <c r="C133" s="18">
        <f>DATE(2021,3,31)</f>
        <v>44286</v>
      </c>
      <c r="D133" s="16" t="s">
        <v>254</v>
      </c>
      <c r="E133" s="16">
        <v>28</v>
      </c>
      <c r="F133" s="28">
        <v>6.9</v>
      </c>
      <c r="G133" s="28">
        <f t="shared" si="6"/>
        <v>193.20000000000002</v>
      </c>
    </row>
    <row r="134" spans="1:7" x14ac:dyDescent="0.25">
      <c r="A134" s="17" t="s">
        <v>255</v>
      </c>
      <c r="B134" s="18">
        <f t="shared" si="11"/>
        <v>40577</v>
      </c>
      <c r="C134" s="18">
        <f>DATE(2022,1,6)</f>
        <v>44567</v>
      </c>
      <c r="D134" s="16" t="s">
        <v>256</v>
      </c>
      <c r="E134" s="16">
        <v>111</v>
      </c>
      <c r="F134" s="28">
        <v>12.28</v>
      </c>
      <c r="G134" s="28">
        <f t="shared" si="6"/>
        <v>1363.08</v>
      </c>
    </row>
    <row r="135" spans="1:7" x14ac:dyDescent="0.25">
      <c r="A135" s="17" t="s">
        <v>257</v>
      </c>
      <c r="B135" s="18">
        <f t="shared" si="11"/>
        <v>40577</v>
      </c>
      <c r="C135" s="18">
        <f>DATE(2022,1,6)</f>
        <v>44567</v>
      </c>
      <c r="D135" s="16" t="s">
        <v>258</v>
      </c>
      <c r="E135" s="16">
        <v>48</v>
      </c>
      <c r="F135" s="28">
        <v>12.36</v>
      </c>
      <c r="G135" s="28">
        <f t="shared" si="6"/>
        <v>593.28</v>
      </c>
    </row>
    <row r="136" spans="1:7" x14ac:dyDescent="0.25">
      <c r="A136" s="17" t="s">
        <v>259</v>
      </c>
      <c r="B136" s="18">
        <f t="shared" si="11"/>
        <v>40577</v>
      </c>
      <c r="C136" s="18">
        <f>DATE(2022,1,6)</f>
        <v>44567</v>
      </c>
      <c r="D136" s="16" t="s">
        <v>260</v>
      </c>
      <c r="E136" s="16">
        <v>46</v>
      </c>
      <c r="F136" s="28">
        <v>12.36</v>
      </c>
      <c r="G136" s="28">
        <f t="shared" ref="G136:G182" si="12">+E136*F136</f>
        <v>568.55999999999995</v>
      </c>
    </row>
    <row r="137" spans="1:7" x14ac:dyDescent="0.25">
      <c r="A137" s="17" t="s">
        <v>261</v>
      </c>
      <c r="B137" s="18">
        <f t="shared" si="11"/>
        <v>40577</v>
      </c>
      <c r="C137" s="18">
        <f>DATE(2021,3,31)</f>
        <v>44286</v>
      </c>
      <c r="D137" s="16" t="s">
        <v>262</v>
      </c>
      <c r="E137" s="16">
        <v>27</v>
      </c>
      <c r="F137" s="28">
        <v>18.5</v>
      </c>
      <c r="G137" s="28">
        <f t="shared" si="12"/>
        <v>499.5</v>
      </c>
    </row>
    <row r="138" spans="1:7" x14ac:dyDescent="0.25">
      <c r="A138" s="17" t="s">
        <v>263</v>
      </c>
      <c r="B138" s="18">
        <f t="shared" si="11"/>
        <v>40577</v>
      </c>
      <c r="C138" s="18">
        <f>DATE(2021,8,31)</f>
        <v>44439</v>
      </c>
      <c r="D138" s="16" t="s">
        <v>264</v>
      </c>
      <c r="E138" s="16">
        <v>205</v>
      </c>
      <c r="F138" s="28">
        <v>43.66</v>
      </c>
      <c r="G138" s="28">
        <f t="shared" si="12"/>
        <v>8950.2999999999993</v>
      </c>
    </row>
    <row r="139" spans="1:7" x14ac:dyDescent="0.25">
      <c r="A139" s="17" t="s">
        <v>265</v>
      </c>
      <c r="B139" s="18">
        <f>DATE(2011,2,10)</f>
        <v>40584</v>
      </c>
      <c r="C139" s="18">
        <f>DATE(2022,1,6)</f>
        <v>44567</v>
      </c>
      <c r="D139" s="16" t="s">
        <v>266</v>
      </c>
      <c r="E139" s="16">
        <v>187</v>
      </c>
      <c r="F139" s="28">
        <v>7.77</v>
      </c>
      <c r="G139" s="28">
        <f t="shared" si="12"/>
        <v>1452.99</v>
      </c>
    </row>
    <row r="140" spans="1:7" x14ac:dyDescent="0.25">
      <c r="A140" s="17" t="s">
        <v>267</v>
      </c>
      <c r="B140" s="18">
        <f>DATE(2011,2,3)</f>
        <v>40577</v>
      </c>
      <c r="C140" s="18">
        <f>DATE(2022,1,6)</f>
        <v>44567</v>
      </c>
      <c r="D140" s="16" t="s">
        <v>268</v>
      </c>
      <c r="E140" s="16">
        <v>161</v>
      </c>
      <c r="F140" s="28">
        <v>10.62</v>
      </c>
      <c r="G140" s="28">
        <f t="shared" si="12"/>
        <v>1709.82</v>
      </c>
    </row>
    <row r="141" spans="1:7" x14ac:dyDescent="0.25">
      <c r="A141" s="17" t="s">
        <v>269</v>
      </c>
      <c r="B141" s="18">
        <f>DATE(2011,3,11)</f>
        <v>40613</v>
      </c>
      <c r="C141" s="18">
        <f>DATE(2018,6,4)</f>
        <v>43255</v>
      </c>
      <c r="D141" s="16" t="s">
        <v>270</v>
      </c>
      <c r="E141" s="16">
        <v>1637</v>
      </c>
      <c r="F141" s="28">
        <v>2.99</v>
      </c>
      <c r="G141" s="28">
        <f t="shared" si="12"/>
        <v>4894.63</v>
      </c>
    </row>
    <row r="142" spans="1:7" x14ac:dyDescent="0.25">
      <c r="A142" s="17" t="s">
        <v>271</v>
      </c>
      <c r="B142" s="18">
        <f>DATE(2011,2,3)</f>
        <v>40577</v>
      </c>
      <c r="C142" s="18">
        <f>DATE(2021,5,25)</f>
        <v>44341</v>
      </c>
      <c r="D142" s="16" t="s">
        <v>272</v>
      </c>
      <c r="E142" s="16">
        <v>112</v>
      </c>
      <c r="F142" s="28">
        <v>12.12</v>
      </c>
      <c r="G142" s="28">
        <f t="shared" si="12"/>
        <v>1357.4399999999998</v>
      </c>
    </row>
    <row r="143" spans="1:7" x14ac:dyDescent="0.25">
      <c r="A143" s="17" t="s">
        <v>273</v>
      </c>
      <c r="B143" s="18">
        <f>DATE(2011,2,3)</f>
        <v>40577</v>
      </c>
      <c r="C143" s="18">
        <f>DATE(2021,8,31)</f>
        <v>44439</v>
      </c>
      <c r="D143" s="16" t="s">
        <v>274</v>
      </c>
      <c r="E143" s="16">
        <v>285</v>
      </c>
      <c r="F143" s="28">
        <v>36.520000000000003</v>
      </c>
      <c r="G143" s="28">
        <f t="shared" si="12"/>
        <v>10408.200000000001</v>
      </c>
    </row>
    <row r="144" spans="1:7" x14ac:dyDescent="0.25">
      <c r="A144" s="17" t="s">
        <v>275</v>
      </c>
      <c r="B144" s="18">
        <f>DATE(2011,4,12)</f>
        <v>40645</v>
      </c>
      <c r="C144" s="18">
        <f>DATE(2022,1,6)</f>
        <v>44567</v>
      </c>
      <c r="D144" s="16" t="s">
        <v>276</v>
      </c>
      <c r="E144" s="16">
        <v>12</v>
      </c>
      <c r="F144" s="28">
        <v>650</v>
      </c>
      <c r="G144" s="28">
        <f t="shared" si="12"/>
        <v>7800</v>
      </c>
    </row>
    <row r="145" spans="1:7" x14ac:dyDescent="0.25">
      <c r="A145" s="17" t="s">
        <v>277</v>
      </c>
      <c r="B145" s="18">
        <f>DATE(2011,2,3)</f>
        <v>40577</v>
      </c>
      <c r="C145" s="18">
        <f>DATE(2022,1,6)</f>
        <v>44567</v>
      </c>
      <c r="D145" s="16" t="s">
        <v>278</v>
      </c>
      <c r="E145" s="16">
        <v>23</v>
      </c>
      <c r="F145" s="28">
        <v>58.23</v>
      </c>
      <c r="G145" s="28">
        <f t="shared" si="12"/>
        <v>1339.29</v>
      </c>
    </row>
    <row r="146" spans="1:7" x14ac:dyDescent="0.25">
      <c r="A146" s="17" t="s">
        <v>279</v>
      </c>
      <c r="B146" s="18">
        <f>DATE(2011,2,3)</f>
        <v>40577</v>
      </c>
      <c r="C146" s="18">
        <f>DATE(2021,3,31)</f>
        <v>44286</v>
      </c>
      <c r="D146" s="16" t="s">
        <v>280</v>
      </c>
      <c r="E146" s="16">
        <v>7</v>
      </c>
      <c r="F146" s="28">
        <v>29</v>
      </c>
      <c r="G146" s="28">
        <f t="shared" si="12"/>
        <v>203</v>
      </c>
    </row>
    <row r="147" spans="1:7" x14ac:dyDescent="0.25">
      <c r="A147" s="17" t="s">
        <v>281</v>
      </c>
      <c r="B147" s="18">
        <f>DATE(2011,3,11)</f>
        <v>40613</v>
      </c>
      <c r="C147" s="18">
        <f>DATE(2021,3,31)</f>
        <v>44286</v>
      </c>
      <c r="D147" s="16" t="s">
        <v>282</v>
      </c>
      <c r="E147" s="16">
        <v>6</v>
      </c>
      <c r="F147" s="28">
        <v>30.29</v>
      </c>
      <c r="G147" s="28">
        <f t="shared" si="12"/>
        <v>181.74</v>
      </c>
    </row>
    <row r="148" spans="1:7" x14ac:dyDescent="0.25">
      <c r="A148" s="17" t="s">
        <v>283</v>
      </c>
      <c r="B148" s="18">
        <f>DATE(2013,7,17)</f>
        <v>41472</v>
      </c>
      <c r="C148" s="18">
        <f>DATE(2020,5,12)</f>
        <v>43963</v>
      </c>
      <c r="D148" s="16" t="s">
        <v>284</v>
      </c>
      <c r="E148" s="16">
        <v>4</v>
      </c>
      <c r="F148" s="28">
        <v>3738.51</v>
      </c>
      <c r="G148" s="28">
        <f t="shared" si="12"/>
        <v>14954.04</v>
      </c>
    </row>
    <row r="149" spans="1:7" x14ac:dyDescent="0.25">
      <c r="A149" s="17" t="s">
        <v>285</v>
      </c>
      <c r="B149" s="18">
        <f>DATE(2012,10,12)</f>
        <v>41194</v>
      </c>
      <c r="C149" s="18">
        <f>DATE(2014,1,14)</f>
        <v>41653</v>
      </c>
      <c r="D149" s="16" t="s">
        <v>286</v>
      </c>
      <c r="E149" s="16">
        <v>10</v>
      </c>
      <c r="F149" s="28">
        <v>4095.42</v>
      </c>
      <c r="G149" s="28">
        <f t="shared" si="12"/>
        <v>40954.199999999997</v>
      </c>
    </row>
    <row r="150" spans="1:7" x14ac:dyDescent="0.25">
      <c r="A150" s="17" t="s">
        <v>287</v>
      </c>
      <c r="B150" s="18">
        <f>DATE(2011,2,17)</f>
        <v>40591</v>
      </c>
      <c r="C150" s="18">
        <f>DATE(2017,11,10)</f>
        <v>43049</v>
      </c>
      <c r="D150" s="16" t="s">
        <v>288</v>
      </c>
      <c r="E150" s="16">
        <v>3</v>
      </c>
      <c r="F150" s="28">
        <v>10820.6</v>
      </c>
      <c r="G150" s="28">
        <f t="shared" si="12"/>
        <v>32461.800000000003</v>
      </c>
    </row>
    <row r="151" spans="1:7" x14ac:dyDescent="0.25">
      <c r="A151" s="17" t="s">
        <v>289</v>
      </c>
      <c r="B151" s="18">
        <f>DATE(2011,2,3)</f>
        <v>40577</v>
      </c>
      <c r="C151" s="18">
        <f>DATE(2022,1,6)</f>
        <v>44567</v>
      </c>
      <c r="D151" s="16" t="s">
        <v>290</v>
      </c>
      <c r="E151" s="16">
        <v>48</v>
      </c>
      <c r="F151" s="28">
        <v>37</v>
      </c>
      <c r="G151" s="28">
        <f t="shared" si="12"/>
        <v>1776</v>
      </c>
    </row>
    <row r="152" spans="1:7" x14ac:dyDescent="0.25">
      <c r="A152" s="17" t="s">
        <v>291</v>
      </c>
      <c r="B152" s="18">
        <f>DATE(2015,2,10)</f>
        <v>42045</v>
      </c>
      <c r="C152" s="18">
        <f>DATE(2018,5,25)</f>
        <v>43245</v>
      </c>
      <c r="D152" s="16" t="s">
        <v>292</v>
      </c>
      <c r="E152" s="16">
        <v>10</v>
      </c>
      <c r="F152" s="28">
        <v>1339.26</v>
      </c>
      <c r="G152" s="28">
        <f t="shared" si="12"/>
        <v>13392.6</v>
      </c>
    </row>
    <row r="153" spans="1:7" x14ac:dyDescent="0.25">
      <c r="A153" s="17" t="s">
        <v>293</v>
      </c>
      <c r="B153" s="18">
        <f>DATE(2015,2,10)</f>
        <v>42045</v>
      </c>
      <c r="C153" s="18">
        <f>DATE(2017,11,29)</f>
        <v>43068</v>
      </c>
      <c r="D153" s="16" t="s">
        <v>294</v>
      </c>
      <c r="E153" s="16">
        <v>17</v>
      </c>
      <c r="F153" s="28">
        <v>1219.0899999999999</v>
      </c>
      <c r="G153" s="28">
        <f t="shared" si="12"/>
        <v>20724.53</v>
      </c>
    </row>
    <row r="154" spans="1:7" x14ac:dyDescent="0.25">
      <c r="A154" s="17" t="s">
        <v>295</v>
      </c>
      <c r="B154" s="18">
        <f>DATE(2015,2,10)</f>
        <v>42045</v>
      </c>
      <c r="C154" s="18">
        <f>DATE(2017,11,29)</f>
        <v>43068</v>
      </c>
      <c r="D154" s="16" t="s">
        <v>296</v>
      </c>
      <c r="E154" s="16">
        <v>18</v>
      </c>
      <c r="F154" s="28">
        <v>1219.6500000000001</v>
      </c>
      <c r="G154" s="28">
        <f t="shared" si="12"/>
        <v>21953.7</v>
      </c>
    </row>
    <row r="155" spans="1:7" x14ac:dyDescent="0.25">
      <c r="A155" s="17" t="s">
        <v>297</v>
      </c>
      <c r="B155" s="18">
        <f>DATE(2015,2,10)</f>
        <v>42045</v>
      </c>
      <c r="C155" s="18">
        <f>DATE(2017,11,29)</f>
        <v>43068</v>
      </c>
      <c r="D155" s="16" t="s">
        <v>298</v>
      </c>
      <c r="E155" s="16">
        <v>18</v>
      </c>
      <c r="F155" s="28">
        <v>1170.92</v>
      </c>
      <c r="G155" s="28">
        <f t="shared" si="12"/>
        <v>21076.560000000001</v>
      </c>
    </row>
    <row r="156" spans="1:7" x14ac:dyDescent="0.25">
      <c r="A156" s="17" t="s">
        <v>299</v>
      </c>
      <c r="B156" s="18">
        <f>DATE(2013,9,11)</f>
        <v>41528</v>
      </c>
      <c r="C156" s="18">
        <f>DATE(2021,3,31)</f>
        <v>44286</v>
      </c>
      <c r="D156" s="16" t="s">
        <v>300</v>
      </c>
      <c r="E156" s="16">
        <v>2</v>
      </c>
      <c r="F156" s="28">
        <v>1122</v>
      </c>
      <c r="G156" s="28">
        <f t="shared" si="12"/>
        <v>2244</v>
      </c>
    </row>
    <row r="157" spans="1:7" x14ac:dyDescent="0.25">
      <c r="A157" s="17" t="s">
        <v>301</v>
      </c>
      <c r="B157" s="18">
        <f>DATE(2015,11,23)</f>
        <v>42331</v>
      </c>
      <c r="C157" s="18">
        <f>DATE(2017,11,17)</f>
        <v>43056</v>
      </c>
      <c r="D157" s="16" t="s">
        <v>302</v>
      </c>
      <c r="E157" s="16">
        <v>4</v>
      </c>
      <c r="F157" s="28">
        <v>163.1</v>
      </c>
      <c r="G157" s="28">
        <f t="shared" si="12"/>
        <v>652.4</v>
      </c>
    </row>
    <row r="158" spans="1:7" x14ac:dyDescent="0.25">
      <c r="A158" s="17" t="s">
        <v>303</v>
      </c>
      <c r="B158" s="18">
        <f>DATE(2015,11,23)</f>
        <v>42331</v>
      </c>
      <c r="C158" s="18">
        <f>DATE(2022,1,6)</f>
        <v>44567</v>
      </c>
      <c r="D158" s="16" t="s">
        <v>304</v>
      </c>
      <c r="E158" s="16">
        <v>117</v>
      </c>
      <c r="F158" s="28">
        <v>4.51</v>
      </c>
      <c r="G158" s="28">
        <f t="shared" si="12"/>
        <v>527.66999999999996</v>
      </c>
    </row>
    <row r="159" spans="1:7" x14ac:dyDescent="0.25">
      <c r="A159" s="17" t="s">
        <v>305</v>
      </c>
      <c r="B159" s="18">
        <f>DATE(2016,2,2)</f>
        <v>42402</v>
      </c>
      <c r="C159" s="18">
        <f>DATE(2018,5,25)</f>
        <v>43245</v>
      </c>
      <c r="D159" s="16" t="s">
        <v>306</v>
      </c>
      <c r="E159" s="16">
        <v>3</v>
      </c>
      <c r="F159" s="28">
        <v>499.06</v>
      </c>
      <c r="G159" s="28">
        <f t="shared" si="12"/>
        <v>1497.18</v>
      </c>
    </row>
    <row r="160" spans="1:7" x14ac:dyDescent="0.25">
      <c r="A160" s="17" t="s">
        <v>307</v>
      </c>
      <c r="B160" s="18">
        <f>DATE(2016,2,2)</f>
        <v>42402</v>
      </c>
      <c r="C160" s="18">
        <f>DATE(2017,6,28)</f>
        <v>42914</v>
      </c>
      <c r="D160" s="16" t="s">
        <v>308</v>
      </c>
      <c r="E160" s="16">
        <v>2</v>
      </c>
      <c r="F160" s="28">
        <v>438.36</v>
      </c>
      <c r="G160" s="28">
        <f t="shared" si="12"/>
        <v>876.72</v>
      </c>
    </row>
    <row r="161" spans="1:7" x14ac:dyDescent="0.25">
      <c r="A161" s="17" t="s">
        <v>309</v>
      </c>
      <c r="B161" s="18">
        <f>DATE(2016,2,2)</f>
        <v>42402</v>
      </c>
      <c r="C161" s="18">
        <f>DATE(2017,6,28)</f>
        <v>42914</v>
      </c>
      <c r="D161" s="16" t="s">
        <v>310</v>
      </c>
      <c r="E161" s="16">
        <v>2</v>
      </c>
      <c r="F161" s="28">
        <v>479.53</v>
      </c>
      <c r="G161" s="28">
        <f t="shared" si="12"/>
        <v>959.06</v>
      </c>
    </row>
    <row r="162" spans="1:7" x14ac:dyDescent="0.25">
      <c r="A162" s="17" t="s">
        <v>311</v>
      </c>
      <c r="B162" s="18">
        <f>DATE(2016,2,2)</f>
        <v>42402</v>
      </c>
      <c r="C162" s="18">
        <f>DATE(2017,6,28)</f>
        <v>42914</v>
      </c>
      <c r="D162" s="16" t="s">
        <v>312</v>
      </c>
      <c r="E162" s="16">
        <v>2</v>
      </c>
      <c r="F162" s="28">
        <v>478.58</v>
      </c>
      <c r="G162" s="28">
        <f t="shared" si="12"/>
        <v>957.16</v>
      </c>
    </row>
    <row r="163" spans="1:7" x14ac:dyDescent="0.25">
      <c r="A163" s="17" t="s">
        <v>313</v>
      </c>
      <c r="B163" s="18">
        <f>DATE(2016,4,12)</f>
        <v>42472</v>
      </c>
      <c r="C163" s="18">
        <f>DATE(2019,7,15)</f>
        <v>43661</v>
      </c>
      <c r="D163" s="16" t="s">
        <v>314</v>
      </c>
      <c r="E163" s="16">
        <v>109</v>
      </c>
      <c r="F163" s="28">
        <v>19.66</v>
      </c>
      <c r="G163" s="28">
        <f t="shared" si="12"/>
        <v>2142.94</v>
      </c>
    </row>
    <row r="164" spans="1:7" x14ac:dyDescent="0.25">
      <c r="A164" s="17" t="s">
        <v>315</v>
      </c>
      <c r="B164" s="18">
        <f>DATE(2016,11,14)</f>
        <v>42688</v>
      </c>
      <c r="C164" s="18">
        <f>DATE(2021,7,13)</f>
        <v>44390</v>
      </c>
      <c r="D164" s="16" t="s">
        <v>316</v>
      </c>
      <c r="E164" s="16">
        <v>16</v>
      </c>
      <c r="F164" s="28">
        <v>2810.76</v>
      </c>
      <c r="G164" s="28">
        <f t="shared" si="12"/>
        <v>44972.160000000003</v>
      </c>
    </row>
    <row r="165" spans="1:7" x14ac:dyDescent="0.25">
      <c r="A165" s="17" t="s">
        <v>317</v>
      </c>
      <c r="B165" s="18">
        <f>DATE(2016,11,15)</f>
        <v>42689</v>
      </c>
      <c r="C165" s="18">
        <f>DATE(2021,7,13)</f>
        <v>44390</v>
      </c>
      <c r="D165" s="16" t="s">
        <v>318</v>
      </c>
      <c r="E165" s="16">
        <v>7</v>
      </c>
      <c r="F165" s="28">
        <v>1784.55</v>
      </c>
      <c r="G165" s="28">
        <f t="shared" si="12"/>
        <v>12491.85</v>
      </c>
    </row>
    <row r="166" spans="1:7" x14ac:dyDescent="0.25">
      <c r="A166" s="17" t="s">
        <v>319</v>
      </c>
      <c r="B166" s="18">
        <f>DATE(2016,11,15)</f>
        <v>42689</v>
      </c>
      <c r="C166" s="18">
        <f>DATE(2021,7,13)</f>
        <v>44390</v>
      </c>
      <c r="D166" s="16" t="s">
        <v>320</v>
      </c>
      <c r="E166" s="16">
        <v>8</v>
      </c>
      <c r="F166" s="28">
        <v>1755</v>
      </c>
      <c r="G166" s="28">
        <f t="shared" si="12"/>
        <v>14040</v>
      </c>
    </row>
    <row r="167" spans="1:7" x14ac:dyDescent="0.25">
      <c r="A167" s="17" t="s">
        <v>321</v>
      </c>
      <c r="B167" s="18">
        <f>DATE(2016,11,15)</f>
        <v>42689</v>
      </c>
      <c r="C167" s="18">
        <f>DATE(2021,7,13)</f>
        <v>44390</v>
      </c>
      <c r="D167" s="16" t="s">
        <v>322</v>
      </c>
      <c r="E167" s="16">
        <v>6</v>
      </c>
      <c r="F167" s="28">
        <v>1684.16</v>
      </c>
      <c r="G167" s="28">
        <f t="shared" si="12"/>
        <v>10104.960000000001</v>
      </c>
    </row>
    <row r="168" spans="1:7" x14ac:dyDescent="0.25">
      <c r="A168" s="17" t="s">
        <v>323</v>
      </c>
      <c r="B168" s="18">
        <f>DATE(2017,2,21)</f>
        <v>42787</v>
      </c>
      <c r="C168" s="18">
        <f>DATE(2021,4,15)</f>
        <v>44301</v>
      </c>
      <c r="D168" s="16" t="s">
        <v>324</v>
      </c>
      <c r="E168" s="16">
        <v>15</v>
      </c>
      <c r="F168" s="28">
        <v>9332.49</v>
      </c>
      <c r="G168" s="28">
        <f t="shared" si="12"/>
        <v>139987.35</v>
      </c>
    </row>
    <row r="169" spans="1:7" x14ac:dyDescent="0.25">
      <c r="A169" s="17" t="s">
        <v>325</v>
      </c>
      <c r="B169" s="18">
        <f>DATE(2017,2,21)</f>
        <v>42787</v>
      </c>
      <c r="C169" s="18">
        <f>DATE(2021,4,15)</f>
        <v>44301</v>
      </c>
      <c r="D169" s="16" t="s">
        <v>326</v>
      </c>
      <c r="E169" s="16">
        <v>13</v>
      </c>
      <c r="F169" s="28">
        <v>9395.76</v>
      </c>
      <c r="G169" s="28">
        <f t="shared" si="12"/>
        <v>122144.88</v>
      </c>
    </row>
    <row r="170" spans="1:7" x14ac:dyDescent="0.25">
      <c r="A170" s="17" t="s">
        <v>327</v>
      </c>
      <c r="B170" s="18">
        <f>DATE(2017,2,21)</f>
        <v>42787</v>
      </c>
      <c r="C170" s="18">
        <f>DATE(2021,4,15)</f>
        <v>44301</v>
      </c>
      <c r="D170" s="16" t="s">
        <v>328</v>
      </c>
      <c r="E170" s="16">
        <v>16</v>
      </c>
      <c r="F170" s="28">
        <v>8986.98</v>
      </c>
      <c r="G170" s="28">
        <f t="shared" si="12"/>
        <v>143791.67999999999</v>
      </c>
    </row>
    <row r="171" spans="1:7" x14ac:dyDescent="0.25">
      <c r="A171" s="17" t="s">
        <v>329</v>
      </c>
      <c r="B171" s="18">
        <f>DATE(2017,2,21)</f>
        <v>42787</v>
      </c>
      <c r="C171" s="18">
        <f>DATE(2021,4,15)</f>
        <v>44301</v>
      </c>
      <c r="D171" s="16" t="s">
        <v>330</v>
      </c>
      <c r="E171" s="16">
        <v>13</v>
      </c>
      <c r="F171" s="28">
        <v>8949.2900000000009</v>
      </c>
      <c r="G171" s="28">
        <f t="shared" si="12"/>
        <v>116340.77000000002</v>
      </c>
    </row>
    <row r="172" spans="1:7" x14ac:dyDescent="0.25">
      <c r="A172" s="17" t="s">
        <v>331</v>
      </c>
      <c r="B172" s="18">
        <f>DATE(2017,7,24)</f>
        <v>42940</v>
      </c>
      <c r="C172" s="18">
        <f>DATE(2021,8,31)</f>
        <v>44439</v>
      </c>
      <c r="D172" s="16" t="s">
        <v>332</v>
      </c>
      <c r="E172" s="16">
        <v>3</v>
      </c>
      <c r="F172" s="28">
        <v>12036</v>
      </c>
      <c r="G172" s="28">
        <f t="shared" si="12"/>
        <v>36108</v>
      </c>
    </row>
    <row r="173" spans="1:7" x14ac:dyDescent="0.25">
      <c r="A173" s="17" t="s">
        <v>333</v>
      </c>
      <c r="B173" s="18">
        <f>DATE(2017,7,24)</f>
        <v>42940</v>
      </c>
      <c r="C173" s="18">
        <f>DATE(2021,9,7)</f>
        <v>44446</v>
      </c>
      <c r="D173" s="16" t="s">
        <v>334</v>
      </c>
      <c r="E173" s="16">
        <v>5</v>
      </c>
      <c r="F173" s="28">
        <v>32063.67</v>
      </c>
      <c r="G173" s="28">
        <f t="shared" si="12"/>
        <v>160318.34999999998</v>
      </c>
    </row>
    <row r="174" spans="1:7" x14ac:dyDescent="0.25">
      <c r="A174" s="17" t="s">
        <v>335</v>
      </c>
      <c r="B174" s="18">
        <f>DATE(2017,11,16)</f>
        <v>43055</v>
      </c>
      <c r="C174" s="18">
        <f>DATE(2020,8,10)</f>
        <v>44053</v>
      </c>
      <c r="D174" s="16" t="s">
        <v>336</v>
      </c>
      <c r="E174" s="16">
        <v>1</v>
      </c>
      <c r="F174" s="28">
        <v>265.5</v>
      </c>
      <c r="G174" s="28">
        <f t="shared" si="12"/>
        <v>265.5</v>
      </c>
    </row>
    <row r="175" spans="1:7" x14ac:dyDescent="0.25">
      <c r="A175" s="17" t="s">
        <v>337</v>
      </c>
      <c r="B175" s="18">
        <f>DATE(2017,11,16)</f>
        <v>43055</v>
      </c>
      <c r="C175" s="18">
        <f>DATE(2020,3,2)</f>
        <v>43892</v>
      </c>
      <c r="D175" s="16" t="s">
        <v>338</v>
      </c>
      <c r="E175" s="16">
        <v>4</v>
      </c>
      <c r="F175" s="28">
        <v>690.3</v>
      </c>
      <c r="G175" s="28">
        <f t="shared" si="12"/>
        <v>2761.2</v>
      </c>
    </row>
    <row r="176" spans="1:7" x14ac:dyDescent="0.25">
      <c r="A176" s="17" t="s">
        <v>339</v>
      </c>
      <c r="B176" s="18">
        <f>DATE(2018,6,5)</f>
        <v>43256</v>
      </c>
      <c r="C176" s="18">
        <f>DATE(2022,1,6)</f>
        <v>44567</v>
      </c>
      <c r="D176" s="16" t="s">
        <v>340</v>
      </c>
      <c r="E176" s="16">
        <v>2</v>
      </c>
      <c r="F176" s="28">
        <v>283.55</v>
      </c>
      <c r="G176" s="28">
        <f t="shared" si="12"/>
        <v>567.1</v>
      </c>
    </row>
    <row r="177" spans="1:9" x14ac:dyDescent="0.25">
      <c r="A177" s="17" t="s">
        <v>341</v>
      </c>
      <c r="B177" s="18">
        <f>DATE(2019,5,17)</f>
        <v>43602</v>
      </c>
      <c r="C177" s="18">
        <f>DATE(2022,1,6)</f>
        <v>44567</v>
      </c>
      <c r="D177" s="16" t="s">
        <v>342</v>
      </c>
      <c r="E177" s="16">
        <v>5</v>
      </c>
      <c r="F177" s="28">
        <v>9673.2999999999993</v>
      </c>
      <c r="G177" s="28">
        <f t="shared" si="12"/>
        <v>48366.5</v>
      </c>
    </row>
    <row r="178" spans="1:9" x14ac:dyDescent="0.25">
      <c r="A178" s="17" t="s">
        <v>343</v>
      </c>
      <c r="B178" s="18">
        <f>DATE(2019,7,3)</f>
        <v>43649</v>
      </c>
      <c r="C178" s="18">
        <f>DATE(2022,1,6)</f>
        <v>44567</v>
      </c>
      <c r="D178" s="16" t="s">
        <v>344</v>
      </c>
      <c r="E178" s="16">
        <v>8</v>
      </c>
      <c r="F178" s="28">
        <v>9005.4500000000007</v>
      </c>
      <c r="G178" s="28">
        <f t="shared" si="12"/>
        <v>72043.600000000006</v>
      </c>
    </row>
    <row r="179" spans="1:9" x14ac:dyDescent="0.25">
      <c r="A179" s="17" t="s">
        <v>345</v>
      </c>
      <c r="B179" s="18">
        <f>DATE(2019,7,3)</f>
        <v>43649</v>
      </c>
      <c r="C179" s="18">
        <f>DATE(2022,1,6)</f>
        <v>44567</v>
      </c>
      <c r="D179" s="16" t="s">
        <v>346</v>
      </c>
      <c r="E179" s="16">
        <v>7</v>
      </c>
      <c r="F179" s="28">
        <v>9009.5499999999993</v>
      </c>
      <c r="G179" s="28">
        <f t="shared" si="12"/>
        <v>63066.849999999991</v>
      </c>
    </row>
    <row r="180" spans="1:9" x14ac:dyDescent="0.25">
      <c r="A180" s="17" t="s">
        <v>347</v>
      </c>
      <c r="B180" s="18">
        <f>DATE(2019,7,3)</f>
        <v>43649</v>
      </c>
      <c r="C180" s="18">
        <f>DATE(2022,1,6)</f>
        <v>44567</v>
      </c>
      <c r="D180" s="16" t="s">
        <v>348</v>
      </c>
      <c r="E180" s="16">
        <v>11</v>
      </c>
      <c r="F180" s="28">
        <v>8578.7800000000007</v>
      </c>
      <c r="G180" s="28">
        <f t="shared" si="12"/>
        <v>94366.58</v>
      </c>
    </row>
    <row r="181" spans="1:9" x14ac:dyDescent="0.25">
      <c r="A181" s="17" t="s">
        <v>349</v>
      </c>
      <c r="B181" s="18">
        <f>DATE(2020,5,15)</f>
        <v>43966</v>
      </c>
      <c r="C181" s="18">
        <f>DATE(2020,10,6)</f>
        <v>44110</v>
      </c>
      <c r="D181" s="16" t="s">
        <v>350</v>
      </c>
      <c r="E181" s="16">
        <v>0</v>
      </c>
      <c r="F181" s="28">
        <v>7198</v>
      </c>
      <c r="G181" s="28">
        <f t="shared" si="12"/>
        <v>0</v>
      </c>
    </row>
    <row r="182" spans="1:9" x14ac:dyDescent="0.25">
      <c r="A182" s="17" t="s">
        <v>351</v>
      </c>
      <c r="B182" s="18">
        <f>DATE(2020,5,15)</f>
        <v>43966</v>
      </c>
      <c r="C182" s="18">
        <f>DATE(2020,5,14)</f>
        <v>43965</v>
      </c>
      <c r="D182" s="16" t="s">
        <v>352</v>
      </c>
      <c r="E182" s="16">
        <v>1</v>
      </c>
      <c r="F182" s="28">
        <v>8496</v>
      </c>
      <c r="G182" s="28">
        <f t="shared" si="12"/>
        <v>8496</v>
      </c>
    </row>
    <row r="183" spans="1:9" x14ac:dyDescent="0.25">
      <c r="A183" s="17" t="s">
        <v>351</v>
      </c>
      <c r="B183" s="18">
        <f>DATE(2020,5,14)</f>
        <v>43965</v>
      </c>
      <c r="C183" s="18">
        <f>DATE(2020,5,14)</f>
        <v>43965</v>
      </c>
      <c r="D183" s="16" t="s">
        <v>352</v>
      </c>
      <c r="E183" s="16">
        <v>2</v>
      </c>
      <c r="F183" s="28">
        <v>8496</v>
      </c>
      <c r="G183" s="28">
        <f t="shared" ref="G183" si="13">+E183*F183</f>
        <v>16992</v>
      </c>
    </row>
    <row r="184" spans="1:9" x14ac:dyDescent="0.25">
      <c r="A184" s="23"/>
      <c r="B184" s="24"/>
      <c r="C184" s="24"/>
      <c r="F184" s="26" t="s">
        <v>361</v>
      </c>
      <c r="G184" s="27">
        <f>SUM(G7:G183)</f>
        <v>2644123.5599999996</v>
      </c>
    </row>
    <row r="185" spans="1:9" x14ac:dyDescent="0.25">
      <c r="A185" s="23"/>
      <c r="B185" s="24"/>
      <c r="C185" s="24"/>
      <c r="G185" s="25"/>
    </row>
    <row r="186" spans="1:9" x14ac:dyDescent="0.25">
      <c r="A186" s="23"/>
      <c r="B186" s="24"/>
      <c r="C186" s="24"/>
      <c r="G186" s="25"/>
    </row>
    <row r="187" spans="1:9" x14ac:dyDescent="0.25">
      <c r="A187" s="23"/>
      <c r="B187" s="24"/>
      <c r="C187" s="24"/>
      <c r="G187" s="25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9"/>
      <c r="B189" s="9"/>
      <c r="C189" s="9"/>
      <c r="D189" s="9"/>
      <c r="E189" s="10"/>
      <c r="F189" s="9"/>
      <c r="G189" s="9"/>
      <c r="H189" s="9"/>
      <c r="I189" s="9"/>
    </row>
    <row r="190" spans="1:9" x14ac:dyDescent="0.25">
      <c r="A190" s="4"/>
      <c r="B190" s="4"/>
      <c r="C190" s="9"/>
      <c r="D190" s="9"/>
      <c r="E190" s="10"/>
      <c r="F190" s="4"/>
      <c r="G190" s="4"/>
      <c r="H190" s="9"/>
      <c r="I190" s="9"/>
    </row>
    <row r="191" spans="1:9" ht="23.25" x14ac:dyDescent="0.25">
      <c r="A191" s="4"/>
      <c r="B191" s="4"/>
      <c r="C191" s="11"/>
      <c r="D191" s="12" t="s">
        <v>359</v>
      </c>
      <c r="E191" s="13"/>
      <c r="F191" s="7"/>
      <c r="G191" s="6"/>
      <c r="H191" s="15"/>
      <c r="I191" s="9"/>
    </row>
    <row r="192" spans="1:9" ht="23.25" x14ac:dyDescent="0.25">
      <c r="A192" s="4"/>
      <c r="B192" s="4"/>
      <c r="C192" s="11"/>
      <c r="D192" s="12" t="s">
        <v>360</v>
      </c>
      <c r="E192" s="13"/>
      <c r="F192" s="7"/>
      <c r="G192" s="6"/>
      <c r="H192" s="15"/>
      <c r="I192" s="9"/>
    </row>
    <row r="193" spans="1:9" ht="23.25" x14ac:dyDescent="0.25">
      <c r="A193" s="4"/>
      <c r="B193" s="4"/>
      <c r="C193" s="7"/>
      <c r="D193" s="5" t="s">
        <v>362</v>
      </c>
      <c r="E193" s="8"/>
      <c r="F193" s="7"/>
      <c r="G193" s="6"/>
      <c r="H193" s="15"/>
      <c r="I193" s="9"/>
    </row>
    <row r="194" spans="1:9" ht="37.5" x14ac:dyDescent="0.25">
      <c r="A194" s="1" t="s">
        <v>353</v>
      </c>
      <c r="B194" s="2" t="s">
        <v>354</v>
      </c>
      <c r="C194" s="2" t="s">
        <v>355</v>
      </c>
      <c r="D194" s="1" t="s">
        <v>0</v>
      </c>
      <c r="E194" s="1" t="s">
        <v>356</v>
      </c>
      <c r="F194" s="3" t="s">
        <v>357</v>
      </c>
      <c r="G194" s="3" t="s">
        <v>358</v>
      </c>
      <c r="H194" s="14"/>
      <c r="I194" s="9"/>
    </row>
    <row r="195" spans="1:9" x14ac:dyDescent="0.25">
      <c r="A195" s="17" t="s">
        <v>1</v>
      </c>
      <c r="B195" s="18">
        <f t="shared" ref="B195:B207" si="14">DATE(2011,2,3)</f>
        <v>40577</v>
      </c>
      <c r="C195" s="18">
        <f>DATE(2021,10,18)</f>
        <v>44487</v>
      </c>
      <c r="D195" s="16" t="s">
        <v>2</v>
      </c>
      <c r="E195" s="16">
        <v>11</v>
      </c>
      <c r="F195" s="28">
        <v>92.04</v>
      </c>
      <c r="G195" s="28">
        <f>+E195*F195</f>
        <v>1012.44</v>
      </c>
      <c r="H195" s="14"/>
      <c r="I195" s="14"/>
    </row>
    <row r="196" spans="1:9" x14ac:dyDescent="0.25">
      <c r="A196" s="30" t="s">
        <v>363</v>
      </c>
      <c r="B196" s="31">
        <f>DATE(2021,6,4)</f>
        <v>44351</v>
      </c>
      <c r="C196" s="31">
        <f>DATE(2021,6,4)</f>
        <v>44351</v>
      </c>
      <c r="D196" s="34" t="s">
        <v>364</v>
      </c>
      <c r="E196" s="32">
        <v>47</v>
      </c>
      <c r="F196" s="33">
        <v>24.8</v>
      </c>
      <c r="G196" s="32">
        <f t="shared" ref="G196" si="15">+E196*F196</f>
        <v>1165.6000000000001</v>
      </c>
      <c r="H196" s="29"/>
      <c r="I196" s="14"/>
    </row>
    <row r="197" spans="1:9" x14ac:dyDescent="0.25">
      <c r="A197" s="17" t="s">
        <v>3</v>
      </c>
      <c r="B197" s="18">
        <f t="shared" si="14"/>
        <v>40577</v>
      </c>
      <c r="C197" s="18">
        <f>DATE(2021,9,23)</f>
        <v>44462</v>
      </c>
      <c r="D197" s="16" t="s">
        <v>4</v>
      </c>
      <c r="E197" s="16">
        <v>58</v>
      </c>
      <c r="F197" s="28">
        <v>223.12</v>
      </c>
      <c r="G197" s="28">
        <f t="shared" ref="G197:G260" si="16">+E197*F197</f>
        <v>12940.960000000001</v>
      </c>
      <c r="H197" s="14"/>
      <c r="I197" s="14"/>
    </row>
    <row r="198" spans="1:9" x14ac:dyDescent="0.25">
      <c r="A198" s="17" t="s">
        <v>5</v>
      </c>
      <c r="B198" s="18">
        <f t="shared" si="14"/>
        <v>40577</v>
      </c>
      <c r="C198" s="18">
        <f>DATE(2021,9,20)</f>
        <v>44459</v>
      </c>
      <c r="D198" s="16" t="s">
        <v>6</v>
      </c>
      <c r="E198" s="16">
        <v>31</v>
      </c>
      <c r="F198" s="28">
        <v>161.66</v>
      </c>
      <c r="G198" s="28">
        <f t="shared" si="16"/>
        <v>5011.46</v>
      </c>
      <c r="H198" s="14"/>
      <c r="I198" s="14"/>
    </row>
    <row r="199" spans="1:9" x14ac:dyDescent="0.25">
      <c r="A199" s="17" t="s">
        <v>7</v>
      </c>
      <c r="B199" s="18">
        <f t="shared" si="14"/>
        <v>40577</v>
      </c>
      <c r="C199" s="18">
        <f>DATE(2021,9,20)</f>
        <v>44459</v>
      </c>
      <c r="D199" s="16" t="s">
        <v>8</v>
      </c>
      <c r="E199" s="19">
        <v>999</v>
      </c>
      <c r="F199" s="28">
        <v>10.5</v>
      </c>
      <c r="G199" s="28">
        <f t="shared" si="16"/>
        <v>10489.5</v>
      </c>
      <c r="H199" s="14"/>
      <c r="I199" s="14"/>
    </row>
    <row r="200" spans="1:9" x14ac:dyDescent="0.25">
      <c r="A200" s="17" t="s">
        <v>9</v>
      </c>
      <c r="B200" s="18">
        <f t="shared" si="14"/>
        <v>40577</v>
      </c>
      <c r="C200" s="18">
        <f>DATE(2021,9,20)</f>
        <v>44459</v>
      </c>
      <c r="D200" s="16" t="s">
        <v>10</v>
      </c>
      <c r="E200" s="16">
        <v>33</v>
      </c>
      <c r="F200" s="28">
        <v>495.48</v>
      </c>
      <c r="G200" s="28">
        <f t="shared" si="16"/>
        <v>16350.84</v>
      </c>
      <c r="H200" s="14"/>
      <c r="I200" s="14"/>
    </row>
    <row r="201" spans="1:9" x14ac:dyDescent="0.25">
      <c r="A201" s="17" t="s">
        <v>11</v>
      </c>
      <c r="B201" s="18">
        <f t="shared" si="14"/>
        <v>40577</v>
      </c>
      <c r="C201" s="18">
        <f>DATE(2021,9,20)</f>
        <v>44459</v>
      </c>
      <c r="D201" s="16" t="s">
        <v>12</v>
      </c>
      <c r="E201" s="16">
        <v>3800</v>
      </c>
      <c r="F201" s="28">
        <v>3</v>
      </c>
      <c r="G201" s="28">
        <f t="shared" si="16"/>
        <v>11400</v>
      </c>
      <c r="H201" s="14"/>
      <c r="I201" s="14"/>
    </row>
    <row r="202" spans="1:9" x14ac:dyDescent="0.25">
      <c r="A202" s="17" t="s">
        <v>13</v>
      </c>
      <c r="B202" s="18">
        <f t="shared" si="14"/>
        <v>40577</v>
      </c>
      <c r="C202" s="18">
        <f>DATE(2021,6,7)</f>
        <v>44354</v>
      </c>
      <c r="D202" s="16" t="s">
        <v>14</v>
      </c>
      <c r="E202" s="16">
        <v>19</v>
      </c>
      <c r="F202" s="28">
        <v>21.06</v>
      </c>
      <c r="G202" s="28">
        <f t="shared" si="16"/>
        <v>400.14</v>
      </c>
      <c r="H202" s="14"/>
      <c r="I202" s="14"/>
    </row>
    <row r="203" spans="1:9" x14ac:dyDescent="0.25">
      <c r="A203" s="17" t="s">
        <v>15</v>
      </c>
      <c r="B203" s="18">
        <f t="shared" si="14"/>
        <v>40577</v>
      </c>
      <c r="C203" s="18">
        <f>DATE(2021,10,18)</f>
        <v>44487</v>
      </c>
      <c r="D203" s="16" t="s">
        <v>16</v>
      </c>
      <c r="E203" s="16">
        <v>31</v>
      </c>
      <c r="F203" s="28">
        <v>304.83999999999997</v>
      </c>
      <c r="G203" s="28">
        <f t="shared" si="16"/>
        <v>9450.0399999999991</v>
      </c>
      <c r="H203" s="14"/>
      <c r="I203" s="14"/>
    </row>
    <row r="204" spans="1:9" x14ac:dyDescent="0.25">
      <c r="A204" s="17" t="s">
        <v>17</v>
      </c>
      <c r="B204" s="18">
        <f t="shared" si="14"/>
        <v>40577</v>
      </c>
      <c r="C204" s="18">
        <f>DATE(2021,10,15)</f>
        <v>44484</v>
      </c>
      <c r="D204" s="16" t="s">
        <v>18</v>
      </c>
      <c r="E204" s="16">
        <v>25</v>
      </c>
      <c r="F204" s="28">
        <v>13.59</v>
      </c>
      <c r="G204" s="28">
        <f t="shared" si="16"/>
        <v>339.75</v>
      </c>
      <c r="H204" s="14"/>
      <c r="I204" s="14"/>
    </row>
    <row r="205" spans="1:9" x14ac:dyDescent="0.25">
      <c r="A205" s="17" t="s">
        <v>19</v>
      </c>
      <c r="B205" s="18">
        <f t="shared" si="14"/>
        <v>40577</v>
      </c>
      <c r="C205" s="18">
        <f>DATE(2021,10,22)</f>
        <v>44491</v>
      </c>
      <c r="D205" s="16" t="s">
        <v>20</v>
      </c>
      <c r="E205" s="16">
        <v>7</v>
      </c>
      <c r="F205" s="28">
        <v>60</v>
      </c>
      <c r="G205" s="28">
        <f t="shared" si="16"/>
        <v>420</v>
      </c>
      <c r="H205" s="14"/>
      <c r="I205" s="14"/>
    </row>
    <row r="206" spans="1:9" x14ac:dyDescent="0.25">
      <c r="A206" s="17" t="s">
        <v>21</v>
      </c>
      <c r="B206" s="18">
        <f t="shared" si="14"/>
        <v>40577</v>
      </c>
      <c r="C206" s="18">
        <f>DATE(2021,10,22)</f>
        <v>44491</v>
      </c>
      <c r="D206" s="16" t="s">
        <v>22</v>
      </c>
      <c r="E206" s="16">
        <v>27</v>
      </c>
      <c r="F206" s="28">
        <v>62</v>
      </c>
      <c r="G206" s="28">
        <f t="shared" si="16"/>
        <v>1674</v>
      </c>
      <c r="H206" s="14"/>
      <c r="I206" s="14"/>
    </row>
    <row r="207" spans="1:9" x14ac:dyDescent="0.25">
      <c r="A207" s="17" t="s">
        <v>23</v>
      </c>
      <c r="B207" s="18">
        <f t="shared" si="14"/>
        <v>40577</v>
      </c>
      <c r="C207" s="18">
        <f>DATE(2021,10,18)</f>
        <v>44487</v>
      </c>
      <c r="D207" s="16" t="s">
        <v>24</v>
      </c>
      <c r="E207" s="16">
        <v>179</v>
      </c>
      <c r="F207" s="28">
        <v>0.83</v>
      </c>
      <c r="G207" s="28">
        <f t="shared" si="16"/>
        <v>148.57</v>
      </c>
      <c r="H207" s="14"/>
      <c r="I207" s="14"/>
    </row>
    <row r="208" spans="1:9" x14ac:dyDescent="0.25">
      <c r="A208" s="17" t="s">
        <v>25</v>
      </c>
      <c r="B208" s="18">
        <f>DATE(2011,2,4)</f>
        <v>40578</v>
      </c>
      <c r="C208" s="18">
        <f>DATE(2017,4,10)</f>
        <v>42835</v>
      </c>
      <c r="D208" s="16" t="s">
        <v>26</v>
      </c>
      <c r="E208" s="16">
        <v>41</v>
      </c>
      <c r="F208" s="28">
        <v>0.92</v>
      </c>
      <c r="G208" s="28">
        <f t="shared" si="16"/>
        <v>37.72</v>
      </c>
      <c r="H208" s="14"/>
      <c r="I208" s="14"/>
    </row>
    <row r="209" spans="1:9" x14ac:dyDescent="0.25">
      <c r="A209" s="17" t="s">
        <v>27</v>
      </c>
      <c r="B209" s="18">
        <f>DATE(2012,2,16)</f>
        <v>40955</v>
      </c>
      <c r="C209" s="18">
        <f>DATE(2021,10,15)</f>
        <v>44484</v>
      </c>
      <c r="D209" s="16" t="s">
        <v>28</v>
      </c>
      <c r="E209" s="16">
        <v>4</v>
      </c>
      <c r="F209" s="28">
        <v>180.54</v>
      </c>
      <c r="G209" s="28">
        <f t="shared" si="16"/>
        <v>722.16</v>
      </c>
      <c r="H209" s="14"/>
      <c r="I209" s="14"/>
    </row>
    <row r="210" spans="1:9" x14ac:dyDescent="0.25">
      <c r="A210" s="17" t="s">
        <v>29</v>
      </c>
      <c r="B210" s="18">
        <f t="shared" ref="B210:B218" si="17">DATE(2011,2,3)</f>
        <v>40577</v>
      </c>
      <c r="C210" s="18">
        <f>DATE(2021,10,15)</f>
        <v>44484</v>
      </c>
      <c r="D210" s="16" t="s">
        <v>30</v>
      </c>
      <c r="E210" s="16">
        <v>0</v>
      </c>
      <c r="F210" s="28">
        <v>83.78</v>
      </c>
      <c r="G210" s="28">
        <f t="shared" si="16"/>
        <v>0</v>
      </c>
      <c r="H210" s="14"/>
      <c r="I210" s="14"/>
    </row>
    <row r="211" spans="1:9" x14ac:dyDescent="0.25">
      <c r="A211" s="17" t="s">
        <v>31</v>
      </c>
      <c r="B211" s="18">
        <f t="shared" si="17"/>
        <v>40577</v>
      </c>
      <c r="C211" s="18">
        <f>DATE(2021,10,18)</f>
        <v>44487</v>
      </c>
      <c r="D211" s="16" t="s">
        <v>32</v>
      </c>
      <c r="E211" s="16">
        <v>22</v>
      </c>
      <c r="F211" s="28">
        <v>100.25</v>
      </c>
      <c r="G211" s="28">
        <f t="shared" si="16"/>
        <v>2205.5</v>
      </c>
      <c r="H211" s="14"/>
      <c r="I211" s="14"/>
    </row>
    <row r="212" spans="1:9" x14ac:dyDescent="0.25">
      <c r="A212" s="17" t="s">
        <v>33</v>
      </c>
      <c r="B212" s="18">
        <f t="shared" si="17"/>
        <v>40577</v>
      </c>
      <c r="C212" s="18">
        <f>DATE(2021,6,4)</f>
        <v>44351</v>
      </c>
      <c r="D212" s="16" t="s">
        <v>34</v>
      </c>
      <c r="E212" s="16">
        <v>29</v>
      </c>
      <c r="F212" s="28">
        <v>118</v>
      </c>
      <c r="G212" s="28">
        <f t="shared" si="16"/>
        <v>3422</v>
      </c>
      <c r="H212" s="14"/>
      <c r="I212" s="14"/>
    </row>
    <row r="213" spans="1:9" x14ac:dyDescent="0.25">
      <c r="A213" s="17" t="s">
        <v>35</v>
      </c>
      <c r="B213" s="18">
        <f t="shared" si="17"/>
        <v>40577</v>
      </c>
      <c r="C213" s="18">
        <f>DATE(2021,10,22)</f>
        <v>44491</v>
      </c>
      <c r="D213" s="16" t="s">
        <v>36</v>
      </c>
      <c r="E213" s="16">
        <v>9</v>
      </c>
      <c r="F213" s="28">
        <v>15</v>
      </c>
      <c r="G213" s="28">
        <f t="shared" si="16"/>
        <v>135</v>
      </c>
      <c r="H213" s="14"/>
      <c r="I213" s="14"/>
    </row>
    <row r="214" spans="1:9" x14ac:dyDescent="0.25">
      <c r="A214" s="17" t="s">
        <v>37</v>
      </c>
      <c r="B214" s="18">
        <f t="shared" si="17"/>
        <v>40577</v>
      </c>
      <c r="C214" s="18">
        <f>DATE(2021,10,18)</f>
        <v>44487</v>
      </c>
      <c r="D214" s="16" t="s">
        <v>38</v>
      </c>
      <c r="E214" s="16">
        <v>16</v>
      </c>
      <c r="F214" s="28">
        <v>188.21</v>
      </c>
      <c r="G214" s="28">
        <f t="shared" si="16"/>
        <v>3011.36</v>
      </c>
      <c r="H214" s="14"/>
      <c r="I214" s="14"/>
    </row>
    <row r="215" spans="1:9" x14ac:dyDescent="0.25">
      <c r="A215" s="17" t="s">
        <v>39</v>
      </c>
      <c r="B215" s="18">
        <f t="shared" si="17"/>
        <v>40577</v>
      </c>
      <c r="C215" s="18">
        <f>DATE(2021,7,2)</f>
        <v>44379</v>
      </c>
      <c r="D215" s="16" t="s">
        <v>40</v>
      </c>
      <c r="E215" s="16">
        <v>12</v>
      </c>
      <c r="F215" s="28">
        <v>0.3</v>
      </c>
      <c r="G215" s="28">
        <f t="shared" si="16"/>
        <v>3.5999999999999996</v>
      </c>
      <c r="H215" s="14"/>
      <c r="I215" s="14"/>
    </row>
    <row r="216" spans="1:9" x14ac:dyDescent="0.25">
      <c r="A216" s="17" t="s">
        <v>41</v>
      </c>
      <c r="B216" s="18">
        <f t="shared" si="17"/>
        <v>40577</v>
      </c>
      <c r="C216" s="18">
        <f>DATE(2021,10,15)</f>
        <v>44484</v>
      </c>
      <c r="D216" s="16" t="s">
        <v>42</v>
      </c>
      <c r="E216" s="16">
        <v>1680</v>
      </c>
      <c r="F216" s="28">
        <v>1.35</v>
      </c>
      <c r="G216" s="28">
        <f t="shared" si="16"/>
        <v>2268</v>
      </c>
    </row>
    <row r="217" spans="1:9" x14ac:dyDescent="0.25">
      <c r="A217" s="17" t="s">
        <v>43</v>
      </c>
      <c r="B217" s="18">
        <f t="shared" si="17"/>
        <v>40577</v>
      </c>
      <c r="C217" s="18">
        <f>DATE(2021,10,15)</f>
        <v>44484</v>
      </c>
      <c r="D217" s="16" t="s">
        <v>44</v>
      </c>
      <c r="E217" s="16">
        <v>231</v>
      </c>
      <c r="F217" s="28">
        <v>3.3</v>
      </c>
      <c r="G217" s="28">
        <f t="shared" si="16"/>
        <v>762.3</v>
      </c>
    </row>
    <row r="218" spans="1:9" x14ac:dyDescent="0.25">
      <c r="A218" s="17" t="s">
        <v>45</v>
      </c>
      <c r="B218" s="18">
        <f t="shared" si="17"/>
        <v>40577</v>
      </c>
      <c r="C218" s="18">
        <f>DATE(2021,10,18)</f>
        <v>44487</v>
      </c>
      <c r="D218" s="16" t="s">
        <v>46</v>
      </c>
      <c r="E218" s="16">
        <v>765</v>
      </c>
      <c r="F218" s="28">
        <v>5.91</v>
      </c>
      <c r="G218" s="28">
        <f t="shared" si="16"/>
        <v>4521.1500000000005</v>
      </c>
    </row>
    <row r="219" spans="1:9" x14ac:dyDescent="0.25">
      <c r="A219" s="17" t="s">
        <v>47</v>
      </c>
      <c r="B219" s="18">
        <f>DATE(2013,12,5)</f>
        <v>41613</v>
      </c>
      <c r="C219" s="18">
        <f>DATE(2021,10,15)</f>
        <v>44484</v>
      </c>
      <c r="D219" s="16" t="s">
        <v>48</v>
      </c>
      <c r="E219" s="16">
        <v>62</v>
      </c>
      <c r="F219" s="28">
        <v>625.4</v>
      </c>
      <c r="G219" s="28">
        <f t="shared" si="16"/>
        <v>38774.799999999996</v>
      </c>
    </row>
    <row r="220" spans="1:9" x14ac:dyDescent="0.25">
      <c r="A220" s="17" t="s">
        <v>49</v>
      </c>
      <c r="B220" s="18">
        <f>DATE(2011,2,3)</f>
        <v>40577</v>
      </c>
      <c r="C220" s="18">
        <f>DATE(2021,10,15)</f>
        <v>44484</v>
      </c>
      <c r="D220" s="16" t="s">
        <v>50</v>
      </c>
      <c r="E220" s="16">
        <v>10</v>
      </c>
      <c r="F220" s="28">
        <v>41.06</v>
      </c>
      <c r="G220" s="28">
        <f t="shared" si="16"/>
        <v>410.6</v>
      </c>
    </row>
    <row r="221" spans="1:9" x14ac:dyDescent="0.25">
      <c r="A221" s="17" t="s">
        <v>51</v>
      </c>
      <c r="B221" s="18">
        <f>DATE(2011,2,3)</f>
        <v>40577</v>
      </c>
      <c r="C221" s="18">
        <f>DATE(2021,10,18)</f>
        <v>44487</v>
      </c>
      <c r="D221" s="16" t="s">
        <v>52</v>
      </c>
      <c r="E221" s="16">
        <v>13</v>
      </c>
      <c r="F221" s="28">
        <v>166.11</v>
      </c>
      <c r="G221" s="28">
        <f t="shared" si="16"/>
        <v>2159.4300000000003</v>
      </c>
    </row>
    <row r="222" spans="1:9" x14ac:dyDescent="0.25">
      <c r="A222" s="17" t="s">
        <v>53</v>
      </c>
      <c r="B222" s="18">
        <f>DATE(2011,2,3)</f>
        <v>40577</v>
      </c>
      <c r="C222" s="18">
        <f>DATE(2021,10,22)</f>
        <v>44491</v>
      </c>
      <c r="D222" s="16" t="s">
        <v>54</v>
      </c>
      <c r="E222" s="16">
        <v>19</v>
      </c>
      <c r="F222" s="28">
        <v>110</v>
      </c>
      <c r="G222" s="28">
        <f t="shared" si="16"/>
        <v>2090</v>
      </c>
    </row>
    <row r="223" spans="1:9" x14ac:dyDescent="0.25">
      <c r="A223" s="17" t="s">
        <v>55</v>
      </c>
      <c r="B223" s="18">
        <f>DATE(2013,8,28)</f>
        <v>41514</v>
      </c>
      <c r="C223" s="18">
        <f>DATE(2021,6,7)</f>
        <v>44354</v>
      </c>
      <c r="D223" s="16" t="s">
        <v>56</v>
      </c>
      <c r="E223" s="16">
        <v>29</v>
      </c>
      <c r="F223" s="28">
        <v>614.32000000000005</v>
      </c>
      <c r="G223" s="28">
        <f t="shared" si="16"/>
        <v>17815.280000000002</v>
      </c>
    </row>
    <row r="224" spans="1:9" x14ac:dyDescent="0.25">
      <c r="A224" s="17" t="s">
        <v>57</v>
      </c>
      <c r="B224" s="18">
        <f>DATE(2011,2,3)</f>
        <v>40577</v>
      </c>
      <c r="C224" s="18">
        <f>DATE(2021,10,22)</f>
        <v>44491</v>
      </c>
      <c r="D224" s="16" t="s">
        <v>58</v>
      </c>
      <c r="E224" s="16">
        <v>0</v>
      </c>
      <c r="F224" s="28">
        <v>115</v>
      </c>
      <c r="G224" s="28">
        <f t="shared" si="16"/>
        <v>0</v>
      </c>
    </row>
    <row r="225" spans="1:7" x14ac:dyDescent="0.25">
      <c r="A225" s="17" t="s">
        <v>59</v>
      </c>
      <c r="B225" s="18">
        <f>DATE(2011,2,3)</f>
        <v>40577</v>
      </c>
      <c r="C225" s="18">
        <f>DATE(2021,10,15)</f>
        <v>44484</v>
      </c>
      <c r="D225" s="16" t="s">
        <v>60</v>
      </c>
      <c r="E225" s="16">
        <v>10</v>
      </c>
      <c r="F225" s="28">
        <v>122.8</v>
      </c>
      <c r="G225" s="28">
        <f t="shared" si="16"/>
        <v>1228</v>
      </c>
    </row>
    <row r="226" spans="1:7" x14ac:dyDescent="0.25">
      <c r="A226" s="17" t="s">
        <v>61</v>
      </c>
      <c r="B226" s="18">
        <f>DATE(2011,2,3)</f>
        <v>40577</v>
      </c>
      <c r="C226" s="18">
        <f>DATE(2020,2,19)</f>
        <v>43880</v>
      </c>
      <c r="D226" s="16" t="s">
        <v>62</v>
      </c>
      <c r="E226" s="16">
        <v>10</v>
      </c>
      <c r="F226" s="28">
        <v>429.67</v>
      </c>
      <c r="G226" s="28">
        <f t="shared" si="16"/>
        <v>4296.7</v>
      </c>
    </row>
    <row r="227" spans="1:7" x14ac:dyDescent="0.25">
      <c r="A227" s="17" t="s">
        <v>63</v>
      </c>
      <c r="B227" s="18">
        <f>DATE(2014,7,24)</f>
        <v>41844</v>
      </c>
      <c r="C227" s="18">
        <f>DATE(2021,6,7)</f>
        <v>44354</v>
      </c>
      <c r="D227" s="16" t="s">
        <v>64</v>
      </c>
      <c r="E227" s="16">
        <v>25</v>
      </c>
      <c r="F227" s="28">
        <v>98.76</v>
      </c>
      <c r="G227" s="28">
        <f t="shared" si="16"/>
        <v>2469</v>
      </c>
    </row>
    <row r="228" spans="1:7" x14ac:dyDescent="0.25">
      <c r="A228" s="17" t="s">
        <v>65</v>
      </c>
      <c r="B228" s="18">
        <f>DATE(2011,2,3)</f>
        <v>40577</v>
      </c>
      <c r="C228" s="18">
        <f>DATE(2021,7,2)</f>
        <v>44379</v>
      </c>
      <c r="D228" s="16" t="s">
        <v>66</v>
      </c>
      <c r="E228" s="16">
        <v>36</v>
      </c>
      <c r="F228" s="28">
        <v>217.4</v>
      </c>
      <c r="G228" s="28">
        <f t="shared" si="16"/>
        <v>7826.4000000000005</v>
      </c>
    </row>
    <row r="229" spans="1:7" x14ac:dyDescent="0.25">
      <c r="A229" s="17" t="s">
        <v>67</v>
      </c>
      <c r="B229" s="18">
        <f>DATE(2011,2,3)</f>
        <v>40577</v>
      </c>
      <c r="C229" s="18">
        <f>DATE(2021,10,26)</f>
        <v>44495</v>
      </c>
      <c r="D229" s="16" t="s">
        <v>68</v>
      </c>
      <c r="E229" s="16">
        <v>930</v>
      </c>
      <c r="F229" s="28">
        <v>167.64</v>
      </c>
      <c r="G229" s="28">
        <f t="shared" si="16"/>
        <v>155905.19999999998</v>
      </c>
    </row>
    <row r="230" spans="1:7" x14ac:dyDescent="0.25">
      <c r="A230" s="17" t="s">
        <v>69</v>
      </c>
      <c r="B230" s="18">
        <f>DATE(2013,8,28)</f>
        <v>41514</v>
      </c>
      <c r="C230" s="18">
        <f>DATE(2021,10,26)</f>
        <v>44495</v>
      </c>
      <c r="D230" s="16" t="s">
        <v>70</v>
      </c>
      <c r="E230" s="16">
        <v>142</v>
      </c>
      <c r="F230" s="28">
        <v>273.42</v>
      </c>
      <c r="G230" s="28">
        <f t="shared" si="16"/>
        <v>38825.64</v>
      </c>
    </row>
    <row r="231" spans="1:7" x14ac:dyDescent="0.25">
      <c r="A231" s="17" t="s">
        <v>71</v>
      </c>
      <c r="B231" s="18">
        <f t="shared" ref="B231:B236" si="18">DATE(2011,2,3)</f>
        <v>40577</v>
      </c>
      <c r="C231" s="18">
        <f>DATE(2018,10,17)</f>
        <v>43390</v>
      </c>
      <c r="D231" s="16" t="s">
        <v>72</v>
      </c>
      <c r="E231" s="16">
        <v>38</v>
      </c>
      <c r="F231" s="28">
        <v>3.68</v>
      </c>
      <c r="G231" s="28">
        <f t="shared" si="16"/>
        <v>139.84</v>
      </c>
    </row>
    <row r="232" spans="1:7" x14ac:dyDescent="0.25">
      <c r="A232" s="17" t="s">
        <v>73</v>
      </c>
      <c r="B232" s="18">
        <f t="shared" si="18"/>
        <v>40577</v>
      </c>
      <c r="C232" s="18">
        <f>DATE(2021,10,18)</f>
        <v>44487</v>
      </c>
      <c r="D232" s="16" t="s">
        <v>74</v>
      </c>
      <c r="E232" s="16">
        <v>56</v>
      </c>
      <c r="F232" s="28">
        <v>10.41</v>
      </c>
      <c r="G232" s="28">
        <f t="shared" si="16"/>
        <v>582.96</v>
      </c>
    </row>
    <row r="233" spans="1:7" x14ac:dyDescent="0.25">
      <c r="A233" s="17" t="s">
        <v>75</v>
      </c>
      <c r="B233" s="18">
        <f t="shared" si="18"/>
        <v>40577</v>
      </c>
      <c r="C233" s="18">
        <f>DATE(2021,10,18)</f>
        <v>44487</v>
      </c>
      <c r="D233" s="16" t="s">
        <v>76</v>
      </c>
      <c r="E233" s="16">
        <v>1871</v>
      </c>
      <c r="F233" s="28">
        <v>0.45</v>
      </c>
      <c r="G233" s="28">
        <f t="shared" si="16"/>
        <v>841.95</v>
      </c>
    </row>
    <row r="234" spans="1:7" x14ac:dyDescent="0.25">
      <c r="A234" s="17" t="s">
        <v>77</v>
      </c>
      <c r="B234" s="18">
        <f t="shared" si="18"/>
        <v>40577</v>
      </c>
      <c r="C234" s="18">
        <f>DATE(2020,2,13)</f>
        <v>43874</v>
      </c>
      <c r="D234" s="16" t="s">
        <v>78</v>
      </c>
      <c r="E234" s="16">
        <v>48</v>
      </c>
      <c r="F234" s="28">
        <v>0.85</v>
      </c>
      <c r="G234" s="28">
        <f t="shared" si="16"/>
        <v>40.799999999999997</v>
      </c>
    </row>
    <row r="235" spans="1:7" x14ac:dyDescent="0.25">
      <c r="A235" s="17" t="s">
        <v>79</v>
      </c>
      <c r="B235" s="18">
        <f t="shared" si="18"/>
        <v>40577</v>
      </c>
      <c r="C235" s="18">
        <f>DATE(2021,9,28)</f>
        <v>44467</v>
      </c>
      <c r="D235" s="16" t="s">
        <v>80</v>
      </c>
      <c r="E235" s="16">
        <v>96</v>
      </c>
      <c r="F235" s="28">
        <v>2.66</v>
      </c>
      <c r="G235" s="28">
        <f t="shared" si="16"/>
        <v>255.36</v>
      </c>
    </row>
    <row r="236" spans="1:7" x14ac:dyDescent="0.25">
      <c r="A236" s="17" t="s">
        <v>81</v>
      </c>
      <c r="B236" s="18">
        <f t="shared" si="18"/>
        <v>40577</v>
      </c>
      <c r="C236" s="18">
        <f>DATE(2021,6,4)</f>
        <v>44351</v>
      </c>
      <c r="D236" s="16" t="s">
        <v>82</v>
      </c>
      <c r="E236" s="16">
        <v>27</v>
      </c>
      <c r="F236" s="28">
        <v>44.84</v>
      </c>
      <c r="G236" s="28">
        <f t="shared" si="16"/>
        <v>1210.68</v>
      </c>
    </row>
    <row r="237" spans="1:7" x14ac:dyDescent="0.25">
      <c r="A237" s="17" t="s">
        <v>83</v>
      </c>
      <c r="B237" s="18">
        <f>DATE(2012,2,16)</f>
        <v>40955</v>
      </c>
      <c r="C237" s="18">
        <f>DATE(2021,5,14)</f>
        <v>44330</v>
      </c>
      <c r="D237" s="16" t="s">
        <v>84</v>
      </c>
      <c r="E237" s="16">
        <v>78</v>
      </c>
      <c r="F237" s="28">
        <v>30</v>
      </c>
      <c r="G237" s="28">
        <f t="shared" si="16"/>
        <v>2340</v>
      </c>
    </row>
    <row r="238" spans="1:7" x14ac:dyDescent="0.25">
      <c r="A238" s="17" t="s">
        <v>85</v>
      </c>
      <c r="B238" s="18">
        <f>DATE(2015,8,31)</f>
        <v>42247</v>
      </c>
      <c r="C238" s="18">
        <f>DATE(2021,10,26)</f>
        <v>44495</v>
      </c>
      <c r="D238" s="16" t="s">
        <v>86</v>
      </c>
      <c r="E238" s="16">
        <v>0</v>
      </c>
      <c r="F238" s="28">
        <v>886.47</v>
      </c>
      <c r="G238" s="28">
        <f t="shared" si="16"/>
        <v>0</v>
      </c>
    </row>
    <row r="239" spans="1:7" x14ac:dyDescent="0.25">
      <c r="A239" s="17" t="s">
        <v>87</v>
      </c>
      <c r="B239" s="18">
        <f>DATE(2015,9,7)</f>
        <v>42254</v>
      </c>
      <c r="C239" s="18">
        <f>DATE(2021,10,28)</f>
        <v>44497</v>
      </c>
      <c r="D239" s="16" t="s">
        <v>88</v>
      </c>
      <c r="E239" s="16">
        <v>5</v>
      </c>
      <c r="F239" s="28">
        <v>4.82</v>
      </c>
      <c r="G239" s="28">
        <f t="shared" si="16"/>
        <v>24.1</v>
      </c>
    </row>
    <row r="240" spans="1:7" x14ac:dyDescent="0.25">
      <c r="A240" s="17" t="s">
        <v>89</v>
      </c>
      <c r="B240" s="18">
        <f>DATE(2015,9,7)</f>
        <v>42254</v>
      </c>
      <c r="C240" s="18">
        <f>DATE(2021,7,13)</f>
        <v>44390</v>
      </c>
      <c r="D240" s="16" t="s">
        <v>90</v>
      </c>
      <c r="E240" s="16">
        <v>16</v>
      </c>
      <c r="F240" s="28">
        <v>1607.16</v>
      </c>
      <c r="G240" s="28">
        <f t="shared" si="16"/>
        <v>25714.560000000001</v>
      </c>
    </row>
    <row r="241" spans="1:7" x14ac:dyDescent="0.25">
      <c r="A241" s="17" t="s">
        <v>91</v>
      </c>
      <c r="B241" s="18">
        <f>DATE(2017,4,7)</f>
        <v>42832</v>
      </c>
      <c r="C241" s="18">
        <f>DATE(2018,7,4)</f>
        <v>43285</v>
      </c>
      <c r="D241" s="16" t="s">
        <v>92</v>
      </c>
      <c r="E241" s="16">
        <v>3</v>
      </c>
      <c r="F241" s="28">
        <v>269.55</v>
      </c>
      <c r="G241" s="28">
        <f t="shared" si="16"/>
        <v>808.65000000000009</v>
      </c>
    </row>
    <row r="242" spans="1:7" x14ac:dyDescent="0.25">
      <c r="A242" s="17" t="s">
        <v>93</v>
      </c>
      <c r="B242" s="18">
        <f>DATE(2017,10,31)</f>
        <v>43039</v>
      </c>
      <c r="C242" s="18">
        <f>DATE(2020,4,27)</f>
        <v>43948</v>
      </c>
      <c r="D242" s="16" t="s">
        <v>94</v>
      </c>
      <c r="E242" s="16">
        <v>90</v>
      </c>
      <c r="F242" s="28">
        <v>130</v>
      </c>
      <c r="G242" s="28">
        <f t="shared" si="16"/>
        <v>11700</v>
      </c>
    </row>
    <row r="243" spans="1:7" x14ac:dyDescent="0.25">
      <c r="A243" s="17" t="s">
        <v>95</v>
      </c>
      <c r="B243" s="18">
        <f>DATE(2018,10,15)</f>
        <v>43388</v>
      </c>
      <c r="C243" s="18">
        <f>DATE(2021,7,2)</f>
        <v>44379</v>
      </c>
      <c r="D243" s="16" t="s">
        <v>96</v>
      </c>
      <c r="E243" s="16">
        <v>18</v>
      </c>
      <c r="F243" s="28">
        <v>372.47</v>
      </c>
      <c r="G243" s="28">
        <f t="shared" si="16"/>
        <v>6704.4600000000009</v>
      </c>
    </row>
    <row r="244" spans="1:7" x14ac:dyDescent="0.25">
      <c r="A244" s="17" t="s">
        <v>97</v>
      </c>
      <c r="B244" s="18">
        <f>DATE(2019,4,10)</f>
        <v>43565</v>
      </c>
      <c r="C244" s="18">
        <f>DATE(2021,9,23)</f>
        <v>44462</v>
      </c>
      <c r="D244" s="16" t="s">
        <v>98</v>
      </c>
      <c r="E244" s="16">
        <v>196</v>
      </c>
      <c r="F244" s="28">
        <v>1.48</v>
      </c>
      <c r="G244" s="28">
        <f t="shared" si="16"/>
        <v>290.08</v>
      </c>
    </row>
    <row r="245" spans="1:7" x14ac:dyDescent="0.25">
      <c r="A245" s="17" t="s">
        <v>99</v>
      </c>
      <c r="B245" s="18">
        <f>DATE(2020,6,29)</f>
        <v>44011</v>
      </c>
      <c r="C245" s="18">
        <f>DATE(2021,11,2)</f>
        <v>44502</v>
      </c>
      <c r="D245" s="16" t="s">
        <v>100</v>
      </c>
      <c r="E245" s="16">
        <v>175</v>
      </c>
      <c r="F245" s="28">
        <v>150.18</v>
      </c>
      <c r="G245" s="28">
        <f t="shared" si="16"/>
        <v>26281.5</v>
      </c>
    </row>
    <row r="246" spans="1:7" x14ac:dyDescent="0.25">
      <c r="A246" s="17" t="s">
        <v>101</v>
      </c>
      <c r="B246" s="18">
        <f>DATE(2020,6,29)</f>
        <v>44011</v>
      </c>
      <c r="C246" s="18">
        <f>DATE(2021,11,2)</f>
        <v>44502</v>
      </c>
      <c r="D246" s="16" t="s">
        <v>102</v>
      </c>
      <c r="E246" s="16">
        <v>275</v>
      </c>
      <c r="F246" s="28">
        <v>3.5</v>
      </c>
      <c r="G246" s="28">
        <f t="shared" si="16"/>
        <v>962.5</v>
      </c>
    </row>
    <row r="247" spans="1:7" x14ac:dyDescent="0.25">
      <c r="A247" s="17" t="s">
        <v>103</v>
      </c>
      <c r="B247" s="18">
        <f>DATE(2020,10,7)</f>
        <v>44111</v>
      </c>
      <c r="C247" s="18">
        <f>DATE(2021,5,14)</f>
        <v>44330</v>
      </c>
      <c r="D247" s="16" t="s">
        <v>104</v>
      </c>
      <c r="E247" s="16">
        <v>9873</v>
      </c>
      <c r="F247" s="28">
        <v>3.54</v>
      </c>
      <c r="G247" s="28">
        <f t="shared" si="16"/>
        <v>34950.42</v>
      </c>
    </row>
    <row r="248" spans="1:7" x14ac:dyDescent="0.25">
      <c r="A248" s="17" t="s">
        <v>105</v>
      </c>
      <c r="B248" s="18">
        <f>DATE(2021,7,6)</f>
        <v>44383</v>
      </c>
      <c r="C248" s="18">
        <f>DATE(2021,7,13)</f>
        <v>44390</v>
      </c>
      <c r="D248" s="16" t="s">
        <v>106</v>
      </c>
      <c r="E248" s="16">
        <v>6</v>
      </c>
      <c r="F248" s="28">
        <v>531</v>
      </c>
      <c r="G248" s="28">
        <f t="shared" si="16"/>
        <v>3186</v>
      </c>
    </row>
    <row r="249" spans="1:7" x14ac:dyDescent="0.25">
      <c r="A249" s="17" t="s">
        <v>107</v>
      </c>
      <c r="B249" s="18">
        <f>DATE(2021,7,6)</f>
        <v>44383</v>
      </c>
      <c r="C249" s="18">
        <f>DATE(2021,10,28)</f>
        <v>44497</v>
      </c>
      <c r="D249" s="16" t="s">
        <v>108</v>
      </c>
      <c r="E249" s="16">
        <v>8</v>
      </c>
      <c r="F249" s="28">
        <v>200.56</v>
      </c>
      <c r="G249" s="28">
        <f t="shared" si="16"/>
        <v>1604.48</v>
      </c>
    </row>
    <row r="250" spans="1:7" x14ac:dyDescent="0.25">
      <c r="A250" s="17" t="s">
        <v>109</v>
      </c>
      <c r="B250" s="18">
        <f t="shared" ref="B250:B257" si="19">DATE(2011,2,3)</f>
        <v>40577</v>
      </c>
      <c r="C250" s="18">
        <f>DATE(2017,4,19)</f>
        <v>42844</v>
      </c>
      <c r="D250" s="16" t="s">
        <v>110</v>
      </c>
      <c r="E250" s="16">
        <v>6</v>
      </c>
      <c r="F250" s="28">
        <v>319.95</v>
      </c>
      <c r="G250" s="28">
        <f t="shared" si="16"/>
        <v>1919.6999999999998</v>
      </c>
    </row>
    <row r="251" spans="1:7" x14ac:dyDescent="0.25">
      <c r="A251" s="17" t="s">
        <v>111</v>
      </c>
      <c r="B251" s="18">
        <f t="shared" si="19"/>
        <v>40577</v>
      </c>
      <c r="C251" s="18">
        <f>DATE(2020,10,28)</f>
        <v>44132</v>
      </c>
      <c r="D251" s="16" t="s">
        <v>112</v>
      </c>
      <c r="E251" s="16">
        <v>29</v>
      </c>
      <c r="F251" s="28">
        <v>118</v>
      </c>
      <c r="G251" s="28">
        <f t="shared" si="16"/>
        <v>3422</v>
      </c>
    </row>
    <row r="252" spans="1:7" x14ac:dyDescent="0.25">
      <c r="A252" s="17" t="s">
        <v>113</v>
      </c>
      <c r="B252" s="18">
        <f t="shared" si="19"/>
        <v>40577</v>
      </c>
      <c r="C252" s="18">
        <f>DATE(2011,3,31)</f>
        <v>40633</v>
      </c>
      <c r="D252" s="16" t="s">
        <v>114</v>
      </c>
      <c r="E252" s="16">
        <v>6</v>
      </c>
      <c r="F252" s="28">
        <v>35.479999999999997</v>
      </c>
      <c r="G252" s="28">
        <f t="shared" si="16"/>
        <v>212.88</v>
      </c>
    </row>
    <row r="253" spans="1:7" x14ac:dyDescent="0.25">
      <c r="A253" s="17" t="s">
        <v>115</v>
      </c>
      <c r="B253" s="18">
        <f t="shared" si="19"/>
        <v>40577</v>
      </c>
      <c r="C253" s="18">
        <f>DATE(2014,4,10)</f>
        <v>41739</v>
      </c>
      <c r="D253" s="16" t="s">
        <v>116</v>
      </c>
      <c r="E253" s="16">
        <v>15</v>
      </c>
      <c r="F253" s="28">
        <v>112.96</v>
      </c>
      <c r="G253" s="28">
        <f t="shared" si="16"/>
        <v>1694.3999999999999</v>
      </c>
    </row>
    <row r="254" spans="1:7" x14ac:dyDescent="0.25">
      <c r="A254" s="17" t="s">
        <v>117</v>
      </c>
      <c r="B254" s="18">
        <f t="shared" si="19"/>
        <v>40577</v>
      </c>
      <c r="C254" s="18">
        <f>DATE(2022,1,6)</f>
        <v>44567</v>
      </c>
      <c r="D254" s="16" t="s">
        <v>118</v>
      </c>
      <c r="E254" s="16">
        <v>424</v>
      </c>
      <c r="F254" s="28">
        <v>13.45</v>
      </c>
      <c r="G254" s="28">
        <f t="shared" si="16"/>
        <v>5702.7999999999993</v>
      </c>
    </row>
    <row r="255" spans="1:7" x14ac:dyDescent="0.25">
      <c r="A255" s="17" t="s">
        <v>119</v>
      </c>
      <c r="B255" s="18">
        <f t="shared" si="19"/>
        <v>40577</v>
      </c>
      <c r="C255" s="18">
        <f>DATE(2019,10,21)</f>
        <v>43759</v>
      </c>
      <c r="D255" s="16" t="s">
        <v>120</v>
      </c>
      <c r="E255" s="16">
        <v>261</v>
      </c>
      <c r="F255" s="28">
        <v>7.2</v>
      </c>
      <c r="G255" s="28">
        <f t="shared" si="16"/>
        <v>1879.2</v>
      </c>
    </row>
    <row r="256" spans="1:7" x14ac:dyDescent="0.25">
      <c r="A256" s="17" t="s">
        <v>121</v>
      </c>
      <c r="B256" s="18">
        <f t="shared" si="19"/>
        <v>40577</v>
      </c>
      <c r="C256" s="18">
        <f>DATE(2022,1,6)</f>
        <v>44567</v>
      </c>
      <c r="D256" s="16" t="s">
        <v>122</v>
      </c>
      <c r="E256" s="16">
        <v>63</v>
      </c>
      <c r="F256" s="28">
        <v>44.74</v>
      </c>
      <c r="G256" s="28">
        <f t="shared" si="16"/>
        <v>2818.6200000000003</v>
      </c>
    </row>
    <row r="257" spans="1:7" x14ac:dyDescent="0.25">
      <c r="A257" s="17" t="s">
        <v>123</v>
      </c>
      <c r="B257" s="18">
        <f t="shared" si="19"/>
        <v>40577</v>
      </c>
      <c r="C257" s="18">
        <f>DATE(2022,1,6)</f>
        <v>44567</v>
      </c>
      <c r="D257" s="16" t="s">
        <v>124</v>
      </c>
      <c r="E257" s="16">
        <v>77</v>
      </c>
      <c r="F257" s="28">
        <v>3.97</v>
      </c>
      <c r="G257" s="28">
        <f t="shared" si="16"/>
        <v>305.69</v>
      </c>
    </row>
    <row r="258" spans="1:7" x14ac:dyDescent="0.25">
      <c r="A258" s="17" t="s">
        <v>125</v>
      </c>
      <c r="B258" s="18">
        <f>DATE(2012,2,29)</f>
        <v>40968</v>
      </c>
      <c r="C258" s="18">
        <f>DATE(2019,12,20)</f>
        <v>43819</v>
      </c>
      <c r="D258" s="16" t="s">
        <v>126</v>
      </c>
      <c r="E258" s="16">
        <v>79</v>
      </c>
      <c r="F258" s="28">
        <v>73.62</v>
      </c>
      <c r="G258" s="28">
        <f t="shared" si="16"/>
        <v>5815.9800000000005</v>
      </c>
    </row>
    <row r="259" spans="1:7" x14ac:dyDescent="0.25">
      <c r="A259" s="17" t="s">
        <v>127</v>
      </c>
      <c r="B259" s="18">
        <f t="shared" ref="B259:B265" si="20">DATE(2011,2,3)</f>
        <v>40577</v>
      </c>
      <c r="C259" s="18">
        <f>DATE(2022,1,6)</f>
        <v>44567</v>
      </c>
      <c r="D259" s="16" t="s">
        <v>128</v>
      </c>
      <c r="E259" s="16">
        <v>0</v>
      </c>
      <c r="F259" s="28">
        <v>165</v>
      </c>
      <c r="G259" s="28">
        <f t="shared" si="16"/>
        <v>0</v>
      </c>
    </row>
    <row r="260" spans="1:7" x14ac:dyDescent="0.25">
      <c r="A260" s="17" t="s">
        <v>129</v>
      </c>
      <c r="B260" s="18">
        <f t="shared" si="20"/>
        <v>40577</v>
      </c>
      <c r="C260" s="18">
        <f>DATE(2022,1,6)</f>
        <v>44567</v>
      </c>
      <c r="D260" s="16" t="s">
        <v>130</v>
      </c>
      <c r="E260" s="16">
        <v>30</v>
      </c>
      <c r="F260" s="28">
        <v>193.07</v>
      </c>
      <c r="G260" s="28">
        <f t="shared" si="16"/>
        <v>5792.0999999999995</v>
      </c>
    </row>
    <row r="261" spans="1:7" x14ac:dyDescent="0.25">
      <c r="A261" s="17" t="s">
        <v>131</v>
      </c>
      <c r="B261" s="18">
        <f t="shared" si="20"/>
        <v>40577</v>
      </c>
      <c r="C261" s="18">
        <f>DATE(2022,1,6)</f>
        <v>44567</v>
      </c>
      <c r="D261" s="16" t="s">
        <v>132</v>
      </c>
      <c r="E261" s="16">
        <v>19</v>
      </c>
      <c r="F261" s="28">
        <v>320.08</v>
      </c>
      <c r="G261" s="28">
        <f t="shared" ref="G261:G324" si="21">+E261*F261</f>
        <v>6081.5199999999995</v>
      </c>
    </row>
    <row r="262" spans="1:7" x14ac:dyDescent="0.25">
      <c r="A262" s="17" t="s">
        <v>133</v>
      </c>
      <c r="B262" s="18">
        <f t="shared" si="20"/>
        <v>40577</v>
      </c>
      <c r="C262" s="18">
        <f>DATE(2022,1,6)</f>
        <v>44567</v>
      </c>
      <c r="D262" s="16" t="s">
        <v>134</v>
      </c>
      <c r="E262" s="16">
        <v>16</v>
      </c>
      <c r="F262" s="28">
        <v>113.21</v>
      </c>
      <c r="G262" s="28">
        <f t="shared" si="21"/>
        <v>1811.36</v>
      </c>
    </row>
    <row r="263" spans="1:7" x14ac:dyDescent="0.25">
      <c r="A263" s="17" t="s">
        <v>135</v>
      </c>
      <c r="B263" s="18">
        <f t="shared" si="20"/>
        <v>40577</v>
      </c>
      <c r="C263" s="18">
        <f>DATE(2014,9,18)</f>
        <v>41900</v>
      </c>
      <c r="D263" s="16" t="s">
        <v>136</v>
      </c>
      <c r="E263" s="16">
        <v>27</v>
      </c>
      <c r="F263" s="28">
        <v>1475.15</v>
      </c>
      <c r="G263" s="28">
        <f t="shared" si="21"/>
        <v>39829.050000000003</v>
      </c>
    </row>
    <row r="264" spans="1:7" x14ac:dyDescent="0.25">
      <c r="A264" s="17" t="s">
        <v>137</v>
      </c>
      <c r="B264" s="18">
        <f t="shared" si="20"/>
        <v>40577</v>
      </c>
      <c r="C264" s="18">
        <f>DATE(2014,9,18)</f>
        <v>41900</v>
      </c>
      <c r="D264" s="16" t="s">
        <v>138</v>
      </c>
      <c r="E264" s="16">
        <v>28</v>
      </c>
      <c r="F264" s="28">
        <v>1642.51</v>
      </c>
      <c r="G264" s="28">
        <f t="shared" si="21"/>
        <v>45990.28</v>
      </c>
    </row>
    <row r="265" spans="1:7" x14ac:dyDescent="0.25">
      <c r="A265" s="17" t="s">
        <v>139</v>
      </c>
      <c r="B265" s="18">
        <f t="shared" si="20"/>
        <v>40577</v>
      </c>
      <c r="C265" s="18">
        <f>DATE(2019,11,1)</f>
        <v>43770</v>
      </c>
      <c r="D265" s="16" t="s">
        <v>140</v>
      </c>
      <c r="E265" s="16">
        <v>99</v>
      </c>
      <c r="F265" s="28">
        <v>14.2</v>
      </c>
      <c r="G265" s="28">
        <f t="shared" si="21"/>
        <v>1405.8</v>
      </c>
    </row>
    <row r="266" spans="1:7" x14ac:dyDescent="0.25">
      <c r="A266" s="17" t="s">
        <v>141</v>
      </c>
      <c r="B266" s="18">
        <f>DATE(2012,4,13)</f>
        <v>41012</v>
      </c>
      <c r="C266" s="18">
        <f>DATE(2019,10,21)</f>
        <v>43759</v>
      </c>
      <c r="D266" s="16" t="s">
        <v>142</v>
      </c>
      <c r="E266" s="16">
        <v>8</v>
      </c>
      <c r="F266" s="28">
        <v>58.12</v>
      </c>
      <c r="G266" s="28">
        <f t="shared" si="21"/>
        <v>464.96</v>
      </c>
    </row>
    <row r="267" spans="1:7" x14ac:dyDescent="0.25">
      <c r="A267" s="17" t="s">
        <v>143</v>
      </c>
      <c r="B267" s="18">
        <f t="shared" ref="B267:B273" si="22">DATE(2011,2,3)</f>
        <v>40577</v>
      </c>
      <c r="C267" s="18">
        <f>DATE(2020,7,31)</f>
        <v>44043</v>
      </c>
      <c r="D267" s="16" t="s">
        <v>144</v>
      </c>
      <c r="E267" s="16">
        <v>6</v>
      </c>
      <c r="F267" s="28">
        <v>66.489999999999995</v>
      </c>
      <c r="G267" s="28">
        <f t="shared" si="21"/>
        <v>398.93999999999994</v>
      </c>
    </row>
    <row r="268" spans="1:7" x14ac:dyDescent="0.25">
      <c r="A268" s="17" t="s">
        <v>145</v>
      </c>
      <c r="B268" s="18">
        <f t="shared" si="22"/>
        <v>40577</v>
      </c>
      <c r="C268" s="18">
        <f>DATE(2021,8,31)</f>
        <v>44439</v>
      </c>
      <c r="D268" s="16" t="s">
        <v>146</v>
      </c>
      <c r="E268" s="16">
        <v>425</v>
      </c>
      <c r="F268" s="28">
        <v>41.3</v>
      </c>
      <c r="G268" s="28">
        <f t="shared" si="21"/>
        <v>17552.5</v>
      </c>
    </row>
    <row r="269" spans="1:7" x14ac:dyDescent="0.25">
      <c r="A269" s="17" t="s">
        <v>147</v>
      </c>
      <c r="B269" s="18">
        <f t="shared" si="22"/>
        <v>40577</v>
      </c>
      <c r="C269" s="18">
        <f>DATE(2021,8,31)</f>
        <v>44439</v>
      </c>
      <c r="D269" s="16" t="s">
        <v>148</v>
      </c>
      <c r="E269" s="16">
        <v>256</v>
      </c>
      <c r="F269" s="28">
        <v>94.4</v>
      </c>
      <c r="G269" s="28">
        <f t="shared" si="21"/>
        <v>24166.400000000001</v>
      </c>
    </row>
    <row r="270" spans="1:7" x14ac:dyDescent="0.25">
      <c r="A270" s="17" t="s">
        <v>149</v>
      </c>
      <c r="B270" s="18">
        <f t="shared" si="22"/>
        <v>40577</v>
      </c>
      <c r="C270" s="18">
        <f>DATE(2022,1,6)</f>
        <v>44567</v>
      </c>
      <c r="D270" s="16" t="s">
        <v>150</v>
      </c>
      <c r="E270" s="16">
        <v>65</v>
      </c>
      <c r="F270" s="28">
        <v>33.93</v>
      </c>
      <c r="G270" s="28">
        <f t="shared" si="21"/>
        <v>2205.4499999999998</v>
      </c>
    </row>
    <row r="271" spans="1:7" x14ac:dyDescent="0.25">
      <c r="A271" s="17" t="s">
        <v>151</v>
      </c>
      <c r="B271" s="18">
        <f t="shared" si="22"/>
        <v>40577</v>
      </c>
      <c r="C271" s="18">
        <f>DATE(2022,1,6)</f>
        <v>44567</v>
      </c>
      <c r="D271" s="16" t="s">
        <v>152</v>
      </c>
      <c r="E271" s="16">
        <v>59</v>
      </c>
      <c r="F271" s="28">
        <v>23.74</v>
      </c>
      <c r="G271" s="28">
        <f t="shared" si="21"/>
        <v>1400.6599999999999</v>
      </c>
    </row>
    <row r="272" spans="1:7" x14ac:dyDescent="0.25">
      <c r="A272" s="17" t="s">
        <v>153</v>
      </c>
      <c r="B272" s="18">
        <f t="shared" si="22"/>
        <v>40577</v>
      </c>
      <c r="C272" s="18">
        <f>DATE(2022,1,6)</f>
        <v>44567</v>
      </c>
      <c r="D272" s="16" t="s">
        <v>154</v>
      </c>
      <c r="E272" s="16">
        <v>100</v>
      </c>
      <c r="F272" s="28">
        <v>4.2699999999999996</v>
      </c>
      <c r="G272" s="28">
        <f t="shared" si="21"/>
        <v>426.99999999999994</v>
      </c>
    </row>
    <row r="273" spans="1:7" x14ac:dyDescent="0.25">
      <c r="A273" s="17" t="s">
        <v>155</v>
      </c>
      <c r="B273" s="18">
        <f t="shared" si="22"/>
        <v>40577</v>
      </c>
      <c r="C273" s="18">
        <f>DATE(2022,1,6)</f>
        <v>44567</v>
      </c>
      <c r="D273" s="16" t="s">
        <v>156</v>
      </c>
      <c r="E273" s="16">
        <v>100</v>
      </c>
      <c r="F273" s="28">
        <v>3</v>
      </c>
      <c r="G273" s="28">
        <f t="shared" si="21"/>
        <v>300</v>
      </c>
    </row>
    <row r="274" spans="1:7" x14ac:dyDescent="0.25">
      <c r="A274" s="17" t="s">
        <v>157</v>
      </c>
      <c r="B274" s="18">
        <f>DATE(2011,2,21)</f>
        <v>40595</v>
      </c>
      <c r="C274" s="18">
        <f>DATE(2016,11,24)</f>
        <v>42698</v>
      </c>
      <c r="D274" s="16" t="s">
        <v>158</v>
      </c>
      <c r="E274" s="16">
        <v>1</v>
      </c>
      <c r="F274" s="28">
        <v>254.07</v>
      </c>
      <c r="G274" s="28">
        <f t="shared" si="21"/>
        <v>254.07</v>
      </c>
    </row>
    <row r="275" spans="1:7" x14ac:dyDescent="0.25">
      <c r="A275" s="17" t="s">
        <v>159</v>
      </c>
      <c r="B275" s="18">
        <f>DATE(2011,2,3)</f>
        <v>40577</v>
      </c>
      <c r="C275" s="18">
        <f>DATE(2021,4,8)</f>
        <v>44294</v>
      </c>
      <c r="D275" s="16" t="s">
        <v>160</v>
      </c>
      <c r="E275" s="16">
        <v>26</v>
      </c>
      <c r="F275" s="28">
        <v>137</v>
      </c>
      <c r="G275" s="28">
        <f t="shared" si="21"/>
        <v>3562</v>
      </c>
    </row>
    <row r="276" spans="1:7" x14ac:dyDescent="0.25">
      <c r="A276" s="17" t="s">
        <v>161</v>
      </c>
      <c r="B276" s="18">
        <f>DATE(2013,7,17)</f>
        <v>41472</v>
      </c>
      <c r="C276" s="18">
        <f>DATE(2020,5,12)</f>
        <v>43963</v>
      </c>
      <c r="D276" s="16" t="s">
        <v>162</v>
      </c>
      <c r="E276" s="16">
        <v>4</v>
      </c>
      <c r="F276" s="28">
        <v>9794</v>
      </c>
      <c r="G276" s="28">
        <f t="shared" si="21"/>
        <v>39176</v>
      </c>
    </row>
    <row r="277" spans="1:7" x14ac:dyDescent="0.25">
      <c r="A277" s="17" t="s">
        <v>163</v>
      </c>
      <c r="B277" s="18">
        <f>DATE(2011,6,30)</f>
        <v>40724</v>
      </c>
      <c r="C277" s="18">
        <f>DATE(2014,10,21)</f>
        <v>41933</v>
      </c>
      <c r="D277" s="16" t="s">
        <v>164</v>
      </c>
      <c r="E277" s="16">
        <v>9</v>
      </c>
      <c r="F277" s="28">
        <v>21144.39</v>
      </c>
      <c r="G277" s="28">
        <f t="shared" si="21"/>
        <v>190299.51</v>
      </c>
    </row>
    <row r="278" spans="1:7" x14ac:dyDescent="0.25">
      <c r="A278" s="17" t="s">
        <v>165</v>
      </c>
      <c r="B278" s="18">
        <f>DATE(2011,5,30)</f>
        <v>40693</v>
      </c>
      <c r="C278" s="18">
        <f>DATE(2017,4,19)</f>
        <v>42844</v>
      </c>
      <c r="D278" s="16" t="s">
        <v>166</v>
      </c>
      <c r="E278" s="16">
        <v>228</v>
      </c>
      <c r="F278" s="28">
        <v>27.31</v>
      </c>
      <c r="G278" s="28">
        <f t="shared" si="21"/>
        <v>6226.6799999999994</v>
      </c>
    </row>
    <row r="279" spans="1:7" x14ac:dyDescent="0.25">
      <c r="A279" s="17" t="s">
        <v>167</v>
      </c>
      <c r="B279" s="18">
        <f t="shared" ref="B279:B286" si="23">DATE(2011,2,3)</f>
        <v>40577</v>
      </c>
      <c r="C279" s="18">
        <f>DATE(2022,1,6)</f>
        <v>44567</v>
      </c>
      <c r="D279" s="16" t="s">
        <v>168</v>
      </c>
      <c r="E279" s="16">
        <v>155</v>
      </c>
      <c r="F279" s="28">
        <v>20.11</v>
      </c>
      <c r="G279" s="28">
        <f t="shared" si="21"/>
        <v>3117.0499999999997</v>
      </c>
    </row>
    <row r="280" spans="1:7" x14ac:dyDescent="0.25">
      <c r="A280" s="17" t="s">
        <v>169</v>
      </c>
      <c r="B280" s="18">
        <f t="shared" si="23"/>
        <v>40577</v>
      </c>
      <c r="C280" s="18">
        <f>DATE(2022,1,6)</f>
        <v>44567</v>
      </c>
      <c r="D280" s="16" t="s">
        <v>170</v>
      </c>
      <c r="E280" s="16">
        <v>92</v>
      </c>
      <c r="F280" s="28">
        <v>16.57</v>
      </c>
      <c r="G280" s="28">
        <f t="shared" si="21"/>
        <v>1524.44</v>
      </c>
    </row>
    <row r="281" spans="1:7" x14ac:dyDescent="0.25">
      <c r="A281" s="17" t="s">
        <v>171</v>
      </c>
      <c r="B281" s="18">
        <f t="shared" si="23"/>
        <v>40577</v>
      </c>
      <c r="C281" s="18">
        <f>DATE(2017,7,28)</f>
        <v>42944</v>
      </c>
      <c r="D281" s="16" t="s">
        <v>172</v>
      </c>
      <c r="E281" s="16">
        <v>66</v>
      </c>
      <c r="F281" s="28">
        <v>21.26</v>
      </c>
      <c r="G281" s="28">
        <f t="shared" si="21"/>
        <v>1403.16</v>
      </c>
    </row>
    <row r="282" spans="1:7" x14ac:dyDescent="0.25">
      <c r="A282" s="17" t="s">
        <v>173</v>
      </c>
      <c r="B282" s="18">
        <f t="shared" si="23"/>
        <v>40577</v>
      </c>
      <c r="C282" s="18">
        <f>DATE(2022,1,6)</f>
        <v>44567</v>
      </c>
      <c r="D282" s="16" t="s">
        <v>174</v>
      </c>
      <c r="E282" s="16">
        <v>0</v>
      </c>
      <c r="F282" s="28">
        <v>329</v>
      </c>
      <c r="G282" s="28">
        <f t="shared" si="21"/>
        <v>0</v>
      </c>
    </row>
    <row r="283" spans="1:7" x14ac:dyDescent="0.25">
      <c r="A283" s="17" t="s">
        <v>175</v>
      </c>
      <c r="B283" s="18">
        <f t="shared" si="23"/>
        <v>40577</v>
      </c>
      <c r="C283" s="18">
        <f>DATE(2020,10,28)</f>
        <v>44132</v>
      </c>
      <c r="D283" s="16" t="s">
        <v>176</v>
      </c>
      <c r="E283" s="16">
        <v>24</v>
      </c>
      <c r="F283" s="28">
        <v>81.06</v>
      </c>
      <c r="G283" s="28">
        <f t="shared" si="21"/>
        <v>1945.44</v>
      </c>
    </row>
    <row r="284" spans="1:7" x14ac:dyDescent="0.25">
      <c r="A284" s="17" t="s">
        <v>177</v>
      </c>
      <c r="B284" s="18">
        <f t="shared" si="23"/>
        <v>40577</v>
      </c>
      <c r="C284" s="18">
        <f>DATE(2022,2,14)</f>
        <v>44606</v>
      </c>
      <c r="D284" s="16" t="s">
        <v>178</v>
      </c>
      <c r="E284" s="16">
        <v>0</v>
      </c>
      <c r="F284" s="28">
        <v>9217.57</v>
      </c>
      <c r="G284" s="28">
        <f t="shared" si="21"/>
        <v>0</v>
      </c>
    </row>
    <row r="285" spans="1:7" x14ac:dyDescent="0.25">
      <c r="A285" s="17" t="s">
        <v>179</v>
      </c>
      <c r="B285" s="18">
        <f t="shared" si="23"/>
        <v>40577</v>
      </c>
      <c r="C285" s="18">
        <f>DATE(2022,1,6)</f>
        <v>44567</v>
      </c>
      <c r="D285" s="16" t="s">
        <v>180</v>
      </c>
      <c r="E285" s="16">
        <v>12</v>
      </c>
      <c r="F285" s="28">
        <v>22.52</v>
      </c>
      <c r="G285" s="28">
        <f t="shared" si="21"/>
        <v>270.24</v>
      </c>
    </row>
    <row r="286" spans="1:7" x14ac:dyDescent="0.25">
      <c r="A286" s="17" t="s">
        <v>181</v>
      </c>
      <c r="B286" s="18">
        <f t="shared" si="23"/>
        <v>40577</v>
      </c>
      <c r="C286" s="18">
        <f>DATE(2021,3,31)</f>
        <v>44286</v>
      </c>
      <c r="D286" s="16" t="s">
        <v>182</v>
      </c>
      <c r="E286" s="16">
        <v>15</v>
      </c>
      <c r="F286" s="28">
        <v>152</v>
      </c>
      <c r="G286" s="28">
        <f t="shared" si="21"/>
        <v>2280</v>
      </c>
    </row>
    <row r="287" spans="1:7" x14ac:dyDescent="0.25">
      <c r="A287" s="17" t="s">
        <v>183</v>
      </c>
      <c r="B287" s="18">
        <f>DATE(2012,1,5)</f>
        <v>40913</v>
      </c>
      <c r="C287" s="18">
        <f>DATE(2022,1,6)</f>
        <v>44567</v>
      </c>
      <c r="D287" s="16" t="s">
        <v>184</v>
      </c>
      <c r="E287" s="16">
        <v>3</v>
      </c>
      <c r="F287" s="28">
        <v>858</v>
      </c>
      <c r="G287" s="28">
        <f t="shared" si="21"/>
        <v>2574</v>
      </c>
    </row>
    <row r="288" spans="1:7" x14ac:dyDescent="0.25">
      <c r="A288" s="17" t="s">
        <v>185</v>
      </c>
      <c r="B288" s="18">
        <f>DATE(2011,2,3)</f>
        <v>40577</v>
      </c>
      <c r="C288" s="18">
        <f>DATE(2021,3,31)</f>
        <v>44286</v>
      </c>
      <c r="D288" s="16" t="s">
        <v>186</v>
      </c>
      <c r="E288" s="16">
        <v>8</v>
      </c>
      <c r="F288" s="28">
        <v>33.64</v>
      </c>
      <c r="G288" s="28">
        <f t="shared" si="21"/>
        <v>269.12</v>
      </c>
    </row>
    <row r="289" spans="1:7" x14ac:dyDescent="0.25">
      <c r="A289" s="17" t="s">
        <v>187</v>
      </c>
      <c r="B289" s="18">
        <f>DATE(2011,2,3)</f>
        <v>40577</v>
      </c>
      <c r="C289" s="18">
        <f>DATE(2022,1,6)</f>
        <v>44567</v>
      </c>
      <c r="D289" s="16" t="s">
        <v>188</v>
      </c>
      <c r="E289" s="16">
        <v>10</v>
      </c>
      <c r="F289" s="28">
        <v>1067.04</v>
      </c>
      <c r="G289" s="28">
        <f t="shared" si="21"/>
        <v>10670.4</v>
      </c>
    </row>
    <row r="290" spans="1:7" x14ac:dyDescent="0.25">
      <c r="A290" s="17" t="s">
        <v>189</v>
      </c>
      <c r="B290" s="18">
        <f>DATE(2011,4,11)</f>
        <v>40644</v>
      </c>
      <c r="C290" s="18">
        <f>DATE(2020,10,5)</f>
        <v>44109</v>
      </c>
      <c r="D290" s="16" t="s">
        <v>190</v>
      </c>
      <c r="E290" s="16">
        <v>308</v>
      </c>
      <c r="F290" s="28">
        <v>465</v>
      </c>
      <c r="G290" s="28">
        <f t="shared" si="21"/>
        <v>143220</v>
      </c>
    </row>
    <row r="291" spans="1:7" x14ac:dyDescent="0.25">
      <c r="A291" s="17" t="s">
        <v>191</v>
      </c>
      <c r="B291" s="18">
        <f>DATE(2011,4,11)</f>
        <v>40644</v>
      </c>
      <c r="C291" s="18">
        <f>DATE(2020,10,5)</f>
        <v>44109</v>
      </c>
      <c r="D291" s="16" t="s">
        <v>192</v>
      </c>
      <c r="E291" s="16">
        <v>1</v>
      </c>
      <c r="F291" s="28">
        <v>713.19</v>
      </c>
      <c r="G291" s="28">
        <f t="shared" si="21"/>
        <v>713.19</v>
      </c>
    </row>
    <row r="292" spans="1:7" x14ac:dyDescent="0.25">
      <c r="A292" s="17" t="s">
        <v>193</v>
      </c>
      <c r="B292" s="18">
        <f>DATE(2011,2,3)</f>
        <v>40577</v>
      </c>
      <c r="C292" s="18">
        <f>DATE(2019,10,21)</f>
        <v>43759</v>
      </c>
      <c r="D292" s="16" t="s">
        <v>194</v>
      </c>
      <c r="E292" s="16">
        <v>15</v>
      </c>
      <c r="F292" s="28">
        <v>605.95000000000005</v>
      </c>
      <c r="G292" s="28">
        <f t="shared" si="21"/>
        <v>9089.25</v>
      </c>
    </row>
    <row r="293" spans="1:7" x14ac:dyDescent="0.25">
      <c r="A293" s="17" t="s">
        <v>195</v>
      </c>
      <c r="B293" s="18">
        <f>DATE(2011,2,3)</f>
        <v>40577</v>
      </c>
      <c r="C293" s="18">
        <f>DATE(2022,1,6)</f>
        <v>44567</v>
      </c>
      <c r="D293" s="16" t="s">
        <v>196</v>
      </c>
      <c r="E293" s="16">
        <v>153</v>
      </c>
      <c r="F293" s="28">
        <v>3.42</v>
      </c>
      <c r="G293" s="28">
        <f t="shared" si="21"/>
        <v>523.26</v>
      </c>
    </row>
    <row r="294" spans="1:7" x14ac:dyDescent="0.25">
      <c r="A294" s="17" t="s">
        <v>197</v>
      </c>
      <c r="B294" s="18">
        <f>DATE(2011,2,3)</f>
        <v>40577</v>
      </c>
      <c r="C294" s="18">
        <f>DATE(2022,1,6)</f>
        <v>44567</v>
      </c>
      <c r="D294" s="16" t="s">
        <v>198</v>
      </c>
      <c r="E294" s="16">
        <v>225</v>
      </c>
      <c r="F294" s="28">
        <v>35.21</v>
      </c>
      <c r="G294" s="28">
        <f t="shared" si="21"/>
        <v>7922.25</v>
      </c>
    </row>
    <row r="295" spans="1:7" x14ac:dyDescent="0.25">
      <c r="A295" s="17" t="s">
        <v>199</v>
      </c>
      <c r="B295" s="18">
        <f>DATE(2011,2,3)</f>
        <v>40577</v>
      </c>
      <c r="C295" s="18">
        <f>DATE(2020,7,31)</f>
        <v>44043</v>
      </c>
      <c r="D295" s="16" t="s">
        <v>200</v>
      </c>
      <c r="E295" s="16">
        <v>0</v>
      </c>
      <c r="F295" s="28">
        <v>24.76</v>
      </c>
      <c r="G295" s="28">
        <f t="shared" si="21"/>
        <v>0</v>
      </c>
    </row>
    <row r="296" spans="1:7" x14ac:dyDescent="0.25">
      <c r="A296" s="17" t="s">
        <v>201</v>
      </c>
      <c r="B296" s="18">
        <f>DATE(2012,1,6)</f>
        <v>40914</v>
      </c>
      <c r="C296" s="18">
        <f>DATE(2020,7,31)</f>
        <v>44043</v>
      </c>
      <c r="D296" s="16" t="s">
        <v>202</v>
      </c>
      <c r="E296" s="16">
        <v>1</v>
      </c>
      <c r="F296" s="28">
        <v>287.19</v>
      </c>
      <c r="G296" s="28">
        <f t="shared" si="21"/>
        <v>287.19</v>
      </c>
    </row>
    <row r="297" spans="1:7" x14ac:dyDescent="0.25">
      <c r="A297" s="17" t="s">
        <v>203</v>
      </c>
      <c r="B297" s="18">
        <f t="shared" ref="B297:B302" si="24">DATE(2011,2,3)</f>
        <v>40577</v>
      </c>
      <c r="C297" s="18">
        <f>DATE(2022,1,6)</f>
        <v>44567</v>
      </c>
      <c r="D297" s="16" t="s">
        <v>204</v>
      </c>
      <c r="E297" s="16">
        <v>20</v>
      </c>
      <c r="F297" s="28">
        <v>293.01</v>
      </c>
      <c r="G297" s="28">
        <f t="shared" si="21"/>
        <v>5860.2</v>
      </c>
    </row>
    <row r="298" spans="1:7" x14ac:dyDescent="0.25">
      <c r="A298" s="17" t="s">
        <v>205</v>
      </c>
      <c r="B298" s="18">
        <f t="shared" si="24"/>
        <v>40577</v>
      </c>
      <c r="C298" s="18">
        <f>DATE(2013,10,1)</f>
        <v>41548</v>
      </c>
      <c r="D298" s="16" t="s">
        <v>206</v>
      </c>
      <c r="E298" s="16">
        <v>17</v>
      </c>
      <c r="F298" s="28">
        <v>10.39</v>
      </c>
      <c r="G298" s="28">
        <f t="shared" si="21"/>
        <v>176.63</v>
      </c>
    </row>
    <row r="299" spans="1:7" x14ac:dyDescent="0.25">
      <c r="A299" s="17" t="s">
        <v>207</v>
      </c>
      <c r="B299" s="18">
        <f t="shared" si="24"/>
        <v>40577</v>
      </c>
      <c r="C299" s="18">
        <f>DATE(2021,4,8)</f>
        <v>44294</v>
      </c>
      <c r="D299" s="16" t="s">
        <v>208</v>
      </c>
      <c r="E299" s="16">
        <v>11</v>
      </c>
      <c r="F299" s="28">
        <v>2.42</v>
      </c>
      <c r="G299" s="28">
        <f t="shared" si="21"/>
        <v>26.619999999999997</v>
      </c>
    </row>
    <row r="300" spans="1:7" x14ac:dyDescent="0.25">
      <c r="A300" s="17" t="s">
        <v>209</v>
      </c>
      <c r="B300" s="18">
        <f t="shared" si="24"/>
        <v>40577</v>
      </c>
      <c r="C300" s="18">
        <f>DATE(2013,10,1)</f>
        <v>41548</v>
      </c>
      <c r="D300" s="16" t="s">
        <v>210</v>
      </c>
      <c r="E300" s="16">
        <v>26</v>
      </c>
      <c r="F300" s="28">
        <v>10.06</v>
      </c>
      <c r="G300" s="28">
        <f t="shared" si="21"/>
        <v>261.56</v>
      </c>
    </row>
    <row r="301" spans="1:7" x14ac:dyDescent="0.25">
      <c r="A301" s="17" t="s">
        <v>211</v>
      </c>
      <c r="B301" s="18">
        <f t="shared" si="24"/>
        <v>40577</v>
      </c>
      <c r="C301" s="18">
        <f>DATE(2013,10,1)</f>
        <v>41548</v>
      </c>
      <c r="D301" s="16" t="s">
        <v>212</v>
      </c>
      <c r="E301" s="16">
        <v>20</v>
      </c>
      <c r="F301" s="28">
        <v>8.65</v>
      </c>
      <c r="G301" s="28">
        <f t="shared" si="21"/>
        <v>173</v>
      </c>
    </row>
    <row r="302" spans="1:7" x14ac:dyDescent="0.25">
      <c r="A302" s="17" t="s">
        <v>213</v>
      </c>
      <c r="B302" s="18">
        <f t="shared" si="24"/>
        <v>40577</v>
      </c>
      <c r="C302" s="18">
        <f>DATE(2016,4,12)</f>
        <v>42472</v>
      </c>
      <c r="D302" s="16" t="s">
        <v>214</v>
      </c>
      <c r="E302" s="16">
        <v>21</v>
      </c>
      <c r="F302" s="28">
        <v>23.58</v>
      </c>
      <c r="G302" s="28">
        <f t="shared" si="21"/>
        <v>495.17999999999995</v>
      </c>
    </row>
    <row r="303" spans="1:7" x14ac:dyDescent="0.25">
      <c r="A303" s="17" t="s">
        <v>215</v>
      </c>
      <c r="B303" s="18">
        <f>DATE(2013,9,11)</f>
        <v>41528</v>
      </c>
      <c r="C303" s="18">
        <f>DATE(2018,3,12)</f>
        <v>43171</v>
      </c>
      <c r="D303" s="16" t="s">
        <v>216</v>
      </c>
      <c r="E303" s="16">
        <v>36</v>
      </c>
      <c r="F303" s="28">
        <v>10.039999999999999</v>
      </c>
      <c r="G303" s="28">
        <f t="shared" si="21"/>
        <v>361.43999999999994</v>
      </c>
    </row>
    <row r="304" spans="1:7" x14ac:dyDescent="0.25">
      <c r="A304" s="17" t="s">
        <v>217</v>
      </c>
      <c r="B304" s="18">
        <f>DATE(2013,9,11)</f>
        <v>41528</v>
      </c>
      <c r="C304" s="18">
        <f>DATE(2013,10,1)</f>
        <v>41548</v>
      </c>
      <c r="D304" s="16" t="s">
        <v>218</v>
      </c>
      <c r="E304" s="16">
        <v>1</v>
      </c>
      <c r="F304" s="28">
        <v>11.51</v>
      </c>
      <c r="G304" s="28">
        <f t="shared" si="21"/>
        <v>11.51</v>
      </c>
    </row>
    <row r="305" spans="1:7" x14ac:dyDescent="0.25">
      <c r="A305" s="17" t="s">
        <v>219</v>
      </c>
      <c r="B305" s="18">
        <f>DATE(2013,9,11)</f>
        <v>41528</v>
      </c>
      <c r="C305" s="18">
        <f>DATE(2013,10,1)</f>
        <v>41548</v>
      </c>
      <c r="D305" s="16" t="s">
        <v>220</v>
      </c>
      <c r="E305" s="16">
        <v>13</v>
      </c>
      <c r="F305" s="28">
        <v>11.51</v>
      </c>
      <c r="G305" s="28">
        <f t="shared" si="21"/>
        <v>149.63</v>
      </c>
    </row>
    <row r="306" spans="1:7" x14ac:dyDescent="0.25">
      <c r="A306" s="17" t="s">
        <v>221</v>
      </c>
      <c r="B306" s="18">
        <f>DATE(2011,2,3)</f>
        <v>40577</v>
      </c>
      <c r="C306" s="18">
        <f>DATE(2016,7,29)</f>
        <v>42580</v>
      </c>
      <c r="D306" s="16" t="s">
        <v>222</v>
      </c>
      <c r="E306" s="16">
        <v>138</v>
      </c>
      <c r="F306" s="28">
        <v>198.78</v>
      </c>
      <c r="G306" s="28">
        <f t="shared" si="21"/>
        <v>27431.64</v>
      </c>
    </row>
    <row r="307" spans="1:7" x14ac:dyDescent="0.25">
      <c r="A307" s="17" t="s">
        <v>223</v>
      </c>
      <c r="B307" s="18">
        <f>DATE(2014,11,3)</f>
        <v>41946</v>
      </c>
      <c r="C307" s="18">
        <f>DATE(2022,1,6)</f>
        <v>44567</v>
      </c>
      <c r="D307" s="16" t="s">
        <v>224</v>
      </c>
      <c r="E307" s="16">
        <v>21</v>
      </c>
      <c r="F307" s="28">
        <v>509.37</v>
      </c>
      <c r="G307" s="28">
        <f t="shared" si="21"/>
        <v>10696.77</v>
      </c>
    </row>
    <row r="308" spans="1:7" x14ac:dyDescent="0.25">
      <c r="A308" s="17" t="s">
        <v>225</v>
      </c>
      <c r="B308" s="18">
        <f>DATE(2011,2,3)</f>
        <v>40577</v>
      </c>
      <c r="C308" s="18">
        <f>DATE(2021,9,7)</f>
        <v>44446</v>
      </c>
      <c r="D308" s="16" t="s">
        <v>226</v>
      </c>
      <c r="E308" s="16">
        <v>106</v>
      </c>
      <c r="F308" s="28">
        <v>0.47</v>
      </c>
      <c r="G308" s="28">
        <f t="shared" si="21"/>
        <v>49.82</v>
      </c>
    </row>
    <row r="309" spans="1:7" x14ac:dyDescent="0.25">
      <c r="A309" s="17" t="s">
        <v>227</v>
      </c>
      <c r="B309" s="18">
        <f>DATE(2011,2,3)</f>
        <v>40577</v>
      </c>
      <c r="C309" s="18">
        <f>DATE(2022,1,6)</f>
        <v>44567</v>
      </c>
      <c r="D309" s="16" t="s">
        <v>228</v>
      </c>
      <c r="E309" s="16">
        <v>83</v>
      </c>
      <c r="F309" s="28">
        <v>1398.59</v>
      </c>
      <c r="G309" s="28">
        <f t="shared" si="21"/>
        <v>116082.96999999999</v>
      </c>
    </row>
    <row r="310" spans="1:7" x14ac:dyDescent="0.25">
      <c r="A310" s="17" t="s">
        <v>229</v>
      </c>
      <c r="B310" s="18">
        <f>DATE(2011,2,21)</f>
        <v>40595</v>
      </c>
      <c r="C310" s="18">
        <f>DATE(2022,1,6)</f>
        <v>44567</v>
      </c>
      <c r="D310" s="16" t="s">
        <v>230</v>
      </c>
      <c r="E310" s="16">
        <v>6</v>
      </c>
      <c r="F310" s="28">
        <v>535</v>
      </c>
      <c r="G310" s="28">
        <f t="shared" si="21"/>
        <v>3210</v>
      </c>
    </row>
    <row r="311" spans="1:7" x14ac:dyDescent="0.25">
      <c r="A311" s="17" t="s">
        <v>231</v>
      </c>
      <c r="B311" s="18">
        <f t="shared" ref="B311:B319" si="25">DATE(2011,2,3)</f>
        <v>40577</v>
      </c>
      <c r="C311" s="18">
        <f>DATE(2020,3,2)</f>
        <v>43892</v>
      </c>
      <c r="D311" s="16" t="s">
        <v>232</v>
      </c>
      <c r="E311" s="16">
        <v>2</v>
      </c>
      <c r="F311" s="28">
        <v>676.14</v>
      </c>
      <c r="G311" s="28">
        <f t="shared" si="21"/>
        <v>1352.28</v>
      </c>
    </row>
    <row r="312" spans="1:7" x14ac:dyDescent="0.25">
      <c r="A312" s="17" t="s">
        <v>233</v>
      </c>
      <c r="B312" s="18">
        <f t="shared" si="25"/>
        <v>40577</v>
      </c>
      <c r="C312" s="18">
        <f>DATE(2022,1,6)</f>
        <v>44567</v>
      </c>
      <c r="D312" s="16" t="s">
        <v>234</v>
      </c>
      <c r="E312" s="16">
        <v>4</v>
      </c>
      <c r="F312" s="28">
        <v>226.01</v>
      </c>
      <c r="G312" s="28">
        <f t="shared" si="21"/>
        <v>904.04</v>
      </c>
    </row>
    <row r="313" spans="1:7" x14ac:dyDescent="0.25">
      <c r="A313" s="17" t="s">
        <v>235</v>
      </c>
      <c r="B313" s="18">
        <f t="shared" si="25"/>
        <v>40577</v>
      </c>
      <c r="C313" s="18">
        <f>DATE(2014,8,26)</f>
        <v>41877</v>
      </c>
      <c r="D313" s="16" t="s">
        <v>236</v>
      </c>
      <c r="E313" s="16">
        <v>18</v>
      </c>
      <c r="F313" s="28">
        <v>1355.69</v>
      </c>
      <c r="G313" s="28">
        <f t="shared" si="21"/>
        <v>24402.420000000002</v>
      </c>
    </row>
    <row r="314" spans="1:7" x14ac:dyDescent="0.25">
      <c r="A314" s="17" t="s">
        <v>237</v>
      </c>
      <c r="B314" s="18">
        <f t="shared" si="25"/>
        <v>40577</v>
      </c>
      <c r="C314" s="18">
        <f>DATE(2022,1,6)</f>
        <v>44567</v>
      </c>
      <c r="D314" s="16" t="s">
        <v>238</v>
      </c>
      <c r="E314" s="16">
        <v>13</v>
      </c>
      <c r="F314" s="28">
        <v>165.13</v>
      </c>
      <c r="G314" s="28">
        <f t="shared" si="21"/>
        <v>2146.69</v>
      </c>
    </row>
    <row r="315" spans="1:7" x14ac:dyDescent="0.25">
      <c r="A315" s="17" t="s">
        <v>239</v>
      </c>
      <c r="B315" s="18">
        <f t="shared" si="25"/>
        <v>40577</v>
      </c>
      <c r="C315" s="18">
        <f>DATE(2022,1,6)</f>
        <v>44567</v>
      </c>
      <c r="D315" s="16" t="s">
        <v>240</v>
      </c>
      <c r="E315" s="16">
        <v>16</v>
      </c>
      <c r="F315" s="28">
        <v>150.09</v>
      </c>
      <c r="G315" s="28">
        <f t="shared" si="21"/>
        <v>2401.44</v>
      </c>
    </row>
    <row r="316" spans="1:7" x14ac:dyDescent="0.25">
      <c r="A316" s="17" t="s">
        <v>241</v>
      </c>
      <c r="B316" s="18">
        <f t="shared" si="25"/>
        <v>40577</v>
      </c>
      <c r="C316" s="18">
        <f>DATE(2012,10,16)</f>
        <v>41198</v>
      </c>
      <c r="D316" s="16" t="s">
        <v>242</v>
      </c>
      <c r="E316" s="16">
        <v>33</v>
      </c>
      <c r="F316" s="28">
        <v>12.54</v>
      </c>
      <c r="G316" s="28">
        <f t="shared" si="21"/>
        <v>413.82</v>
      </c>
    </row>
    <row r="317" spans="1:7" x14ac:dyDescent="0.25">
      <c r="A317" s="17" t="s">
        <v>243</v>
      </c>
      <c r="B317" s="18">
        <f t="shared" si="25"/>
        <v>40577</v>
      </c>
      <c r="C317" s="18">
        <f>DATE(2021,3,31)</f>
        <v>44286</v>
      </c>
      <c r="D317" s="16" t="s">
        <v>244</v>
      </c>
      <c r="E317" s="16">
        <v>42</v>
      </c>
      <c r="F317" s="28">
        <v>39.479999999999997</v>
      </c>
      <c r="G317" s="28">
        <f t="shared" si="21"/>
        <v>1658.1599999999999</v>
      </c>
    </row>
    <row r="318" spans="1:7" x14ac:dyDescent="0.25">
      <c r="A318" s="17" t="s">
        <v>245</v>
      </c>
      <c r="B318" s="18">
        <f t="shared" si="25"/>
        <v>40577</v>
      </c>
      <c r="C318" s="18">
        <f>DATE(2022,1,6)</f>
        <v>44567</v>
      </c>
      <c r="D318" s="16" t="s">
        <v>246</v>
      </c>
      <c r="E318" s="16">
        <v>49</v>
      </c>
      <c r="F318" s="28">
        <v>17.149999999999999</v>
      </c>
      <c r="G318" s="28">
        <f t="shared" si="21"/>
        <v>840.34999999999991</v>
      </c>
    </row>
    <row r="319" spans="1:7" x14ac:dyDescent="0.25">
      <c r="A319" s="17" t="s">
        <v>247</v>
      </c>
      <c r="B319" s="18">
        <f t="shared" si="25"/>
        <v>40577</v>
      </c>
      <c r="C319" s="18">
        <f>DATE(2022,1,6)</f>
        <v>44567</v>
      </c>
      <c r="D319" s="16" t="s">
        <v>248</v>
      </c>
      <c r="E319" s="16">
        <v>59</v>
      </c>
      <c r="F319" s="28">
        <v>18.16</v>
      </c>
      <c r="G319" s="28">
        <f t="shared" si="21"/>
        <v>1071.44</v>
      </c>
    </row>
    <row r="320" spans="1:7" x14ac:dyDescent="0.25">
      <c r="A320" s="17" t="s">
        <v>249</v>
      </c>
      <c r="B320" s="18">
        <f>DATE(2011,4,11)</f>
        <v>40644</v>
      </c>
      <c r="C320" s="18">
        <f>DATE(2022,1,6)</f>
        <v>44567</v>
      </c>
      <c r="D320" s="16" t="s">
        <v>250</v>
      </c>
      <c r="E320" s="16">
        <v>68</v>
      </c>
      <c r="F320" s="28">
        <v>36.74</v>
      </c>
      <c r="G320" s="28">
        <f t="shared" si="21"/>
        <v>2498.3200000000002</v>
      </c>
    </row>
    <row r="321" spans="1:7" x14ac:dyDescent="0.25">
      <c r="A321" s="17" t="s">
        <v>251</v>
      </c>
      <c r="B321" s="18">
        <f t="shared" ref="B321:B327" si="26">DATE(2011,2,3)</f>
        <v>40577</v>
      </c>
      <c r="C321" s="18">
        <f>DATE(2022,1,6)</f>
        <v>44567</v>
      </c>
      <c r="D321" s="16" t="s">
        <v>252</v>
      </c>
      <c r="E321" s="16">
        <v>26</v>
      </c>
      <c r="F321" s="28">
        <v>77.040000000000006</v>
      </c>
      <c r="G321" s="28">
        <f t="shared" si="21"/>
        <v>2003.0400000000002</v>
      </c>
    </row>
    <row r="322" spans="1:7" x14ac:dyDescent="0.25">
      <c r="A322" s="17" t="s">
        <v>253</v>
      </c>
      <c r="B322" s="18">
        <f t="shared" si="26"/>
        <v>40577</v>
      </c>
      <c r="C322" s="18">
        <f>DATE(2021,3,31)</f>
        <v>44286</v>
      </c>
      <c r="D322" s="16" t="s">
        <v>254</v>
      </c>
      <c r="E322" s="16">
        <v>27</v>
      </c>
      <c r="F322" s="28">
        <v>6.9</v>
      </c>
      <c r="G322" s="28">
        <f t="shared" si="21"/>
        <v>186.3</v>
      </c>
    </row>
    <row r="323" spans="1:7" x14ac:dyDescent="0.25">
      <c r="A323" s="17" t="s">
        <v>255</v>
      </c>
      <c r="B323" s="18">
        <f t="shared" si="26"/>
        <v>40577</v>
      </c>
      <c r="C323" s="18">
        <f>DATE(2022,1,6)</f>
        <v>44567</v>
      </c>
      <c r="D323" s="16" t="s">
        <v>256</v>
      </c>
      <c r="E323" s="16">
        <v>111</v>
      </c>
      <c r="F323" s="28">
        <v>12.28</v>
      </c>
      <c r="G323" s="28">
        <f t="shared" si="21"/>
        <v>1363.08</v>
      </c>
    </row>
    <row r="324" spans="1:7" x14ac:dyDescent="0.25">
      <c r="A324" s="17" t="s">
        <v>257</v>
      </c>
      <c r="B324" s="18">
        <f t="shared" si="26"/>
        <v>40577</v>
      </c>
      <c r="C324" s="18">
        <f>DATE(2022,1,6)</f>
        <v>44567</v>
      </c>
      <c r="D324" s="16" t="s">
        <v>258</v>
      </c>
      <c r="E324" s="16">
        <v>48</v>
      </c>
      <c r="F324" s="28">
        <v>12.36</v>
      </c>
      <c r="G324" s="28">
        <f t="shared" si="21"/>
        <v>593.28</v>
      </c>
    </row>
    <row r="325" spans="1:7" x14ac:dyDescent="0.25">
      <c r="A325" s="17" t="s">
        <v>259</v>
      </c>
      <c r="B325" s="18">
        <f t="shared" si="26"/>
        <v>40577</v>
      </c>
      <c r="C325" s="18">
        <f>DATE(2022,1,6)</f>
        <v>44567</v>
      </c>
      <c r="D325" s="16" t="s">
        <v>260</v>
      </c>
      <c r="E325" s="16">
        <v>46</v>
      </c>
      <c r="F325" s="28">
        <v>12.36</v>
      </c>
      <c r="G325" s="28">
        <f t="shared" ref="G325:G372" si="27">+E325*F325</f>
        <v>568.55999999999995</v>
      </c>
    </row>
    <row r="326" spans="1:7" x14ac:dyDescent="0.25">
      <c r="A326" s="17" t="s">
        <v>261</v>
      </c>
      <c r="B326" s="18">
        <f t="shared" si="26"/>
        <v>40577</v>
      </c>
      <c r="C326" s="18">
        <f>DATE(2021,3,31)</f>
        <v>44286</v>
      </c>
      <c r="D326" s="16" t="s">
        <v>262</v>
      </c>
      <c r="E326" s="16">
        <v>26</v>
      </c>
      <c r="F326" s="28">
        <v>18.5</v>
      </c>
      <c r="G326" s="28">
        <f t="shared" si="27"/>
        <v>481</v>
      </c>
    </row>
    <row r="327" spans="1:7" x14ac:dyDescent="0.25">
      <c r="A327" s="17" t="s">
        <v>263</v>
      </c>
      <c r="B327" s="18">
        <f t="shared" si="26"/>
        <v>40577</v>
      </c>
      <c r="C327" s="18">
        <f>DATE(2021,8,31)</f>
        <v>44439</v>
      </c>
      <c r="D327" s="16" t="s">
        <v>264</v>
      </c>
      <c r="E327" s="16">
        <v>166</v>
      </c>
      <c r="F327" s="28">
        <v>43.66</v>
      </c>
      <c r="G327" s="28">
        <f t="shared" si="27"/>
        <v>7247.5599999999995</v>
      </c>
    </row>
    <row r="328" spans="1:7" x14ac:dyDescent="0.25">
      <c r="A328" s="17" t="s">
        <v>265</v>
      </c>
      <c r="B328" s="18">
        <f>DATE(2011,2,10)</f>
        <v>40584</v>
      </c>
      <c r="C328" s="18">
        <f>DATE(2022,1,6)</f>
        <v>44567</v>
      </c>
      <c r="D328" s="16" t="s">
        <v>266</v>
      </c>
      <c r="E328" s="16">
        <v>186</v>
      </c>
      <c r="F328" s="28">
        <v>7.77</v>
      </c>
      <c r="G328" s="28">
        <f t="shared" si="27"/>
        <v>1445.22</v>
      </c>
    </row>
    <row r="329" spans="1:7" x14ac:dyDescent="0.25">
      <c r="A329" s="17" t="s">
        <v>267</v>
      </c>
      <c r="B329" s="18">
        <f>DATE(2011,2,3)</f>
        <v>40577</v>
      </c>
      <c r="C329" s="18">
        <f>DATE(2022,1,6)</f>
        <v>44567</v>
      </c>
      <c r="D329" s="16" t="s">
        <v>268</v>
      </c>
      <c r="E329" s="16">
        <v>160</v>
      </c>
      <c r="F329" s="28">
        <v>10.62</v>
      </c>
      <c r="G329" s="28">
        <f t="shared" si="27"/>
        <v>1699.1999999999998</v>
      </c>
    </row>
    <row r="330" spans="1:7" x14ac:dyDescent="0.25">
      <c r="A330" s="17" t="s">
        <v>269</v>
      </c>
      <c r="B330" s="18">
        <f>DATE(2011,3,11)</f>
        <v>40613</v>
      </c>
      <c r="C330" s="18">
        <f>DATE(2018,6,4)</f>
        <v>43255</v>
      </c>
      <c r="D330" s="16" t="s">
        <v>270</v>
      </c>
      <c r="E330" s="16">
        <v>1636</v>
      </c>
      <c r="F330" s="28">
        <v>2.99</v>
      </c>
      <c r="G330" s="28">
        <f t="shared" si="27"/>
        <v>4891.6400000000003</v>
      </c>
    </row>
    <row r="331" spans="1:7" x14ac:dyDescent="0.25">
      <c r="A331" s="17" t="s">
        <v>271</v>
      </c>
      <c r="B331" s="18">
        <f>DATE(2011,2,3)</f>
        <v>40577</v>
      </c>
      <c r="C331" s="18">
        <f>DATE(2021,5,25)</f>
        <v>44341</v>
      </c>
      <c r="D331" s="16" t="s">
        <v>272</v>
      </c>
      <c r="E331" s="16">
        <v>102</v>
      </c>
      <c r="F331" s="28">
        <v>12.12</v>
      </c>
      <c r="G331" s="28">
        <f t="shared" si="27"/>
        <v>1236.24</v>
      </c>
    </row>
    <row r="332" spans="1:7" x14ac:dyDescent="0.25">
      <c r="A332" s="17" t="s">
        <v>273</v>
      </c>
      <c r="B332" s="18">
        <f>DATE(2011,2,3)</f>
        <v>40577</v>
      </c>
      <c r="C332" s="18">
        <f>DATE(2021,8,31)</f>
        <v>44439</v>
      </c>
      <c r="D332" s="16" t="s">
        <v>274</v>
      </c>
      <c r="E332" s="16">
        <v>245</v>
      </c>
      <c r="F332" s="28">
        <v>36.520000000000003</v>
      </c>
      <c r="G332" s="28">
        <f t="shared" si="27"/>
        <v>8947.4000000000015</v>
      </c>
    </row>
    <row r="333" spans="1:7" x14ac:dyDescent="0.25">
      <c r="A333" s="17" t="s">
        <v>275</v>
      </c>
      <c r="B333" s="18">
        <f>DATE(2011,4,12)</f>
        <v>40645</v>
      </c>
      <c r="C333" s="18">
        <f>DATE(2022,1,6)</f>
        <v>44567</v>
      </c>
      <c r="D333" s="16" t="s">
        <v>276</v>
      </c>
      <c r="E333" s="16">
        <v>11</v>
      </c>
      <c r="F333" s="28">
        <v>650</v>
      </c>
      <c r="G333" s="28">
        <f t="shared" si="27"/>
        <v>7150</v>
      </c>
    </row>
    <row r="334" spans="1:7" x14ac:dyDescent="0.25">
      <c r="A334" s="17" t="s">
        <v>277</v>
      </c>
      <c r="B334" s="18">
        <f>DATE(2011,2,3)</f>
        <v>40577</v>
      </c>
      <c r="C334" s="18">
        <f>DATE(2022,1,6)</f>
        <v>44567</v>
      </c>
      <c r="D334" s="16" t="s">
        <v>278</v>
      </c>
      <c r="E334" s="16">
        <v>23</v>
      </c>
      <c r="F334" s="28">
        <v>58.23</v>
      </c>
      <c r="G334" s="28">
        <f t="shared" si="27"/>
        <v>1339.29</v>
      </c>
    </row>
    <row r="335" spans="1:7" x14ac:dyDescent="0.25">
      <c r="A335" s="17" t="s">
        <v>279</v>
      </c>
      <c r="B335" s="18">
        <f>DATE(2011,2,3)</f>
        <v>40577</v>
      </c>
      <c r="C335" s="18">
        <f>DATE(2021,3,31)</f>
        <v>44286</v>
      </c>
      <c r="D335" s="16" t="s">
        <v>280</v>
      </c>
      <c r="E335" s="16">
        <v>5</v>
      </c>
      <c r="F335" s="28">
        <v>29</v>
      </c>
      <c r="G335" s="28">
        <f t="shared" si="27"/>
        <v>145</v>
      </c>
    </row>
    <row r="336" spans="1:7" x14ac:dyDescent="0.25">
      <c r="A336" s="17" t="s">
        <v>281</v>
      </c>
      <c r="B336" s="18">
        <f>DATE(2011,3,11)</f>
        <v>40613</v>
      </c>
      <c r="C336" s="18">
        <f>DATE(2021,3,31)</f>
        <v>44286</v>
      </c>
      <c r="D336" s="16" t="s">
        <v>282</v>
      </c>
      <c r="E336" s="16">
        <v>6</v>
      </c>
      <c r="F336" s="28">
        <v>30.29</v>
      </c>
      <c r="G336" s="28">
        <f t="shared" si="27"/>
        <v>181.74</v>
      </c>
    </row>
    <row r="337" spans="1:7" x14ac:dyDescent="0.25">
      <c r="A337" s="17" t="s">
        <v>283</v>
      </c>
      <c r="B337" s="18">
        <f>DATE(2013,7,17)</f>
        <v>41472</v>
      </c>
      <c r="C337" s="18">
        <f>DATE(2020,5,12)</f>
        <v>43963</v>
      </c>
      <c r="D337" s="16" t="s">
        <v>284</v>
      </c>
      <c r="E337" s="16">
        <v>4</v>
      </c>
      <c r="F337" s="28">
        <v>3738.51</v>
      </c>
      <c r="G337" s="28">
        <f t="shared" si="27"/>
        <v>14954.04</v>
      </c>
    </row>
    <row r="338" spans="1:7" x14ac:dyDescent="0.25">
      <c r="A338" s="17" t="s">
        <v>285</v>
      </c>
      <c r="B338" s="18">
        <f>DATE(2012,10,12)</f>
        <v>41194</v>
      </c>
      <c r="C338" s="18">
        <f>DATE(2014,1,14)</f>
        <v>41653</v>
      </c>
      <c r="D338" s="16" t="s">
        <v>286</v>
      </c>
      <c r="E338" s="16">
        <v>10</v>
      </c>
      <c r="F338" s="28">
        <v>4095.42</v>
      </c>
      <c r="G338" s="28">
        <f t="shared" si="27"/>
        <v>40954.199999999997</v>
      </c>
    </row>
    <row r="339" spans="1:7" x14ac:dyDescent="0.25">
      <c r="A339" s="17" t="s">
        <v>287</v>
      </c>
      <c r="B339" s="18">
        <f>DATE(2011,2,17)</f>
        <v>40591</v>
      </c>
      <c r="C339" s="18">
        <f>DATE(2017,11,10)</f>
        <v>43049</v>
      </c>
      <c r="D339" s="16" t="s">
        <v>288</v>
      </c>
      <c r="E339" s="16">
        <v>3</v>
      </c>
      <c r="F339" s="28">
        <v>10820.6</v>
      </c>
      <c r="G339" s="28">
        <f t="shared" si="27"/>
        <v>32461.800000000003</v>
      </c>
    </row>
    <row r="340" spans="1:7" x14ac:dyDescent="0.25">
      <c r="A340" s="17" t="s">
        <v>289</v>
      </c>
      <c r="B340" s="18">
        <f>DATE(2011,2,3)</f>
        <v>40577</v>
      </c>
      <c r="C340" s="18">
        <f>DATE(2022,1,6)</f>
        <v>44567</v>
      </c>
      <c r="D340" s="16" t="s">
        <v>290</v>
      </c>
      <c r="E340" s="16">
        <v>43</v>
      </c>
      <c r="F340" s="28">
        <v>37</v>
      </c>
      <c r="G340" s="28">
        <f t="shared" si="27"/>
        <v>1591</v>
      </c>
    </row>
    <row r="341" spans="1:7" x14ac:dyDescent="0.25">
      <c r="A341" s="17" t="s">
        <v>291</v>
      </c>
      <c r="B341" s="18">
        <f>DATE(2015,2,10)</f>
        <v>42045</v>
      </c>
      <c r="C341" s="18">
        <f>DATE(2018,5,25)</f>
        <v>43245</v>
      </c>
      <c r="D341" s="16" t="s">
        <v>292</v>
      </c>
      <c r="E341" s="16">
        <v>10</v>
      </c>
      <c r="F341" s="28">
        <v>1339.26</v>
      </c>
      <c r="G341" s="28">
        <f t="shared" si="27"/>
        <v>13392.6</v>
      </c>
    </row>
    <row r="342" spans="1:7" x14ac:dyDescent="0.25">
      <c r="A342" s="17" t="s">
        <v>293</v>
      </c>
      <c r="B342" s="18">
        <f>DATE(2015,2,10)</f>
        <v>42045</v>
      </c>
      <c r="C342" s="18">
        <f>DATE(2017,11,29)</f>
        <v>43068</v>
      </c>
      <c r="D342" s="16" t="s">
        <v>294</v>
      </c>
      <c r="E342" s="16">
        <v>17</v>
      </c>
      <c r="F342" s="28">
        <v>1219.0899999999999</v>
      </c>
      <c r="G342" s="28">
        <f t="shared" si="27"/>
        <v>20724.53</v>
      </c>
    </row>
    <row r="343" spans="1:7" x14ac:dyDescent="0.25">
      <c r="A343" s="17" t="s">
        <v>295</v>
      </c>
      <c r="B343" s="18">
        <f>DATE(2015,2,10)</f>
        <v>42045</v>
      </c>
      <c r="C343" s="18">
        <f>DATE(2017,11,29)</f>
        <v>43068</v>
      </c>
      <c r="D343" s="16" t="s">
        <v>296</v>
      </c>
      <c r="E343" s="16">
        <v>18</v>
      </c>
      <c r="F343" s="28">
        <v>1219.6500000000001</v>
      </c>
      <c r="G343" s="28">
        <f t="shared" si="27"/>
        <v>21953.7</v>
      </c>
    </row>
    <row r="344" spans="1:7" x14ac:dyDescent="0.25">
      <c r="A344" s="17" t="s">
        <v>297</v>
      </c>
      <c r="B344" s="18">
        <f>DATE(2015,2,10)</f>
        <v>42045</v>
      </c>
      <c r="C344" s="18">
        <f>DATE(2017,11,29)</f>
        <v>43068</v>
      </c>
      <c r="D344" s="16" t="s">
        <v>298</v>
      </c>
      <c r="E344" s="16">
        <v>18</v>
      </c>
      <c r="F344" s="28">
        <v>1170.92</v>
      </c>
      <c r="G344" s="28">
        <f t="shared" si="27"/>
        <v>21076.560000000001</v>
      </c>
    </row>
    <row r="345" spans="1:7" x14ac:dyDescent="0.25">
      <c r="A345" s="17" t="s">
        <v>299</v>
      </c>
      <c r="B345" s="18">
        <f>DATE(2013,9,11)</f>
        <v>41528</v>
      </c>
      <c r="C345" s="18">
        <f>DATE(2021,3,31)</f>
        <v>44286</v>
      </c>
      <c r="D345" s="16" t="s">
        <v>300</v>
      </c>
      <c r="E345" s="16">
        <v>2</v>
      </c>
      <c r="F345" s="28">
        <v>1122</v>
      </c>
      <c r="G345" s="28">
        <f t="shared" si="27"/>
        <v>2244</v>
      </c>
    </row>
    <row r="346" spans="1:7" x14ac:dyDescent="0.25">
      <c r="A346" s="17" t="s">
        <v>301</v>
      </c>
      <c r="B346" s="18">
        <f>DATE(2015,11,23)</f>
        <v>42331</v>
      </c>
      <c r="C346" s="18">
        <f>DATE(2017,11,17)</f>
        <v>43056</v>
      </c>
      <c r="D346" s="16" t="s">
        <v>302</v>
      </c>
      <c r="E346" s="16">
        <v>4</v>
      </c>
      <c r="F346" s="28">
        <v>163.1</v>
      </c>
      <c r="G346" s="28">
        <f t="shared" si="27"/>
        <v>652.4</v>
      </c>
    </row>
    <row r="347" spans="1:7" x14ac:dyDescent="0.25">
      <c r="A347" s="17" t="s">
        <v>303</v>
      </c>
      <c r="B347" s="18">
        <f>DATE(2015,11,23)</f>
        <v>42331</v>
      </c>
      <c r="C347" s="18">
        <f>DATE(2022,1,6)</f>
        <v>44567</v>
      </c>
      <c r="D347" s="16" t="s">
        <v>304</v>
      </c>
      <c r="E347" s="16">
        <v>117</v>
      </c>
      <c r="F347" s="28">
        <v>4.51</v>
      </c>
      <c r="G347" s="28">
        <f t="shared" si="27"/>
        <v>527.66999999999996</v>
      </c>
    </row>
    <row r="348" spans="1:7" x14ac:dyDescent="0.25">
      <c r="A348" s="17" t="s">
        <v>305</v>
      </c>
      <c r="B348" s="18">
        <f>DATE(2016,2,2)</f>
        <v>42402</v>
      </c>
      <c r="C348" s="18">
        <f>DATE(2018,5,25)</f>
        <v>43245</v>
      </c>
      <c r="D348" s="16" t="s">
        <v>306</v>
      </c>
      <c r="E348" s="16">
        <v>3</v>
      </c>
      <c r="F348" s="28">
        <v>499.06</v>
      </c>
      <c r="G348" s="28">
        <f t="shared" si="27"/>
        <v>1497.18</v>
      </c>
    </row>
    <row r="349" spans="1:7" x14ac:dyDescent="0.25">
      <c r="A349" s="17" t="s">
        <v>307</v>
      </c>
      <c r="B349" s="18">
        <f>DATE(2016,2,2)</f>
        <v>42402</v>
      </c>
      <c r="C349" s="18">
        <f>DATE(2017,6,28)</f>
        <v>42914</v>
      </c>
      <c r="D349" s="16" t="s">
        <v>308</v>
      </c>
      <c r="E349" s="16">
        <v>2</v>
      </c>
      <c r="F349" s="28">
        <v>438.36</v>
      </c>
      <c r="G349" s="28">
        <f t="shared" si="27"/>
        <v>876.72</v>
      </c>
    </row>
    <row r="350" spans="1:7" x14ac:dyDescent="0.25">
      <c r="A350" s="17" t="s">
        <v>309</v>
      </c>
      <c r="B350" s="18">
        <f>DATE(2016,2,2)</f>
        <v>42402</v>
      </c>
      <c r="C350" s="18">
        <f>DATE(2017,6,28)</f>
        <v>42914</v>
      </c>
      <c r="D350" s="16" t="s">
        <v>310</v>
      </c>
      <c r="E350" s="16">
        <v>2</v>
      </c>
      <c r="F350" s="28">
        <v>479.53</v>
      </c>
      <c r="G350" s="28">
        <f t="shared" si="27"/>
        <v>959.06</v>
      </c>
    </row>
    <row r="351" spans="1:7" x14ac:dyDescent="0.25">
      <c r="A351" s="17" t="s">
        <v>311</v>
      </c>
      <c r="B351" s="18">
        <f>DATE(2016,2,2)</f>
        <v>42402</v>
      </c>
      <c r="C351" s="18">
        <f>DATE(2017,6,28)</f>
        <v>42914</v>
      </c>
      <c r="D351" s="16" t="s">
        <v>312</v>
      </c>
      <c r="E351" s="16">
        <v>2</v>
      </c>
      <c r="F351" s="28">
        <v>478.58</v>
      </c>
      <c r="G351" s="28">
        <f t="shared" si="27"/>
        <v>957.16</v>
      </c>
    </row>
    <row r="352" spans="1:7" x14ac:dyDescent="0.25">
      <c r="A352" s="17" t="s">
        <v>313</v>
      </c>
      <c r="B352" s="18">
        <f>DATE(2016,4,12)</f>
        <v>42472</v>
      </c>
      <c r="C352" s="18">
        <f>DATE(2019,7,15)</f>
        <v>43661</v>
      </c>
      <c r="D352" s="16" t="s">
        <v>314</v>
      </c>
      <c r="E352" s="16">
        <v>109</v>
      </c>
      <c r="F352" s="28">
        <v>19.66</v>
      </c>
      <c r="G352" s="28">
        <f t="shared" si="27"/>
        <v>2142.94</v>
      </c>
    </row>
    <row r="353" spans="1:7" x14ac:dyDescent="0.25">
      <c r="A353" s="17" t="s">
        <v>315</v>
      </c>
      <c r="B353" s="18">
        <f>DATE(2016,11,14)</f>
        <v>42688</v>
      </c>
      <c r="C353" s="18">
        <f>DATE(2021,7,13)</f>
        <v>44390</v>
      </c>
      <c r="D353" s="16" t="s">
        <v>316</v>
      </c>
      <c r="E353" s="16">
        <v>16</v>
      </c>
      <c r="F353" s="28">
        <v>2810.76</v>
      </c>
      <c r="G353" s="28">
        <f t="shared" si="27"/>
        <v>44972.160000000003</v>
      </c>
    </row>
    <row r="354" spans="1:7" x14ac:dyDescent="0.25">
      <c r="A354" s="17" t="s">
        <v>317</v>
      </c>
      <c r="B354" s="18">
        <f>DATE(2016,11,15)</f>
        <v>42689</v>
      </c>
      <c r="C354" s="18">
        <f>DATE(2021,7,13)</f>
        <v>44390</v>
      </c>
      <c r="D354" s="16" t="s">
        <v>318</v>
      </c>
      <c r="E354" s="16">
        <v>7</v>
      </c>
      <c r="F354" s="28">
        <v>1784.55</v>
      </c>
      <c r="G354" s="28">
        <f t="shared" si="27"/>
        <v>12491.85</v>
      </c>
    </row>
    <row r="355" spans="1:7" x14ac:dyDescent="0.25">
      <c r="A355" s="17" t="s">
        <v>319</v>
      </c>
      <c r="B355" s="18">
        <f>DATE(2016,11,15)</f>
        <v>42689</v>
      </c>
      <c r="C355" s="18">
        <f>DATE(2021,7,13)</f>
        <v>44390</v>
      </c>
      <c r="D355" s="16" t="s">
        <v>320</v>
      </c>
      <c r="E355" s="16">
        <v>8</v>
      </c>
      <c r="F355" s="28">
        <v>1755</v>
      </c>
      <c r="G355" s="28">
        <f t="shared" si="27"/>
        <v>14040</v>
      </c>
    </row>
    <row r="356" spans="1:7" x14ac:dyDescent="0.25">
      <c r="A356" s="17" t="s">
        <v>321</v>
      </c>
      <c r="B356" s="18">
        <f>DATE(2016,11,15)</f>
        <v>42689</v>
      </c>
      <c r="C356" s="18">
        <f>DATE(2021,7,13)</f>
        <v>44390</v>
      </c>
      <c r="D356" s="16" t="s">
        <v>322</v>
      </c>
      <c r="E356" s="16">
        <v>6</v>
      </c>
      <c r="F356" s="28">
        <v>1684.16</v>
      </c>
      <c r="G356" s="28">
        <f t="shared" si="27"/>
        <v>10104.960000000001</v>
      </c>
    </row>
    <row r="357" spans="1:7" x14ac:dyDescent="0.25">
      <c r="A357" s="17" t="s">
        <v>323</v>
      </c>
      <c r="B357" s="18">
        <f>DATE(2017,2,21)</f>
        <v>42787</v>
      </c>
      <c r="C357" s="18">
        <f>DATE(2021,4,15)</f>
        <v>44301</v>
      </c>
      <c r="D357" s="16" t="s">
        <v>324</v>
      </c>
      <c r="E357" s="16">
        <v>15</v>
      </c>
      <c r="F357" s="28">
        <v>9332.49</v>
      </c>
      <c r="G357" s="28">
        <f t="shared" si="27"/>
        <v>139987.35</v>
      </c>
    </row>
    <row r="358" spans="1:7" x14ac:dyDescent="0.25">
      <c r="A358" s="17" t="s">
        <v>325</v>
      </c>
      <c r="B358" s="18">
        <f>DATE(2017,2,21)</f>
        <v>42787</v>
      </c>
      <c r="C358" s="18">
        <f>DATE(2021,4,15)</f>
        <v>44301</v>
      </c>
      <c r="D358" s="16" t="s">
        <v>326</v>
      </c>
      <c r="E358" s="16">
        <v>13</v>
      </c>
      <c r="F358" s="28">
        <v>9395.76</v>
      </c>
      <c r="G358" s="28">
        <f t="shared" si="27"/>
        <v>122144.88</v>
      </c>
    </row>
    <row r="359" spans="1:7" x14ac:dyDescent="0.25">
      <c r="A359" s="17" t="s">
        <v>327</v>
      </c>
      <c r="B359" s="18">
        <f>DATE(2017,2,21)</f>
        <v>42787</v>
      </c>
      <c r="C359" s="18">
        <f>DATE(2021,4,15)</f>
        <v>44301</v>
      </c>
      <c r="D359" s="16" t="s">
        <v>328</v>
      </c>
      <c r="E359" s="16">
        <v>16</v>
      </c>
      <c r="F359" s="28">
        <v>8986.98</v>
      </c>
      <c r="G359" s="28">
        <f t="shared" si="27"/>
        <v>143791.67999999999</v>
      </c>
    </row>
    <row r="360" spans="1:7" x14ac:dyDescent="0.25">
      <c r="A360" s="35" t="s">
        <v>329</v>
      </c>
      <c r="B360" s="36">
        <f>DATE(2017,2,21)</f>
        <v>42787</v>
      </c>
      <c r="C360" s="36">
        <f>DATE(2021,4,15)</f>
        <v>44301</v>
      </c>
      <c r="D360" s="37" t="s">
        <v>330</v>
      </c>
      <c r="E360" s="37">
        <v>13</v>
      </c>
      <c r="F360" s="38">
        <v>8949.2900000000009</v>
      </c>
      <c r="G360" s="38">
        <f t="shared" si="27"/>
        <v>116340.77000000002</v>
      </c>
    </row>
    <row r="361" spans="1:7" x14ac:dyDescent="0.25">
      <c r="A361" s="39" t="s">
        <v>331</v>
      </c>
      <c r="B361" s="40">
        <f>DATE(2017,7,24)</f>
        <v>42940</v>
      </c>
      <c r="C361" s="40">
        <f>DATE(2021,8,31)</f>
        <v>44439</v>
      </c>
      <c r="D361" s="41" t="s">
        <v>332</v>
      </c>
      <c r="E361" s="41">
        <v>3</v>
      </c>
      <c r="F361" s="42">
        <v>12036</v>
      </c>
      <c r="G361" s="42">
        <f t="shared" si="27"/>
        <v>36108</v>
      </c>
    </row>
    <row r="362" spans="1:7" x14ac:dyDescent="0.25">
      <c r="A362" s="17" t="s">
        <v>333</v>
      </c>
      <c r="B362" s="18">
        <f>DATE(2017,7,24)</f>
        <v>42940</v>
      </c>
      <c r="C362" s="18">
        <f>DATE(2021,9,7)</f>
        <v>44446</v>
      </c>
      <c r="D362" s="16" t="s">
        <v>334</v>
      </c>
      <c r="E362" s="16">
        <v>5</v>
      </c>
      <c r="F362" s="28">
        <v>32063.67</v>
      </c>
      <c r="G362" s="28">
        <f t="shared" si="27"/>
        <v>160318.34999999998</v>
      </c>
    </row>
    <row r="363" spans="1:7" x14ac:dyDescent="0.25">
      <c r="A363" s="17" t="s">
        <v>335</v>
      </c>
      <c r="B363" s="18">
        <f>DATE(2017,11,16)</f>
        <v>43055</v>
      </c>
      <c r="C363" s="18">
        <f>DATE(2020,8,10)</f>
        <v>44053</v>
      </c>
      <c r="D363" s="16" t="s">
        <v>336</v>
      </c>
      <c r="E363" s="16">
        <v>1</v>
      </c>
      <c r="F363" s="28">
        <v>265.5</v>
      </c>
      <c r="G363" s="28">
        <f t="shared" si="27"/>
        <v>265.5</v>
      </c>
    </row>
    <row r="364" spans="1:7" x14ac:dyDescent="0.25">
      <c r="A364" s="17" t="s">
        <v>337</v>
      </c>
      <c r="B364" s="18">
        <f>DATE(2017,11,16)</f>
        <v>43055</v>
      </c>
      <c r="C364" s="18">
        <f>DATE(2020,3,2)</f>
        <v>43892</v>
      </c>
      <c r="D364" s="16" t="s">
        <v>338</v>
      </c>
      <c r="E364" s="16">
        <v>4</v>
      </c>
      <c r="F364" s="28">
        <v>690.3</v>
      </c>
      <c r="G364" s="28">
        <f t="shared" si="27"/>
        <v>2761.2</v>
      </c>
    </row>
    <row r="365" spans="1:7" x14ac:dyDescent="0.25">
      <c r="A365" s="17" t="s">
        <v>339</v>
      </c>
      <c r="B365" s="18">
        <f>DATE(2018,6,5)</f>
        <v>43256</v>
      </c>
      <c r="C365" s="18">
        <f>DATE(2022,1,6)</f>
        <v>44567</v>
      </c>
      <c r="D365" s="16" t="s">
        <v>340</v>
      </c>
      <c r="E365" s="16">
        <v>2</v>
      </c>
      <c r="F365" s="28">
        <v>283.55</v>
      </c>
      <c r="G365" s="28">
        <f t="shared" si="27"/>
        <v>567.1</v>
      </c>
    </row>
    <row r="366" spans="1:7" x14ac:dyDescent="0.25">
      <c r="A366" s="17" t="s">
        <v>341</v>
      </c>
      <c r="B366" s="18">
        <f>DATE(2019,5,17)</f>
        <v>43602</v>
      </c>
      <c r="C366" s="18">
        <f>DATE(2022,1,6)</f>
        <v>44567</v>
      </c>
      <c r="D366" s="16" t="s">
        <v>342</v>
      </c>
      <c r="E366" s="16">
        <v>5</v>
      </c>
      <c r="F366" s="28">
        <v>9673.2999999999993</v>
      </c>
      <c r="G366" s="28">
        <f t="shared" si="27"/>
        <v>48366.5</v>
      </c>
    </row>
    <row r="367" spans="1:7" x14ac:dyDescent="0.25">
      <c r="A367" s="17" t="s">
        <v>343</v>
      </c>
      <c r="B367" s="18">
        <f>DATE(2019,7,3)</f>
        <v>43649</v>
      </c>
      <c r="C367" s="18">
        <f>DATE(2022,1,6)</f>
        <v>44567</v>
      </c>
      <c r="D367" s="16" t="s">
        <v>344</v>
      </c>
      <c r="E367" s="16">
        <v>8</v>
      </c>
      <c r="F367" s="28">
        <v>9005.4500000000007</v>
      </c>
      <c r="G367" s="28">
        <f t="shared" si="27"/>
        <v>72043.600000000006</v>
      </c>
    </row>
    <row r="368" spans="1:7" x14ac:dyDescent="0.25">
      <c r="A368" s="17" t="s">
        <v>345</v>
      </c>
      <c r="B368" s="18">
        <f>DATE(2019,7,3)</f>
        <v>43649</v>
      </c>
      <c r="C368" s="18">
        <f>DATE(2022,1,6)</f>
        <v>44567</v>
      </c>
      <c r="D368" s="16" t="s">
        <v>346</v>
      </c>
      <c r="E368" s="16">
        <v>7</v>
      </c>
      <c r="F368" s="28">
        <v>9009.5499999999993</v>
      </c>
      <c r="G368" s="28">
        <f t="shared" si="27"/>
        <v>63066.849999999991</v>
      </c>
    </row>
    <row r="369" spans="1:10" x14ac:dyDescent="0.25">
      <c r="A369" s="17" t="s">
        <v>347</v>
      </c>
      <c r="B369" s="18">
        <f>DATE(2019,7,3)</f>
        <v>43649</v>
      </c>
      <c r="C369" s="18">
        <f>DATE(2022,1,6)</f>
        <v>44567</v>
      </c>
      <c r="D369" s="16" t="s">
        <v>348</v>
      </c>
      <c r="E369" s="16">
        <v>11</v>
      </c>
      <c r="F369" s="28">
        <v>8578.7800000000007</v>
      </c>
      <c r="G369" s="28">
        <f t="shared" si="27"/>
        <v>94366.58</v>
      </c>
    </row>
    <row r="370" spans="1:10" x14ac:dyDescent="0.25">
      <c r="A370" s="17" t="s">
        <v>349</v>
      </c>
      <c r="B370" s="18">
        <f>DATE(2020,5,15)</f>
        <v>43966</v>
      </c>
      <c r="C370" s="18">
        <f>DATE(2020,10,6)</f>
        <v>44110</v>
      </c>
      <c r="D370" s="16" t="s">
        <v>350</v>
      </c>
      <c r="E370" s="16">
        <v>0</v>
      </c>
      <c r="F370" s="28">
        <v>7198</v>
      </c>
      <c r="G370" s="28">
        <f t="shared" si="27"/>
        <v>0</v>
      </c>
    </row>
    <row r="371" spans="1:10" x14ac:dyDescent="0.25">
      <c r="A371" s="17" t="s">
        <v>351</v>
      </c>
      <c r="B371" s="18">
        <f>DATE(2020,5,15)</f>
        <v>43966</v>
      </c>
      <c r="C371" s="18">
        <f>DATE(2020,5,14)</f>
        <v>43965</v>
      </c>
      <c r="D371" s="16" t="s">
        <v>352</v>
      </c>
      <c r="E371" s="16">
        <v>1</v>
      </c>
      <c r="F371" s="28">
        <v>8496</v>
      </c>
      <c r="G371" s="28">
        <f t="shared" si="27"/>
        <v>8496</v>
      </c>
    </row>
    <row r="372" spans="1:10" x14ac:dyDescent="0.25">
      <c r="A372" s="17" t="s">
        <v>351</v>
      </c>
      <c r="B372" s="18">
        <f>DATE(2020,5,14)</f>
        <v>43965</v>
      </c>
      <c r="C372" s="18">
        <f>DATE(2020,5,14)</f>
        <v>43965</v>
      </c>
      <c r="D372" s="16" t="s">
        <v>352</v>
      </c>
      <c r="E372" s="16">
        <v>2</v>
      </c>
      <c r="F372" s="28">
        <v>8496</v>
      </c>
      <c r="G372" s="28">
        <f t="shared" si="27"/>
        <v>16992</v>
      </c>
    </row>
    <row r="373" spans="1:10" x14ac:dyDescent="0.25">
      <c r="A373" s="9"/>
      <c r="B373" s="9"/>
      <c r="C373" s="9"/>
      <c r="D373" s="9"/>
      <c r="E373" s="10"/>
      <c r="F373" s="26" t="s">
        <v>361</v>
      </c>
      <c r="G373" s="43">
        <f>SUM(G195:G372)</f>
        <v>2600601.3899999997</v>
      </c>
      <c r="H373" s="9"/>
      <c r="I373" s="9"/>
      <c r="J373" s="14"/>
    </row>
    <row r="374" spans="1:10" x14ac:dyDescent="0.25">
      <c r="A374" s="4"/>
      <c r="B374" s="4"/>
      <c r="C374" s="9"/>
      <c r="D374" s="9"/>
      <c r="E374" s="10"/>
      <c r="F374" s="4"/>
      <c r="G374" s="4"/>
      <c r="H374" s="9"/>
      <c r="I374" s="9"/>
      <c r="J374" s="14"/>
    </row>
    <row r="375" spans="1:10" x14ac:dyDescent="0.25">
      <c r="A375" s="23"/>
      <c r="B375" s="24"/>
      <c r="C375" s="24"/>
      <c r="G375" s="25"/>
    </row>
    <row r="376" spans="1:10" x14ac:dyDescent="0.25">
      <c r="A376" s="23"/>
      <c r="B376" s="24"/>
      <c r="C376" s="24"/>
      <c r="G376" s="25"/>
    </row>
    <row r="377" spans="1:10" x14ac:dyDescent="0.25">
      <c r="A377" s="23"/>
      <c r="B377" s="24"/>
      <c r="C377" s="24"/>
      <c r="G377" s="25"/>
    </row>
    <row r="378" spans="1:10" x14ac:dyDescent="0.25">
      <c r="A378" s="9"/>
      <c r="B378" s="9"/>
      <c r="C378" s="9"/>
      <c r="D378" s="9"/>
      <c r="E378" s="9"/>
      <c r="F378" s="9"/>
      <c r="G378" s="9"/>
      <c r="H378" s="9"/>
      <c r="I378" s="9"/>
    </row>
    <row r="379" spans="1:10" x14ac:dyDescent="0.25">
      <c r="A379" s="9"/>
      <c r="B379" s="9"/>
      <c r="C379" s="9"/>
      <c r="D379" s="9"/>
      <c r="E379" s="10"/>
      <c r="F379" s="9"/>
      <c r="G379" s="9"/>
      <c r="H379" s="9"/>
      <c r="I379" s="9"/>
    </row>
    <row r="380" spans="1:10" x14ac:dyDescent="0.25">
      <c r="A380" s="4"/>
      <c r="B380" s="4"/>
      <c r="C380" s="9"/>
      <c r="D380" s="9"/>
      <c r="E380" s="10"/>
      <c r="F380" s="4"/>
      <c r="G380" s="4"/>
      <c r="H380" s="9"/>
      <c r="I380" s="9"/>
    </row>
    <row r="381" spans="1:10" ht="23.25" x14ac:dyDescent="0.25">
      <c r="A381" s="4"/>
      <c r="B381" s="4"/>
      <c r="C381" s="11"/>
      <c r="D381" s="12" t="s">
        <v>359</v>
      </c>
      <c r="E381" s="13"/>
      <c r="F381" s="7"/>
      <c r="G381" s="6"/>
      <c r="H381" s="15"/>
      <c r="I381" s="9"/>
      <c r="J381" s="14"/>
    </row>
    <row r="382" spans="1:10" ht="23.25" x14ac:dyDescent="0.25">
      <c r="A382" s="4"/>
      <c r="B382" s="4"/>
      <c r="C382" s="11"/>
      <c r="D382" s="12" t="s">
        <v>360</v>
      </c>
      <c r="E382" s="13"/>
      <c r="F382" s="7"/>
      <c r="G382" s="6"/>
      <c r="H382" s="15"/>
      <c r="I382" s="9"/>
      <c r="J382" s="14"/>
    </row>
    <row r="383" spans="1:10" ht="23.25" x14ac:dyDescent="0.25">
      <c r="A383" s="4"/>
      <c r="B383" s="4"/>
      <c r="C383" s="7"/>
      <c r="D383" s="5" t="s">
        <v>365</v>
      </c>
      <c r="E383" s="8"/>
      <c r="F383" s="7"/>
      <c r="G383" s="6"/>
      <c r="H383" s="15"/>
      <c r="I383" s="9"/>
      <c r="J383" s="14"/>
    </row>
    <row r="384" spans="1:10" ht="37.5" x14ac:dyDescent="0.25">
      <c r="A384" s="1" t="s">
        <v>353</v>
      </c>
      <c r="B384" s="2" t="s">
        <v>354</v>
      </c>
      <c r="C384" s="2" t="s">
        <v>355</v>
      </c>
      <c r="D384" s="1" t="s">
        <v>0</v>
      </c>
      <c r="E384" s="1" t="s">
        <v>356</v>
      </c>
      <c r="F384" s="3" t="s">
        <v>357</v>
      </c>
      <c r="G384" s="3" t="s">
        <v>358</v>
      </c>
      <c r="H384" s="14"/>
      <c r="I384" s="9"/>
      <c r="J384" s="14"/>
    </row>
    <row r="385" spans="1:10" x14ac:dyDescent="0.25">
      <c r="A385" s="17" t="s">
        <v>1</v>
      </c>
      <c r="B385" s="18">
        <f t="shared" ref="B385:B397" si="28">DATE(2011,2,3)</f>
        <v>40577</v>
      </c>
      <c r="C385" s="18">
        <f>DATE(2021,10,18)</f>
        <v>44487</v>
      </c>
      <c r="D385" s="16" t="s">
        <v>2</v>
      </c>
      <c r="E385" s="16">
        <v>11</v>
      </c>
      <c r="F385" s="28">
        <v>92.04</v>
      </c>
      <c r="G385" s="28">
        <f>+E385*F385</f>
        <v>1012.44</v>
      </c>
      <c r="H385" s="14"/>
      <c r="I385" s="14"/>
      <c r="J385" s="14"/>
    </row>
    <row r="386" spans="1:10" x14ac:dyDescent="0.25">
      <c r="A386" s="30" t="s">
        <v>363</v>
      </c>
      <c r="B386" s="31">
        <f>DATE(2021,6,4)</f>
        <v>44351</v>
      </c>
      <c r="C386" s="31">
        <f>DATE(2021,6,4)</f>
        <v>44351</v>
      </c>
      <c r="D386" s="34" t="s">
        <v>364</v>
      </c>
      <c r="E386" s="32">
        <v>30</v>
      </c>
      <c r="F386" s="33">
        <v>24.8</v>
      </c>
      <c r="G386" s="32">
        <f t="shared" ref="G386:G449" si="29">+E386*F386</f>
        <v>744</v>
      </c>
      <c r="H386" s="29"/>
      <c r="I386" s="14"/>
      <c r="J386" s="14"/>
    </row>
    <row r="387" spans="1:10" x14ac:dyDescent="0.25">
      <c r="A387" s="17" t="s">
        <v>3</v>
      </c>
      <c r="B387" s="18">
        <f t="shared" si="28"/>
        <v>40577</v>
      </c>
      <c r="C387" s="18">
        <f>DATE(2021,9,23)</f>
        <v>44462</v>
      </c>
      <c r="D387" s="16" t="s">
        <v>4</v>
      </c>
      <c r="E387" s="16">
        <v>16</v>
      </c>
      <c r="F387" s="28">
        <v>223.12</v>
      </c>
      <c r="G387" s="28">
        <f t="shared" si="29"/>
        <v>3569.92</v>
      </c>
      <c r="H387" s="14"/>
      <c r="I387" s="14"/>
      <c r="J387" s="14"/>
    </row>
    <row r="388" spans="1:10" x14ac:dyDescent="0.25">
      <c r="A388" s="17" t="s">
        <v>5</v>
      </c>
      <c r="B388" s="18">
        <f t="shared" si="28"/>
        <v>40577</v>
      </c>
      <c r="C388" s="18">
        <f>DATE(2021,9,20)</f>
        <v>44459</v>
      </c>
      <c r="D388" s="16" t="s">
        <v>6</v>
      </c>
      <c r="E388" s="16">
        <v>17</v>
      </c>
      <c r="F388" s="28">
        <v>161.66</v>
      </c>
      <c r="G388" s="28">
        <f t="shared" si="29"/>
        <v>2748.22</v>
      </c>
      <c r="H388" s="14"/>
      <c r="I388" s="14"/>
      <c r="J388" s="14"/>
    </row>
    <row r="389" spans="1:10" x14ac:dyDescent="0.25">
      <c r="A389" s="17" t="s">
        <v>7</v>
      </c>
      <c r="B389" s="18">
        <f t="shared" si="28"/>
        <v>40577</v>
      </c>
      <c r="C389" s="18">
        <f>DATE(2021,9,20)</f>
        <v>44459</v>
      </c>
      <c r="D389" s="16" t="s">
        <v>8</v>
      </c>
      <c r="E389" s="19">
        <v>845</v>
      </c>
      <c r="F389" s="28">
        <v>10.5</v>
      </c>
      <c r="G389" s="28">
        <f t="shared" si="29"/>
        <v>8872.5</v>
      </c>
      <c r="H389" s="14"/>
      <c r="I389" s="14"/>
      <c r="J389" s="14"/>
    </row>
    <row r="390" spans="1:10" x14ac:dyDescent="0.25">
      <c r="A390" s="17" t="s">
        <v>9</v>
      </c>
      <c r="B390" s="18">
        <f t="shared" si="28"/>
        <v>40577</v>
      </c>
      <c r="C390" s="18">
        <f>DATE(2021,9,20)</f>
        <v>44459</v>
      </c>
      <c r="D390" s="16" t="s">
        <v>10</v>
      </c>
      <c r="E390" s="16">
        <v>31</v>
      </c>
      <c r="F390" s="28">
        <v>495.48</v>
      </c>
      <c r="G390" s="28">
        <f t="shared" si="29"/>
        <v>15359.880000000001</v>
      </c>
      <c r="H390" s="14"/>
      <c r="I390" s="14"/>
      <c r="J390" s="14"/>
    </row>
    <row r="391" spans="1:10" x14ac:dyDescent="0.25">
      <c r="A391" s="17" t="s">
        <v>11</v>
      </c>
      <c r="B391" s="18">
        <f t="shared" si="28"/>
        <v>40577</v>
      </c>
      <c r="C391" s="18">
        <f>DATE(2021,9,20)</f>
        <v>44459</v>
      </c>
      <c r="D391" s="16" t="s">
        <v>12</v>
      </c>
      <c r="E391" s="16">
        <v>3800</v>
      </c>
      <c r="F391" s="28">
        <v>3</v>
      </c>
      <c r="G391" s="28">
        <f t="shared" si="29"/>
        <v>11400</v>
      </c>
      <c r="H391" s="14"/>
      <c r="I391" s="14"/>
      <c r="J391" s="14"/>
    </row>
    <row r="392" spans="1:10" x14ac:dyDescent="0.25">
      <c r="A392" s="17" t="s">
        <v>13</v>
      </c>
      <c r="B392" s="18">
        <f t="shared" si="28"/>
        <v>40577</v>
      </c>
      <c r="C392" s="18">
        <f>DATE(2021,6,7)</f>
        <v>44354</v>
      </c>
      <c r="D392" s="16" t="s">
        <v>14</v>
      </c>
      <c r="E392" s="16">
        <v>19</v>
      </c>
      <c r="F392" s="28">
        <v>21.06</v>
      </c>
      <c r="G392" s="28">
        <f t="shared" si="29"/>
        <v>400.14</v>
      </c>
      <c r="H392" s="14"/>
      <c r="I392" s="14"/>
      <c r="J392" s="14"/>
    </row>
    <row r="393" spans="1:10" x14ac:dyDescent="0.25">
      <c r="A393" s="17" t="s">
        <v>15</v>
      </c>
      <c r="B393" s="18">
        <f t="shared" si="28"/>
        <v>40577</v>
      </c>
      <c r="C393" s="18">
        <f>DATE(2021,10,18)</f>
        <v>44487</v>
      </c>
      <c r="D393" s="16" t="s">
        <v>16</v>
      </c>
      <c r="E393" s="16">
        <v>25</v>
      </c>
      <c r="F393" s="28">
        <v>304.83999999999997</v>
      </c>
      <c r="G393" s="28">
        <f t="shared" si="29"/>
        <v>7620.9999999999991</v>
      </c>
      <c r="H393" s="14"/>
      <c r="I393" s="14"/>
      <c r="J393" s="14"/>
    </row>
    <row r="394" spans="1:10" x14ac:dyDescent="0.25">
      <c r="A394" s="17" t="s">
        <v>17</v>
      </c>
      <c r="B394" s="18">
        <f t="shared" si="28"/>
        <v>40577</v>
      </c>
      <c r="C394" s="18">
        <f>DATE(2021,10,15)</f>
        <v>44484</v>
      </c>
      <c r="D394" s="16" t="s">
        <v>18</v>
      </c>
      <c r="E394" s="16">
        <v>14</v>
      </c>
      <c r="F394" s="28">
        <v>13.59</v>
      </c>
      <c r="G394" s="28">
        <f t="shared" si="29"/>
        <v>190.26</v>
      </c>
      <c r="H394" s="14"/>
      <c r="I394" s="14"/>
      <c r="J394" s="14"/>
    </row>
    <row r="395" spans="1:10" x14ac:dyDescent="0.25">
      <c r="A395" s="17" t="s">
        <v>19</v>
      </c>
      <c r="B395" s="18">
        <f t="shared" si="28"/>
        <v>40577</v>
      </c>
      <c r="C395" s="18">
        <f>DATE(2021,10,22)</f>
        <v>44491</v>
      </c>
      <c r="D395" s="16" t="s">
        <v>20</v>
      </c>
      <c r="E395" s="16">
        <v>7</v>
      </c>
      <c r="F395" s="28">
        <v>60</v>
      </c>
      <c r="G395" s="28">
        <f t="shared" si="29"/>
        <v>420</v>
      </c>
      <c r="H395" s="14"/>
      <c r="I395" s="14"/>
      <c r="J395" s="14"/>
    </row>
    <row r="396" spans="1:10" x14ac:dyDescent="0.25">
      <c r="A396" s="17" t="s">
        <v>21</v>
      </c>
      <c r="B396" s="18">
        <f t="shared" si="28"/>
        <v>40577</v>
      </c>
      <c r="C396" s="18">
        <f>DATE(2021,10,22)</f>
        <v>44491</v>
      </c>
      <c r="D396" s="16" t="s">
        <v>22</v>
      </c>
      <c r="E396" s="16">
        <v>25</v>
      </c>
      <c r="F396" s="28">
        <v>62</v>
      </c>
      <c r="G396" s="28">
        <f t="shared" si="29"/>
        <v>1550</v>
      </c>
      <c r="H396" s="14"/>
      <c r="I396" s="14"/>
      <c r="J396" s="14"/>
    </row>
    <row r="397" spans="1:10" x14ac:dyDescent="0.25">
      <c r="A397" s="17" t="s">
        <v>23</v>
      </c>
      <c r="B397" s="18">
        <f t="shared" si="28"/>
        <v>40577</v>
      </c>
      <c r="C397" s="18">
        <f>DATE(2021,10,18)</f>
        <v>44487</v>
      </c>
      <c r="D397" s="16" t="s">
        <v>24</v>
      </c>
      <c r="E397" s="16">
        <v>179</v>
      </c>
      <c r="F397" s="28">
        <v>0.83</v>
      </c>
      <c r="G397" s="28">
        <f t="shared" si="29"/>
        <v>148.57</v>
      </c>
      <c r="H397" s="14"/>
      <c r="I397" s="14"/>
      <c r="J397" s="14"/>
    </row>
    <row r="398" spans="1:10" x14ac:dyDescent="0.25">
      <c r="A398" s="17" t="s">
        <v>25</v>
      </c>
      <c r="B398" s="18">
        <f>DATE(2011,2,4)</f>
        <v>40578</v>
      </c>
      <c r="C398" s="18">
        <f>DATE(2017,4,10)</f>
        <v>42835</v>
      </c>
      <c r="D398" s="16" t="s">
        <v>26</v>
      </c>
      <c r="E398" s="16">
        <v>41</v>
      </c>
      <c r="F398" s="28">
        <v>0.92</v>
      </c>
      <c r="G398" s="28">
        <f t="shared" si="29"/>
        <v>37.72</v>
      </c>
      <c r="H398" s="14"/>
      <c r="I398" s="14"/>
      <c r="J398" s="14"/>
    </row>
    <row r="399" spans="1:10" x14ac:dyDescent="0.25">
      <c r="A399" s="17" t="s">
        <v>27</v>
      </c>
      <c r="B399" s="18">
        <f>DATE(2012,2,16)</f>
        <v>40955</v>
      </c>
      <c r="C399" s="18">
        <f>DATE(2021,10,15)</f>
        <v>44484</v>
      </c>
      <c r="D399" s="16" t="s">
        <v>28</v>
      </c>
      <c r="E399" s="16">
        <v>4</v>
      </c>
      <c r="F399" s="28">
        <v>180.54</v>
      </c>
      <c r="G399" s="28">
        <f t="shared" si="29"/>
        <v>722.16</v>
      </c>
      <c r="H399" s="14"/>
      <c r="I399" s="14"/>
      <c r="J399" s="14"/>
    </row>
    <row r="400" spans="1:10" x14ac:dyDescent="0.25">
      <c r="A400" s="17" t="s">
        <v>29</v>
      </c>
      <c r="B400" s="18">
        <f t="shared" ref="B400:B408" si="30">DATE(2011,2,3)</f>
        <v>40577</v>
      </c>
      <c r="C400" s="18">
        <f>DATE(2021,10,15)</f>
        <v>44484</v>
      </c>
      <c r="D400" s="16" t="s">
        <v>30</v>
      </c>
      <c r="E400" s="16">
        <v>0</v>
      </c>
      <c r="F400" s="28">
        <v>83.78</v>
      </c>
      <c r="G400" s="28">
        <f t="shared" si="29"/>
        <v>0</v>
      </c>
      <c r="H400" s="14"/>
      <c r="I400" s="14"/>
      <c r="J400" s="14"/>
    </row>
    <row r="401" spans="1:10" x14ac:dyDescent="0.25">
      <c r="A401" s="17" t="s">
        <v>31</v>
      </c>
      <c r="B401" s="18">
        <f t="shared" si="30"/>
        <v>40577</v>
      </c>
      <c r="C401" s="18">
        <f>DATE(2021,10,18)</f>
        <v>44487</v>
      </c>
      <c r="D401" s="16" t="s">
        <v>32</v>
      </c>
      <c r="E401" s="16">
        <v>20</v>
      </c>
      <c r="F401" s="28">
        <v>100.25</v>
      </c>
      <c r="G401" s="28">
        <f t="shared" si="29"/>
        <v>2005</v>
      </c>
      <c r="H401" s="14"/>
      <c r="I401" s="14"/>
      <c r="J401" s="14"/>
    </row>
    <row r="402" spans="1:10" x14ac:dyDescent="0.25">
      <c r="A402" s="17" t="s">
        <v>33</v>
      </c>
      <c r="B402" s="18">
        <f t="shared" si="30"/>
        <v>40577</v>
      </c>
      <c r="C402" s="18">
        <f>DATE(2021,6,4)</f>
        <v>44351</v>
      </c>
      <c r="D402" s="16" t="s">
        <v>34</v>
      </c>
      <c r="E402" s="16">
        <v>29</v>
      </c>
      <c r="F402" s="28">
        <v>118</v>
      </c>
      <c r="G402" s="28">
        <f t="shared" si="29"/>
        <v>3422</v>
      </c>
      <c r="H402" s="14"/>
      <c r="I402" s="14"/>
      <c r="J402" s="14"/>
    </row>
    <row r="403" spans="1:10" x14ac:dyDescent="0.25">
      <c r="A403" s="17" t="s">
        <v>35</v>
      </c>
      <c r="B403" s="18">
        <f t="shared" si="30"/>
        <v>40577</v>
      </c>
      <c r="C403" s="18">
        <f>DATE(2021,10,22)</f>
        <v>44491</v>
      </c>
      <c r="D403" s="16" t="s">
        <v>36</v>
      </c>
      <c r="E403" s="16">
        <v>5</v>
      </c>
      <c r="F403" s="28">
        <v>15</v>
      </c>
      <c r="G403" s="28">
        <f t="shared" si="29"/>
        <v>75</v>
      </c>
      <c r="H403" s="14"/>
      <c r="I403" s="14"/>
      <c r="J403" s="14"/>
    </row>
    <row r="404" spans="1:10" x14ac:dyDescent="0.25">
      <c r="A404" s="17" t="s">
        <v>37</v>
      </c>
      <c r="B404" s="18">
        <f t="shared" si="30"/>
        <v>40577</v>
      </c>
      <c r="C404" s="18">
        <f>DATE(2021,10,18)</f>
        <v>44487</v>
      </c>
      <c r="D404" s="16" t="s">
        <v>38</v>
      </c>
      <c r="E404" s="16">
        <v>16</v>
      </c>
      <c r="F404" s="28">
        <v>188.21</v>
      </c>
      <c r="G404" s="28">
        <f t="shared" si="29"/>
        <v>3011.36</v>
      </c>
      <c r="H404" s="14"/>
      <c r="I404" s="14"/>
      <c r="J404" s="14"/>
    </row>
    <row r="405" spans="1:10" x14ac:dyDescent="0.25">
      <c r="A405" s="17" t="s">
        <v>39</v>
      </c>
      <c r="B405" s="18">
        <f t="shared" si="30"/>
        <v>40577</v>
      </c>
      <c r="C405" s="18">
        <f>DATE(2021,7,2)</f>
        <v>44379</v>
      </c>
      <c r="D405" s="16" t="s">
        <v>40</v>
      </c>
      <c r="E405" s="16">
        <v>12</v>
      </c>
      <c r="F405" s="28">
        <v>0.3</v>
      </c>
      <c r="G405" s="28">
        <f t="shared" si="29"/>
        <v>3.5999999999999996</v>
      </c>
      <c r="H405" s="14"/>
    </row>
    <row r="406" spans="1:10" x14ac:dyDescent="0.25">
      <c r="A406" s="17" t="s">
        <v>41</v>
      </c>
      <c r="B406" s="18">
        <f t="shared" si="30"/>
        <v>40577</v>
      </c>
      <c r="C406" s="18">
        <f>DATE(2021,10,15)</f>
        <v>44484</v>
      </c>
      <c r="D406" s="16" t="s">
        <v>42</v>
      </c>
      <c r="E406" s="16">
        <v>1680</v>
      </c>
      <c r="F406" s="28">
        <v>1.35</v>
      </c>
      <c r="G406" s="28">
        <f t="shared" si="29"/>
        <v>2268</v>
      </c>
    </row>
    <row r="407" spans="1:10" x14ac:dyDescent="0.25">
      <c r="A407" s="17" t="s">
        <v>43</v>
      </c>
      <c r="B407" s="18">
        <f t="shared" si="30"/>
        <v>40577</v>
      </c>
      <c r="C407" s="18">
        <f>DATE(2021,10,15)</f>
        <v>44484</v>
      </c>
      <c r="D407" s="16" t="s">
        <v>44</v>
      </c>
      <c r="E407" s="16">
        <v>220</v>
      </c>
      <c r="F407" s="28">
        <v>3.3</v>
      </c>
      <c r="G407" s="28">
        <f t="shared" si="29"/>
        <v>726</v>
      </c>
    </row>
    <row r="408" spans="1:10" x14ac:dyDescent="0.25">
      <c r="A408" s="17" t="s">
        <v>45</v>
      </c>
      <c r="B408" s="18">
        <f t="shared" si="30"/>
        <v>40577</v>
      </c>
      <c r="C408" s="18">
        <f>DATE(2021,10,18)</f>
        <v>44487</v>
      </c>
      <c r="D408" s="16" t="s">
        <v>46</v>
      </c>
      <c r="E408" s="16">
        <v>680</v>
      </c>
      <c r="F408" s="28">
        <v>5.91</v>
      </c>
      <c r="G408" s="28">
        <f t="shared" si="29"/>
        <v>4018.8</v>
      </c>
    </row>
    <row r="409" spans="1:10" x14ac:dyDescent="0.25">
      <c r="A409" s="17" t="s">
        <v>47</v>
      </c>
      <c r="B409" s="18">
        <f>DATE(2013,12,5)</f>
        <v>41613</v>
      </c>
      <c r="C409" s="18">
        <f>DATE(2021,10,15)</f>
        <v>44484</v>
      </c>
      <c r="D409" s="16" t="s">
        <v>48</v>
      </c>
      <c r="E409" s="16">
        <v>62</v>
      </c>
      <c r="F409" s="28">
        <v>625.4</v>
      </c>
      <c r="G409" s="28">
        <f t="shared" si="29"/>
        <v>38774.799999999996</v>
      </c>
    </row>
    <row r="410" spans="1:10" x14ac:dyDescent="0.25">
      <c r="A410" s="17" t="s">
        <v>49</v>
      </c>
      <c r="B410" s="18">
        <f>DATE(2011,2,3)</f>
        <v>40577</v>
      </c>
      <c r="C410" s="18">
        <f>DATE(2021,10,15)</f>
        <v>44484</v>
      </c>
      <c r="D410" s="16" t="s">
        <v>50</v>
      </c>
      <c r="E410" s="16">
        <v>10</v>
      </c>
      <c r="F410" s="28">
        <v>41.06</v>
      </c>
      <c r="G410" s="28">
        <f t="shared" si="29"/>
        <v>410.6</v>
      </c>
    </row>
    <row r="411" spans="1:10" x14ac:dyDescent="0.25">
      <c r="A411" s="17" t="s">
        <v>51</v>
      </c>
      <c r="B411" s="18">
        <f>DATE(2011,2,3)</f>
        <v>40577</v>
      </c>
      <c r="C411" s="18">
        <f>DATE(2021,10,18)</f>
        <v>44487</v>
      </c>
      <c r="D411" s="16" t="s">
        <v>52</v>
      </c>
      <c r="E411" s="16">
        <v>11</v>
      </c>
      <c r="F411" s="28">
        <v>166.11</v>
      </c>
      <c r="G411" s="28">
        <f t="shared" si="29"/>
        <v>1827.21</v>
      </c>
    </row>
    <row r="412" spans="1:10" x14ac:dyDescent="0.25">
      <c r="A412" s="17" t="s">
        <v>53</v>
      </c>
      <c r="B412" s="18">
        <f>DATE(2011,2,3)</f>
        <v>40577</v>
      </c>
      <c r="C412" s="18">
        <f>DATE(2021,10,22)</f>
        <v>44491</v>
      </c>
      <c r="D412" s="16" t="s">
        <v>54</v>
      </c>
      <c r="E412" s="16">
        <v>18</v>
      </c>
      <c r="F412" s="28">
        <v>110</v>
      </c>
      <c r="G412" s="28">
        <f t="shared" si="29"/>
        <v>1980</v>
      </c>
    </row>
    <row r="413" spans="1:10" x14ac:dyDescent="0.25">
      <c r="A413" s="17" t="s">
        <v>55</v>
      </c>
      <c r="B413" s="18">
        <f>DATE(2013,8,28)</f>
        <v>41514</v>
      </c>
      <c r="C413" s="18">
        <f>DATE(2021,6,7)</f>
        <v>44354</v>
      </c>
      <c r="D413" s="16" t="s">
        <v>56</v>
      </c>
      <c r="E413" s="16">
        <v>27</v>
      </c>
      <c r="F413" s="28">
        <v>614.32000000000005</v>
      </c>
      <c r="G413" s="28">
        <f t="shared" si="29"/>
        <v>16586.640000000003</v>
      </c>
    </row>
    <row r="414" spans="1:10" x14ac:dyDescent="0.25">
      <c r="A414" s="17" t="s">
        <v>57</v>
      </c>
      <c r="B414" s="18">
        <f>DATE(2011,2,3)</f>
        <v>40577</v>
      </c>
      <c r="C414" s="18">
        <f>DATE(2021,10,22)</f>
        <v>44491</v>
      </c>
      <c r="D414" s="16" t="s">
        <v>58</v>
      </c>
      <c r="E414" s="16">
        <v>0</v>
      </c>
      <c r="F414" s="28">
        <v>115</v>
      </c>
      <c r="G414" s="28">
        <f t="shared" si="29"/>
        <v>0</v>
      </c>
    </row>
    <row r="415" spans="1:10" x14ac:dyDescent="0.25">
      <c r="A415" s="17" t="s">
        <v>59</v>
      </c>
      <c r="B415" s="18">
        <f>DATE(2011,2,3)</f>
        <v>40577</v>
      </c>
      <c r="C415" s="18">
        <f>DATE(2021,10,15)</f>
        <v>44484</v>
      </c>
      <c r="D415" s="16" t="s">
        <v>60</v>
      </c>
      <c r="E415" s="16">
        <v>9</v>
      </c>
      <c r="F415" s="28">
        <v>122.8</v>
      </c>
      <c r="G415" s="28">
        <f t="shared" si="29"/>
        <v>1105.2</v>
      </c>
    </row>
    <row r="416" spans="1:10" x14ac:dyDescent="0.25">
      <c r="A416" s="17" t="s">
        <v>61</v>
      </c>
      <c r="B416" s="18">
        <f>DATE(2011,2,3)</f>
        <v>40577</v>
      </c>
      <c r="C416" s="18">
        <f>DATE(2020,2,19)</f>
        <v>43880</v>
      </c>
      <c r="D416" s="16" t="s">
        <v>62</v>
      </c>
      <c r="E416" s="16">
        <v>10</v>
      </c>
      <c r="F416" s="28">
        <v>429.67</v>
      </c>
      <c r="G416" s="28">
        <f t="shared" si="29"/>
        <v>4296.7</v>
      </c>
    </row>
    <row r="417" spans="1:7" x14ac:dyDescent="0.25">
      <c r="A417" s="17" t="s">
        <v>63</v>
      </c>
      <c r="B417" s="18">
        <f>DATE(2014,7,24)</f>
        <v>41844</v>
      </c>
      <c r="C417" s="18">
        <f>DATE(2021,6,7)</f>
        <v>44354</v>
      </c>
      <c r="D417" s="16" t="s">
        <v>64</v>
      </c>
      <c r="E417" s="16">
        <v>25</v>
      </c>
      <c r="F417" s="28">
        <v>98.76</v>
      </c>
      <c r="G417" s="28">
        <f t="shared" si="29"/>
        <v>2469</v>
      </c>
    </row>
    <row r="418" spans="1:7" x14ac:dyDescent="0.25">
      <c r="A418" s="17" t="s">
        <v>65</v>
      </c>
      <c r="B418" s="18">
        <f>DATE(2011,2,3)</f>
        <v>40577</v>
      </c>
      <c r="C418" s="18">
        <f>DATE(2021,7,2)</f>
        <v>44379</v>
      </c>
      <c r="D418" s="16" t="s">
        <v>66</v>
      </c>
      <c r="E418" s="16">
        <v>12</v>
      </c>
      <c r="F418" s="28">
        <v>217.4</v>
      </c>
      <c r="G418" s="28">
        <f t="shared" si="29"/>
        <v>2608.8000000000002</v>
      </c>
    </row>
    <row r="419" spans="1:7" x14ac:dyDescent="0.25">
      <c r="A419" s="17" t="s">
        <v>67</v>
      </c>
      <c r="B419" s="18">
        <f>DATE(2011,2,3)</f>
        <v>40577</v>
      </c>
      <c r="C419" s="18">
        <f>DATE(2021,10,26)</f>
        <v>44495</v>
      </c>
      <c r="D419" s="16" t="s">
        <v>68</v>
      </c>
      <c r="E419" s="16">
        <v>930</v>
      </c>
      <c r="F419" s="28">
        <v>167.64</v>
      </c>
      <c r="G419" s="28">
        <f t="shared" si="29"/>
        <v>155905.19999999998</v>
      </c>
    </row>
    <row r="420" spans="1:7" x14ac:dyDescent="0.25">
      <c r="A420" s="17" t="s">
        <v>69</v>
      </c>
      <c r="B420" s="18">
        <f>DATE(2013,8,28)</f>
        <v>41514</v>
      </c>
      <c r="C420" s="18">
        <f>DATE(2021,10,26)</f>
        <v>44495</v>
      </c>
      <c r="D420" s="16" t="s">
        <v>70</v>
      </c>
      <c r="E420" s="16">
        <v>104</v>
      </c>
      <c r="F420" s="28">
        <v>273.42</v>
      </c>
      <c r="G420" s="28">
        <f t="shared" si="29"/>
        <v>28435.68</v>
      </c>
    </row>
    <row r="421" spans="1:7" x14ac:dyDescent="0.25">
      <c r="A421" s="17" t="s">
        <v>71</v>
      </c>
      <c r="B421" s="18">
        <f t="shared" ref="B421:B426" si="31">DATE(2011,2,3)</f>
        <v>40577</v>
      </c>
      <c r="C421" s="18">
        <f>DATE(2018,10,17)</f>
        <v>43390</v>
      </c>
      <c r="D421" s="16" t="s">
        <v>72</v>
      </c>
      <c r="E421" s="16">
        <v>38</v>
      </c>
      <c r="F421" s="28">
        <v>3.68</v>
      </c>
      <c r="G421" s="28">
        <f t="shared" si="29"/>
        <v>139.84</v>
      </c>
    </row>
    <row r="422" spans="1:7" x14ac:dyDescent="0.25">
      <c r="A422" s="17" t="s">
        <v>73</v>
      </c>
      <c r="B422" s="18">
        <f t="shared" si="31"/>
        <v>40577</v>
      </c>
      <c r="C422" s="18">
        <f>DATE(2021,10,18)</f>
        <v>44487</v>
      </c>
      <c r="D422" s="16" t="s">
        <v>74</v>
      </c>
      <c r="E422" s="16">
        <v>45</v>
      </c>
      <c r="F422" s="28">
        <v>10.41</v>
      </c>
      <c r="G422" s="28">
        <f t="shared" si="29"/>
        <v>468.45</v>
      </c>
    </row>
    <row r="423" spans="1:7" x14ac:dyDescent="0.25">
      <c r="A423" s="17" t="s">
        <v>75</v>
      </c>
      <c r="B423" s="18">
        <f t="shared" si="31"/>
        <v>40577</v>
      </c>
      <c r="C423" s="18">
        <f>DATE(2021,10,18)</f>
        <v>44487</v>
      </c>
      <c r="D423" s="16" t="s">
        <v>76</v>
      </c>
      <c r="E423" s="16">
        <v>1871</v>
      </c>
      <c r="F423" s="28">
        <v>0.45</v>
      </c>
      <c r="G423" s="28">
        <f t="shared" si="29"/>
        <v>841.95</v>
      </c>
    </row>
    <row r="424" spans="1:7" x14ac:dyDescent="0.25">
      <c r="A424" s="17" t="s">
        <v>77</v>
      </c>
      <c r="B424" s="18">
        <f t="shared" si="31"/>
        <v>40577</v>
      </c>
      <c r="C424" s="18">
        <f>DATE(2020,2,13)</f>
        <v>43874</v>
      </c>
      <c r="D424" s="16" t="s">
        <v>78</v>
      </c>
      <c r="E424" s="16">
        <v>48</v>
      </c>
      <c r="F424" s="28">
        <v>0.85</v>
      </c>
      <c r="G424" s="28">
        <f t="shared" si="29"/>
        <v>40.799999999999997</v>
      </c>
    </row>
    <row r="425" spans="1:7" x14ac:dyDescent="0.25">
      <c r="A425" s="17" t="s">
        <v>79</v>
      </c>
      <c r="B425" s="18">
        <f t="shared" si="31"/>
        <v>40577</v>
      </c>
      <c r="C425" s="18">
        <f>DATE(2021,9,28)</f>
        <v>44467</v>
      </c>
      <c r="D425" s="16" t="s">
        <v>80</v>
      </c>
      <c r="E425" s="16">
        <v>96</v>
      </c>
      <c r="F425" s="28">
        <v>2.66</v>
      </c>
      <c r="G425" s="28">
        <f t="shared" si="29"/>
        <v>255.36</v>
      </c>
    </row>
    <row r="426" spans="1:7" x14ac:dyDescent="0.25">
      <c r="A426" s="17" t="s">
        <v>81</v>
      </c>
      <c r="B426" s="18">
        <f t="shared" si="31"/>
        <v>40577</v>
      </c>
      <c r="C426" s="18">
        <f>DATE(2021,6,4)</f>
        <v>44351</v>
      </c>
      <c r="D426" s="16" t="s">
        <v>82</v>
      </c>
      <c r="E426" s="16">
        <v>26</v>
      </c>
      <c r="F426" s="28">
        <v>44.84</v>
      </c>
      <c r="G426" s="28">
        <f t="shared" si="29"/>
        <v>1165.8400000000001</v>
      </c>
    </row>
    <row r="427" spans="1:7" x14ac:dyDescent="0.25">
      <c r="A427" s="17" t="s">
        <v>83</v>
      </c>
      <c r="B427" s="18">
        <f>DATE(2012,2,16)</f>
        <v>40955</v>
      </c>
      <c r="C427" s="18">
        <f>DATE(2021,5,14)</f>
        <v>44330</v>
      </c>
      <c r="D427" s="16" t="s">
        <v>84</v>
      </c>
      <c r="E427" s="16">
        <v>78</v>
      </c>
      <c r="F427" s="28">
        <v>30</v>
      </c>
      <c r="G427" s="28">
        <f t="shared" si="29"/>
        <v>2340</v>
      </c>
    </row>
    <row r="428" spans="1:7" x14ac:dyDescent="0.25">
      <c r="A428" s="17" t="s">
        <v>85</v>
      </c>
      <c r="B428" s="18">
        <f>DATE(2015,8,31)</f>
        <v>42247</v>
      </c>
      <c r="C428" s="18">
        <f>DATE(2021,10,26)</f>
        <v>44495</v>
      </c>
      <c r="D428" s="16" t="s">
        <v>86</v>
      </c>
      <c r="E428" s="16">
        <v>0</v>
      </c>
      <c r="F428" s="28">
        <v>886.47</v>
      </c>
      <c r="G428" s="28">
        <f t="shared" si="29"/>
        <v>0</v>
      </c>
    </row>
    <row r="429" spans="1:7" x14ac:dyDescent="0.25">
      <c r="A429" s="17" t="s">
        <v>87</v>
      </c>
      <c r="B429" s="18">
        <f>DATE(2015,9,7)</f>
        <v>42254</v>
      </c>
      <c r="C429" s="18">
        <f>DATE(2021,10,28)</f>
        <v>44497</v>
      </c>
      <c r="D429" s="16" t="s">
        <v>88</v>
      </c>
      <c r="E429" s="16">
        <v>0</v>
      </c>
      <c r="F429" s="28">
        <v>4.82</v>
      </c>
      <c r="G429" s="28">
        <f t="shared" si="29"/>
        <v>0</v>
      </c>
    </row>
    <row r="430" spans="1:7" x14ac:dyDescent="0.25">
      <c r="A430" s="17" t="s">
        <v>89</v>
      </c>
      <c r="B430" s="18">
        <f>DATE(2015,9,7)</f>
        <v>42254</v>
      </c>
      <c r="C430" s="18">
        <f>DATE(2021,7,13)</f>
        <v>44390</v>
      </c>
      <c r="D430" s="16" t="s">
        <v>90</v>
      </c>
      <c r="E430" s="16">
        <v>14</v>
      </c>
      <c r="F430" s="28">
        <v>1607.16</v>
      </c>
      <c r="G430" s="28">
        <f t="shared" si="29"/>
        <v>22500.240000000002</v>
      </c>
    </row>
    <row r="431" spans="1:7" x14ac:dyDescent="0.25">
      <c r="A431" s="17" t="s">
        <v>91</v>
      </c>
      <c r="B431" s="18">
        <f>DATE(2017,4,7)</f>
        <v>42832</v>
      </c>
      <c r="C431" s="18">
        <f>DATE(2018,7,4)</f>
        <v>43285</v>
      </c>
      <c r="D431" s="16" t="s">
        <v>92</v>
      </c>
      <c r="E431" s="16">
        <v>3</v>
      </c>
      <c r="F431" s="28">
        <v>269.55</v>
      </c>
      <c r="G431" s="28">
        <f t="shared" si="29"/>
        <v>808.65000000000009</v>
      </c>
    </row>
    <row r="432" spans="1:7" x14ac:dyDescent="0.25">
      <c r="A432" s="17" t="s">
        <v>93</v>
      </c>
      <c r="B432" s="18">
        <f>DATE(2017,10,31)</f>
        <v>43039</v>
      </c>
      <c r="C432" s="18">
        <f>DATE(2020,4,27)</f>
        <v>43948</v>
      </c>
      <c r="D432" s="16" t="s">
        <v>94</v>
      </c>
      <c r="E432" s="16">
        <v>90</v>
      </c>
      <c r="F432" s="28">
        <v>130</v>
      </c>
      <c r="G432" s="28">
        <f t="shared" si="29"/>
        <v>11700</v>
      </c>
    </row>
    <row r="433" spans="1:7" x14ac:dyDescent="0.25">
      <c r="A433" s="17" t="s">
        <v>95</v>
      </c>
      <c r="B433" s="18">
        <f>DATE(2018,10,15)</f>
        <v>43388</v>
      </c>
      <c r="C433" s="18">
        <f>DATE(2021,7,2)</f>
        <v>44379</v>
      </c>
      <c r="D433" s="16" t="s">
        <v>96</v>
      </c>
      <c r="E433" s="16">
        <v>18</v>
      </c>
      <c r="F433" s="28">
        <v>372.47</v>
      </c>
      <c r="G433" s="28">
        <f t="shared" si="29"/>
        <v>6704.4600000000009</v>
      </c>
    </row>
    <row r="434" spans="1:7" x14ac:dyDescent="0.25">
      <c r="A434" s="17" t="s">
        <v>97</v>
      </c>
      <c r="B434" s="18">
        <f>DATE(2019,4,10)</f>
        <v>43565</v>
      </c>
      <c r="C434" s="18">
        <f>DATE(2021,9,23)</f>
        <v>44462</v>
      </c>
      <c r="D434" s="16" t="s">
        <v>98</v>
      </c>
      <c r="E434" s="16">
        <v>139</v>
      </c>
      <c r="F434" s="28">
        <v>1.48</v>
      </c>
      <c r="G434" s="28">
        <f t="shared" si="29"/>
        <v>205.72</v>
      </c>
    </row>
    <row r="435" spans="1:7" x14ac:dyDescent="0.25">
      <c r="A435" s="17" t="s">
        <v>99</v>
      </c>
      <c r="B435" s="18">
        <f>DATE(2020,6,29)</f>
        <v>44011</v>
      </c>
      <c r="C435" s="18">
        <f>DATE(2021,11,2)</f>
        <v>44502</v>
      </c>
      <c r="D435" s="16" t="s">
        <v>100</v>
      </c>
      <c r="E435" s="16">
        <v>150</v>
      </c>
      <c r="F435" s="28">
        <v>150.18</v>
      </c>
      <c r="G435" s="28">
        <f t="shared" si="29"/>
        <v>22527</v>
      </c>
    </row>
    <row r="436" spans="1:7" x14ac:dyDescent="0.25">
      <c r="A436" s="17" t="s">
        <v>101</v>
      </c>
      <c r="B436" s="18">
        <f>DATE(2020,6,29)</f>
        <v>44011</v>
      </c>
      <c r="C436" s="18">
        <f>DATE(2021,11,2)</f>
        <v>44502</v>
      </c>
      <c r="D436" s="16" t="s">
        <v>102</v>
      </c>
      <c r="E436" s="16">
        <v>250</v>
      </c>
      <c r="F436" s="28">
        <v>3.5</v>
      </c>
      <c r="G436" s="28">
        <f t="shared" si="29"/>
        <v>875</v>
      </c>
    </row>
    <row r="437" spans="1:7" x14ac:dyDescent="0.25">
      <c r="A437" s="17" t="s">
        <v>103</v>
      </c>
      <c r="B437" s="18">
        <f>DATE(2020,10,7)</f>
        <v>44111</v>
      </c>
      <c r="C437" s="18">
        <f>DATE(2021,5,14)</f>
        <v>44330</v>
      </c>
      <c r="D437" s="16" t="s">
        <v>104</v>
      </c>
      <c r="E437" s="16">
        <v>9823</v>
      </c>
      <c r="F437" s="28">
        <v>3.54</v>
      </c>
      <c r="G437" s="28">
        <f t="shared" si="29"/>
        <v>34773.42</v>
      </c>
    </row>
    <row r="438" spans="1:7" x14ac:dyDescent="0.25">
      <c r="A438" s="17" t="s">
        <v>105</v>
      </c>
      <c r="B438" s="18">
        <f>DATE(2021,7,6)</f>
        <v>44383</v>
      </c>
      <c r="C438" s="18">
        <f>DATE(2021,7,13)</f>
        <v>44390</v>
      </c>
      <c r="D438" s="16" t="s">
        <v>106</v>
      </c>
      <c r="E438" s="16">
        <v>6</v>
      </c>
      <c r="F438" s="28">
        <v>531</v>
      </c>
      <c r="G438" s="28">
        <f t="shared" si="29"/>
        <v>3186</v>
      </c>
    </row>
    <row r="439" spans="1:7" x14ac:dyDescent="0.25">
      <c r="A439" s="17" t="s">
        <v>107</v>
      </c>
      <c r="B439" s="18">
        <f>DATE(2021,7,6)</f>
        <v>44383</v>
      </c>
      <c r="C439" s="18">
        <f>DATE(2021,10,28)</f>
        <v>44497</v>
      </c>
      <c r="D439" s="16" t="s">
        <v>108</v>
      </c>
      <c r="E439" s="16">
        <v>8</v>
      </c>
      <c r="F439" s="28">
        <v>200.56</v>
      </c>
      <c r="G439" s="28">
        <f t="shared" si="29"/>
        <v>1604.48</v>
      </c>
    </row>
    <row r="440" spans="1:7" x14ac:dyDescent="0.25">
      <c r="A440" s="17" t="s">
        <v>109</v>
      </c>
      <c r="B440" s="18">
        <f t="shared" ref="B440:B447" si="32">DATE(2011,2,3)</f>
        <v>40577</v>
      </c>
      <c r="C440" s="18">
        <f>DATE(2017,4,19)</f>
        <v>42844</v>
      </c>
      <c r="D440" s="16" t="s">
        <v>110</v>
      </c>
      <c r="E440" s="16">
        <v>6</v>
      </c>
      <c r="F440" s="28">
        <v>319.95</v>
      </c>
      <c r="G440" s="28">
        <f t="shared" si="29"/>
        <v>1919.6999999999998</v>
      </c>
    </row>
    <row r="441" spans="1:7" x14ac:dyDescent="0.25">
      <c r="A441" s="17" t="s">
        <v>111</v>
      </c>
      <c r="B441" s="18">
        <f t="shared" si="32"/>
        <v>40577</v>
      </c>
      <c r="C441" s="18">
        <f>DATE(2020,10,28)</f>
        <v>44132</v>
      </c>
      <c r="D441" s="16" t="s">
        <v>112</v>
      </c>
      <c r="E441" s="16">
        <v>29</v>
      </c>
      <c r="F441" s="28">
        <v>118</v>
      </c>
      <c r="G441" s="28">
        <f t="shared" si="29"/>
        <v>3422</v>
      </c>
    </row>
    <row r="442" spans="1:7" x14ac:dyDescent="0.25">
      <c r="A442" s="17" t="s">
        <v>113</v>
      </c>
      <c r="B442" s="18">
        <f t="shared" si="32"/>
        <v>40577</v>
      </c>
      <c r="C442" s="18">
        <f>DATE(2011,3,31)</f>
        <v>40633</v>
      </c>
      <c r="D442" s="16" t="s">
        <v>114</v>
      </c>
      <c r="E442" s="16">
        <v>6</v>
      </c>
      <c r="F442" s="28">
        <v>35.479999999999997</v>
      </c>
      <c r="G442" s="28">
        <f t="shared" si="29"/>
        <v>212.88</v>
      </c>
    </row>
    <row r="443" spans="1:7" x14ac:dyDescent="0.25">
      <c r="A443" s="17" t="s">
        <v>115</v>
      </c>
      <c r="B443" s="18">
        <f t="shared" si="32"/>
        <v>40577</v>
      </c>
      <c r="C443" s="18">
        <f>DATE(2014,4,10)</f>
        <v>41739</v>
      </c>
      <c r="D443" s="16" t="s">
        <v>116</v>
      </c>
      <c r="E443" s="16">
        <v>15</v>
      </c>
      <c r="F443" s="28">
        <v>112.96</v>
      </c>
      <c r="G443" s="28">
        <f t="shared" si="29"/>
        <v>1694.3999999999999</v>
      </c>
    </row>
    <row r="444" spans="1:7" x14ac:dyDescent="0.25">
      <c r="A444" s="17" t="s">
        <v>117</v>
      </c>
      <c r="B444" s="18">
        <f t="shared" si="32"/>
        <v>40577</v>
      </c>
      <c r="C444" s="18">
        <f>DATE(2022,1,6)</f>
        <v>44567</v>
      </c>
      <c r="D444" s="16" t="s">
        <v>118</v>
      </c>
      <c r="E444" s="16">
        <v>366</v>
      </c>
      <c r="F444" s="28">
        <v>13.45</v>
      </c>
      <c r="G444" s="28">
        <f t="shared" si="29"/>
        <v>4922.7</v>
      </c>
    </row>
    <row r="445" spans="1:7" x14ac:dyDescent="0.25">
      <c r="A445" s="17" t="s">
        <v>119</v>
      </c>
      <c r="B445" s="18">
        <f t="shared" si="32"/>
        <v>40577</v>
      </c>
      <c r="C445" s="18">
        <f>DATE(2019,10,21)</f>
        <v>43759</v>
      </c>
      <c r="D445" s="16" t="s">
        <v>120</v>
      </c>
      <c r="E445" s="16">
        <v>261</v>
      </c>
      <c r="F445" s="28">
        <v>7.2</v>
      </c>
      <c r="G445" s="28">
        <f t="shared" si="29"/>
        <v>1879.2</v>
      </c>
    </row>
    <row r="446" spans="1:7" x14ac:dyDescent="0.25">
      <c r="A446" s="17" t="s">
        <v>121</v>
      </c>
      <c r="B446" s="18">
        <f t="shared" si="32"/>
        <v>40577</v>
      </c>
      <c r="C446" s="18">
        <f>DATE(2022,1,6)</f>
        <v>44567</v>
      </c>
      <c r="D446" s="16" t="s">
        <v>122</v>
      </c>
      <c r="E446" s="16">
        <v>63</v>
      </c>
      <c r="F446" s="28">
        <v>44.74</v>
      </c>
      <c r="G446" s="28">
        <f t="shared" si="29"/>
        <v>2818.6200000000003</v>
      </c>
    </row>
    <row r="447" spans="1:7" x14ac:dyDescent="0.25">
      <c r="A447" s="17" t="s">
        <v>123</v>
      </c>
      <c r="B447" s="18">
        <f t="shared" si="32"/>
        <v>40577</v>
      </c>
      <c r="C447" s="18">
        <f>DATE(2022,1,6)</f>
        <v>44567</v>
      </c>
      <c r="D447" s="16" t="s">
        <v>124</v>
      </c>
      <c r="E447" s="16">
        <v>77</v>
      </c>
      <c r="F447" s="28">
        <v>3.97</v>
      </c>
      <c r="G447" s="28">
        <f t="shared" si="29"/>
        <v>305.69</v>
      </c>
    </row>
    <row r="448" spans="1:7" x14ac:dyDescent="0.25">
      <c r="A448" s="17" t="s">
        <v>125</v>
      </c>
      <c r="B448" s="18">
        <f>DATE(2012,2,29)</f>
        <v>40968</v>
      </c>
      <c r="C448" s="18">
        <f>DATE(2019,12,20)</f>
        <v>43819</v>
      </c>
      <c r="D448" s="16" t="s">
        <v>126</v>
      </c>
      <c r="E448" s="16">
        <v>79</v>
      </c>
      <c r="F448" s="28">
        <v>73.62</v>
      </c>
      <c r="G448" s="28">
        <f t="shared" si="29"/>
        <v>5815.9800000000005</v>
      </c>
    </row>
    <row r="449" spans="1:7" x14ac:dyDescent="0.25">
      <c r="A449" s="17" t="s">
        <v>127</v>
      </c>
      <c r="B449" s="18">
        <f t="shared" ref="B449:B455" si="33">DATE(2011,2,3)</f>
        <v>40577</v>
      </c>
      <c r="C449" s="18">
        <f>DATE(2022,1,6)</f>
        <v>44567</v>
      </c>
      <c r="D449" s="16" t="s">
        <v>128</v>
      </c>
      <c r="E449" s="16">
        <v>0</v>
      </c>
      <c r="F449" s="28">
        <v>165</v>
      </c>
      <c r="G449" s="28">
        <f t="shared" si="29"/>
        <v>0</v>
      </c>
    </row>
    <row r="450" spans="1:7" x14ac:dyDescent="0.25">
      <c r="A450" s="17" t="s">
        <v>129</v>
      </c>
      <c r="B450" s="18">
        <f t="shared" si="33"/>
        <v>40577</v>
      </c>
      <c r="C450" s="18">
        <f>DATE(2022,1,6)</f>
        <v>44567</v>
      </c>
      <c r="D450" s="16" t="s">
        <v>130</v>
      </c>
      <c r="E450" s="16">
        <v>28</v>
      </c>
      <c r="F450" s="28">
        <v>193.07</v>
      </c>
      <c r="G450" s="28">
        <f t="shared" ref="G450:G513" si="34">+E450*F450</f>
        <v>5405.96</v>
      </c>
    </row>
    <row r="451" spans="1:7" x14ac:dyDescent="0.25">
      <c r="A451" s="17" t="s">
        <v>131</v>
      </c>
      <c r="B451" s="18">
        <f t="shared" si="33"/>
        <v>40577</v>
      </c>
      <c r="C451" s="18">
        <f>DATE(2022,1,6)</f>
        <v>44567</v>
      </c>
      <c r="D451" s="16" t="s">
        <v>132</v>
      </c>
      <c r="E451" s="16">
        <v>19</v>
      </c>
      <c r="F451" s="28">
        <v>320.08</v>
      </c>
      <c r="G451" s="28">
        <f t="shared" si="34"/>
        <v>6081.5199999999995</v>
      </c>
    </row>
    <row r="452" spans="1:7" x14ac:dyDescent="0.25">
      <c r="A452" s="17" t="s">
        <v>133</v>
      </c>
      <c r="B452" s="18">
        <f t="shared" si="33"/>
        <v>40577</v>
      </c>
      <c r="C452" s="18">
        <f>DATE(2022,1,6)</f>
        <v>44567</v>
      </c>
      <c r="D452" s="16" t="s">
        <v>134</v>
      </c>
      <c r="E452" s="16">
        <v>16</v>
      </c>
      <c r="F452" s="28">
        <v>113.21</v>
      </c>
      <c r="G452" s="28">
        <f t="shared" si="34"/>
        <v>1811.36</v>
      </c>
    </row>
    <row r="453" spans="1:7" x14ac:dyDescent="0.25">
      <c r="A453" s="17" t="s">
        <v>135</v>
      </c>
      <c r="B453" s="18">
        <f t="shared" si="33"/>
        <v>40577</v>
      </c>
      <c r="C453" s="18">
        <f>DATE(2014,9,18)</f>
        <v>41900</v>
      </c>
      <c r="D453" s="16" t="s">
        <v>136</v>
      </c>
      <c r="E453" s="16">
        <v>27</v>
      </c>
      <c r="F453" s="28">
        <v>1475.15</v>
      </c>
      <c r="G453" s="28">
        <f t="shared" si="34"/>
        <v>39829.050000000003</v>
      </c>
    </row>
    <row r="454" spans="1:7" x14ac:dyDescent="0.25">
      <c r="A454" s="17" t="s">
        <v>137</v>
      </c>
      <c r="B454" s="18">
        <f t="shared" si="33"/>
        <v>40577</v>
      </c>
      <c r="C454" s="18">
        <f>DATE(2014,9,18)</f>
        <v>41900</v>
      </c>
      <c r="D454" s="16" t="s">
        <v>138</v>
      </c>
      <c r="E454" s="16">
        <v>28</v>
      </c>
      <c r="F454" s="28">
        <v>1642.51</v>
      </c>
      <c r="G454" s="28">
        <f t="shared" si="34"/>
        <v>45990.28</v>
      </c>
    </row>
    <row r="455" spans="1:7" x14ac:dyDescent="0.25">
      <c r="A455" s="17" t="s">
        <v>139</v>
      </c>
      <c r="B455" s="18">
        <f t="shared" si="33"/>
        <v>40577</v>
      </c>
      <c r="C455" s="18">
        <f>DATE(2019,11,1)</f>
        <v>43770</v>
      </c>
      <c r="D455" s="16" t="s">
        <v>140</v>
      </c>
      <c r="E455" s="16">
        <v>99</v>
      </c>
      <c r="F455" s="28">
        <v>14.2</v>
      </c>
      <c r="G455" s="28">
        <f t="shared" si="34"/>
        <v>1405.8</v>
      </c>
    </row>
    <row r="456" spans="1:7" x14ac:dyDescent="0.25">
      <c r="A456" s="17" t="s">
        <v>141</v>
      </c>
      <c r="B456" s="18">
        <f>DATE(2012,4,13)</f>
        <v>41012</v>
      </c>
      <c r="C456" s="18">
        <f>DATE(2019,10,21)</f>
        <v>43759</v>
      </c>
      <c r="D456" s="16" t="s">
        <v>142</v>
      </c>
      <c r="E456" s="16">
        <v>8</v>
      </c>
      <c r="F456" s="28">
        <v>58.12</v>
      </c>
      <c r="G456" s="28">
        <f t="shared" si="34"/>
        <v>464.96</v>
      </c>
    </row>
    <row r="457" spans="1:7" x14ac:dyDescent="0.25">
      <c r="A457" s="17" t="s">
        <v>143</v>
      </c>
      <c r="B457" s="18">
        <f t="shared" ref="B457:B463" si="35">DATE(2011,2,3)</f>
        <v>40577</v>
      </c>
      <c r="C457" s="18">
        <f>DATE(2020,7,31)</f>
        <v>44043</v>
      </c>
      <c r="D457" s="16" t="s">
        <v>144</v>
      </c>
      <c r="E457" s="16">
        <v>2</v>
      </c>
      <c r="F457" s="28">
        <v>66.489999999999995</v>
      </c>
      <c r="G457" s="28">
        <f t="shared" si="34"/>
        <v>132.97999999999999</v>
      </c>
    </row>
    <row r="458" spans="1:7" x14ac:dyDescent="0.25">
      <c r="A458" s="17" t="s">
        <v>145</v>
      </c>
      <c r="B458" s="18">
        <f t="shared" si="35"/>
        <v>40577</v>
      </c>
      <c r="C458" s="18">
        <f>DATE(2021,8,31)</f>
        <v>44439</v>
      </c>
      <c r="D458" s="16" t="s">
        <v>146</v>
      </c>
      <c r="E458" s="16">
        <v>425</v>
      </c>
      <c r="F458" s="28">
        <v>41.3</v>
      </c>
      <c r="G458" s="28">
        <f t="shared" si="34"/>
        <v>17552.5</v>
      </c>
    </row>
    <row r="459" spans="1:7" x14ac:dyDescent="0.25">
      <c r="A459" s="17" t="s">
        <v>147</v>
      </c>
      <c r="B459" s="18">
        <f t="shared" si="35"/>
        <v>40577</v>
      </c>
      <c r="C459" s="18">
        <f>DATE(2021,8,31)</f>
        <v>44439</v>
      </c>
      <c r="D459" s="16" t="s">
        <v>148</v>
      </c>
      <c r="E459" s="16">
        <v>256</v>
      </c>
      <c r="F459" s="28">
        <v>94.4</v>
      </c>
      <c r="G459" s="28">
        <f t="shared" si="34"/>
        <v>24166.400000000001</v>
      </c>
    </row>
    <row r="460" spans="1:7" x14ac:dyDescent="0.25">
      <c r="A460" s="17" t="s">
        <v>149</v>
      </c>
      <c r="B460" s="18">
        <f t="shared" si="35"/>
        <v>40577</v>
      </c>
      <c r="C460" s="18">
        <f>DATE(2022,1,6)</f>
        <v>44567</v>
      </c>
      <c r="D460" s="16" t="s">
        <v>150</v>
      </c>
      <c r="E460" s="16">
        <v>65</v>
      </c>
      <c r="F460" s="28">
        <v>33.93</v>
      </c>
      <c r="G460" s="28">
        <f t="shared" si="34"/>
        <v>2205.4499999999998</v>
      </c>
    </row>
    <row r="461" spans="1:7" x14ac:dyDescent="0.25">
      <c r="A461" s="17" t="s">
        <v>151</v>
      </c>
      <c r="B461" s="18">
        <f t="shared" si="35"/>
        <v>40577</v>
      </c>
      <c r="C461" s="18">
        <f>DATE(2022,1,6)</f>
        <v>44567</v>
      </c>
      <c r="D461" s="16" t="s">
        <v>152</v>
      </c>
      <c r="E461" s="16">
        <v>57</v>
      </c>
      <c r="F461" s="28">
        <v>23.74</v>
      </c>
      <c r="G461" s="28">
        <f t="shared" si="34"/>
        <v>1353.1799999999998</v>
      </c>
    </row>
    <row r="462" spans="1:7" x14ac:dyDescent="0.25">
      <c r="A462" s="17" t="s">
        <v>153</v>
      </c>
      <c r="B462" s="18">
        <f t="shared" si="35"/>
        <v>40577</v>
      </c>
      <c r="C462" s="18">
        <f>DATE(2022,1,6)</f>
        <v>44567</v>
      </c>
      <c r="D462" s="16" t="s">
        <v>154</v>
      </c>
      <c r="E462" s="16">
        <v>100</v>
      </c>
      <c r="F462" s="28">
        <v>4.2699999999999996</v>
      </c>
      <c r="G462" s="28">
        <f t="shared" si="34"/>
        <v>426.99999999999994</v>
      </c>
    </row>
    <row r="463" spans="1:7" x14ac:dyDescent="0.25">
      <c r="A463" s="17" t="s">
        <v>155</v>
      </c>
      <c r="B463" s="18">
        <f t="shared" si="35"/>
        <v>40577</v>
      </c>
      <c r="C463" s="18">
        <f>DATE(2022,1,6)</f>
        <v>44567</v>
      </c>
      <c r="D463" s="16" t="s">
        <v>156</v>
      </c>
      <c r="E463" s="16">
        <v>100</v>
      </c>
      <c r="F463" s="28">
        <v>3</v>
      </c>
      <c r="G463" s="28">
        <f t="shared" si="34"/>
        <v>300</v>
      </c>
    </row>
    <row r="464" spans="1:7" x14ac:dyDescent="0.25">
      <c r="A464" s="17" t="s">
        <v>157</v>
      </c>
      <c r="B464" s="18">
        <f>DATE(2011,2,21)</f>
        <v>40595</v>
      </c>
      <c r="C464" s="18">
        <f>DATE(2016,11,24)</f>
        <v>42698</v>
      </c>
      <c r="D464" s="16" t="s">
        <v>158</v>
      </c>
      <c r="E464" s="16">
        <v>1</v>
      </c>
      <c r="F464" s="28">
        <v>254.07</v>
      </c>
      <c r="G464" s="28">
        <f t="shared" si="34"/>
        <v>254.07</v>
      </c>
    </row>
    <row r="465" spans="1:7" x14ac:dyDescent="0.25">
      <c r="A465" s="17" t="s">
        <v>159</v>
      </c>
      <c r="B465" s="18">
        <f>DATE(2011,2,3)</f>
        <v>40577</v>
      </c>
      <c r="C465" s="18">
        <f>DATE(2021,4,8)</f>
        <v>44294</v>
      </c>
      <c r="D465" s="16" t="s">
        <v>160</v>
      </c>
      <c r="E465" s="16">
        <v>26</v>
      </c>
      <c r="F465" s="28">
        <v>137</v>
      </c>
      <c r="G465" s="28">
        <f t="shared" si="34"/>
        <v>3562</v>
      </c>
    </row>
    <row r="466" spans="1:7" x14ac:dyDescent="0.25">
      <c r="A466" s="17" t="s">
        <v>161</v>
      </c>
      <c r="B466" s="18">
        <f>DATE(2013,7,17)</f>
        <v>41472</v>
      </c>
      <c r="C466" s="18">
        <f>DATE(2020,5,12)</f>
        <v>43963</v>
      </c>
      <c r="D466" s="16" t="s">
        <v>162</v>
      </c>
      <c r="E466" s="16">
        <v>4</v>
      </c>
      <c r="F466" s="28">
        <v>9794</v>
      </c>
      <c r="G466" s="28">
        <f t="shared" si="34"/>
        <v>39176</v>
      </c>
    </row>
    <row r="467" spans="1:7" x14ac:dyDescent="0.25">
      <c r="A467" s="17" t="s">
        <v>163</v>
      </c>
      <c r="B467" s="18">
        <f>DATE(2011,6,30)</f>
        <v>40724</v>
      </c>
      <c r="C467" s="18">
        <f>DATE(2014,10,21)</f>
        <v>41933</v>
      </c>
      <c r="D467" s="16" t="s">
        <v>164</v>
      </c>
      <c r="E467" s="16">
        <v>9</v>
      </c>
      <c r="F467" s="28">
        <v>21144.39</v>
      </c>
      <c r="G467" s="28">
        <f t="shared" si="34"/>
        <v>190299.51</v>
      </c>
    </row>
    <row r="468" spans="1:7" x14ac:dyDescent="0.25">
      <c r="A468" s="17" t="s">
        <v>165</v>
      </c>
      <c r="B468" s="18">
        <f>DATE(2011,5,30)</f>
        <v>40693</v>
      </c>
      <c r="C468" s="18">
        <f>DATE(2017,4,19)</f>
        <v>42844</v>
      </c>
      <c r="D468" s="16" t="s">
        <v>166</v>
      </c>
      <c r="E468" s="16">
        <v>228</v>
      </c>
      <c r="F468" s="28">
        <v>27.31</v>
      </c>
      <c r="G468" s="28">
        <f t="shared" si="34"/>
        <v>6226.6799999999994</v>
      </c>
    </row>
    <row r="469" spans="1:7" x14ac:dyDescent="0.25">
      <c r="A469" s="17" t="s">
        <v>167</v>
      </c>
      <c r="B469" s="18">
        <f t="shared" ref="B469:B476" si="36">DATE(2011,2,3)</f>
        <v>40577</v>
      </c>
      <c r="C469" s="18">
        <f>DATE(2022,1,6)</f>
        <v>44567</v>
      </c>
      <c r="D469" s="16" t="s">
        <v>168</v>
      </c>
      <c r="E469" s="16">
        <v>145</v>
      </c>
      <c r="F469" s="28">
        <v>20.11</v>
      </c>
      <c r="G469" s="28">
        <f t="shared" si="34"/>
        <v>2915.95</v>
      </c>
    </row>
    <row r="470" spans="1:7" x14ac:dyDescent="0.25">
      <c r="A470" s="17" t="s">
        <v>169</v>
      </c>
      <c r="B470" s="18">
        <f t="shared" si="36"/>
        <v>40577</v>
      </c>
      <c r="C470" s="18">
        <f>DATE(2022,1,6)</f>
        <v>44567</v>
      </c>
      <c r="D470" s="16" t="s">
        <v>170</v>
      </c>
      <c r="E470" s="16">
        <v>82</v>
      </c>
      <c r="F470" s="28">
        <v>16.57</v>
      </c>
      <c r="G470" s="28">
        <f t="shared" si="34"/>
        <v>1358.74</v>
      </c>
    </row>
    <row r="471" spans="1:7" x14ac:dyDescent="0.25">
      <c r="A471" s="17" t="s">
        <v>171</v>
      </c>
      <c r="B471" s="18">
        <f t="shared" si="36"/>
        <v>40577</v>
      </c>
      <c r="C471" s="18">
        <f>DATE(2017,7,28)</f>
        <v>42944</v>
      </c>
      <c r="D471" s="16" t="s">
        <v>172</v>
      </c>
      <c r="E471" s="16">
        <v>66</v>
      </c>
      <c r="F471" s="28">
        <v>21.26</v>
      </c>
      <c r="G471" s="28">
        <f t="shared" si="34"/>
        <v>1403.16</v>
      </c>
    </row>
    <row r="472" spans="1:7" x14ac:dyDescent="0.25">
      <c r="A472" s="17" t="s">
        <v>173</v>
      </c>
      <c r="B472" s="18">
        <f t="shared" si="36"/>
        <v>40577</v>
      </c>
      <c r="C472" s="18">
        <f>DATE(2022,1,6)</f>
        <v>44567</v>
      </c>
      <c r="D472" s="16" t="s">
        <v>174</v>
      </c>
      <c r="E472" s="16">
        <v>0</v>
      </c>
      <c r="F472" s="28">
        <v>329</v>
      </c>
      <c r="G472" s="28">
        <f t="shared" si="34"/>
        <v>0</v>
      </c>
    </row>
    <row r="473" spans="1:7" x14ac:dyDescent="0.25">
      <c r="A473" s="17" t="s">
        <v>175</v>
      </c>
      <c r="B473" s="18">
        <f t="shared" si="36"/>
        <v>40577</v>
      </c>
      <c r="C473" s="18">
        <f>DATE(2020,10,28)</f>
        <v>44132</v>
      </c>
      <c r="D473" s="16" t="s">
        <v>176</v>
      </c>
      <c r="E473" s="16">
        <v>24</v>
      </c>
      <c r="F473" s="28">
        <v>81.06</v>
      </c>
      <c r="G473" s="28">
        <f t="shared" si="34"/>
        <v>1945.44</v>
      </c>
    </row>
    <row r="474" spans="1:7" x14ac:dyDescent="0.25">
      <c r="A474" s="17" t="s">
        <v>177</v>
      </c>
      <c r="B474" s="18">
        <f t="shared" si="36"/>
        <v>40577</v>
      </c>
      <c r="C474" s="18">
        <f>DATE(2022,2,14)</f>
        <v>44606</v>
      </c>
      <c r="D474" s="16" t="s">
        <v>178</v>
      </c>
      <c r="E474" s="16">
        <v>0</v>
      </c>
      <c r="F474" s="28">
        <v>9217.57</v>
      </c>
      <c r="G474" s="28">
        <f t="shared" si="34"/>
        <v>0</v>
      </c>
    </row>
    <row r="475" spans="1:7" x14ac:dyDescent="0.25">
      <c r="A475" s="17" t="s">
        <v>179</v>
      </c>
      <c r="B475" s="18">
        <f t="shared" si="36"/>
        <v>40577</v>
      </c>
      <c r="C475" s="18">
        <f>DATE(2022,1,6)</f>
        <v>44567</v>
      </c>
      <c r="D475" s="16" t="s">
        <v>180</v>
      </c>
      <c r="E475" s="16">
        <v>2</v>
      </c>
      <c r="F475" s="28">
        <v>22.52</v>
      </c>
      <c r="G475" s="28">
        <f t="shared" si="34"/>
        <v>45.04</v>
      </c>
    </row>
    <row r="476" spans="1:7" x14ac:dyDescent="0.25">
      <c r="A476" s="17" t="s">
        <v>181</v>
      </c>
      <c r="B476" s="18">
        <f t="shared" si="36"/>
        <v>40577</v>
      </c>
      <c r="C476" s="18">
        <f>DATE(2021,3,31)</f>
        <v>44286</v>
      </c>
      <c r="D476" s="16" t="s">
        <v>182</v>
      </c>
      <c r="E476" s="16">
        <v>15</v>
      </c>
      <c r="F476" s="28">
        <v>152</v>
      </c>
      <c r="G476" s="28">
        <f t="shared" si="34"/>
        <v>2280</v>
      </c>
    </row>
    <row r="477" spans="1:7" x14ac:dyDescent="0.25">
      <c r="A477" s="17" t="s">
        <v>183</v>
      </c>
      <c r="B477" s="18">
        <f>DATE(2012,1,5)</f>
        <v>40913</v>
      </c>
      <c r="C477" s="18">
        <f>DATE(2022,1,6)</f>
        <v>44567</v>
      </c>
      <c r="D477" s="16" t="s">
        <v>184</v>
      </c>
      <c r="E477" s="16">
        <v>3</v>
      </c>
      <c r="F477" s="28">
        <v>858</v>
      </c>
      <c r="G477" s="28">
        <f t="shared" si="34"/>
        <v>2574</v>
      </c>
    </row>
    <row r="478" spans="1:7" x14ac:dyDescent="0.25">
      <c r="A478" s="17" t="s">
        <v>185</v>
      </c>
      <c r="B478" s="18">
        <f>DATE(2011,2,3)</f>
        <v>40577</v>
      </c>
      <c r="C478" s="18">
        <f>DATE(2021,3,31)</f>
        <v>44286</v>
      </c>
      <c r="D478" s="16" t="s">
        <v>186</v>
      </c>
      <c r="E478" s="16">
        <v>6</v>
      </c>
      <c r="F478" s="28">
        <v>33.64</v>
      </c>
      <c r="G478" s="28">
        <f t="shared" si="34"/>
        <v>201.84</v>
      </c>
    </row>
    <row r="479" spans="1:7" x14ac:dyDescent="0.25">
      <c r="A479" s="17" t="s">
        <v>187</v>
      </c>
      <c r="B479" s="18">
        <f>DATE(2011,2,3)</f>
        <v>40577</v>
      </c>
      <c r="C479" s="18">
        <f>DATE(2022,1,6)</f>
        <v>44567</v>
      </c>
      <c r="D479" s="16" t="s">
        <v>188</v>
      </c>
      <c r="E479" s="16">
        <v>10</v>
      </c>
      <c r="F479" s="28">
        <v>1067.04</v>
      </c>
      <c r="G479" s="28">
        <f t="shared" si="34"/>
        <v>10670.4</v>
      </c>
    </row>
    <row r="480" spans="1:7" x14ac:dyDescent="0.25">
      <c r="A480" s="17" t="s">
        <v>189</v>
      </c>
      <c r="B480" s="18">
        <f>DATE(2011,4,11)</f>
        <v>40644</v>
      </c>
      <c r="C480" s="18">
        <f>DATE(2020,10,5)</f>
        <v>44109</v>
      </c>
      <c r="D480" s="16" t="s">
        <v>190</v>
      </c>
      <c r="E480" s="16">
        <v>308</v>
      </c>
      <c r="F480" s="28">
        <v>465</v>
      </c>
      <c r="G480" s="28">
        <f t="shared" si="34"/>
        <v>143220</v>
      </c>
    </row>
    <row r="481" spans="1:7" x14ac:dyDescent="0.25">
      <c r="A481" s="17" t="s">
        <v>191</v>
      </c>
      <c r="B481" s="18">
        <f>DATE(2011,4,11)</f>
        <v>40644</v>
      </c>
      <c r="C481" s="18">
        <f>DATE(2020,10,5)</f>
        <v>44109</v>
      </c>
      <c r="D481" s="16" t="s">
        <v>192</v>
      </c>
      <c r="E481" s="16">
        <v>1</v>
      </c>
      <c r="F481" s="28">
        <v>713.19</v>
      </c>
      <c r="G481" s="28">
        <f t="shared" si="34"/>
        <v>713.19</v>
      </c>
    </row>
    <row r="482" spans="1:7" x14ac:dyDescent="0.25">
      <c r="A482" s="17" t="s">
        <v>193</v>
      </c>
      <c r="B482" s="18">
        <f>DATE(2011,2,3)</f>
        <v>40577</v>
      </c>
      <c r="C482" s="18">
        <f>DATE(2019,10,21)</f>
        <v>43759</v>
      </c>
      <c r="D482" s="16" t="s">
        <v>194</v>
      </c>
      <c r="E482" s="16">
        <v>15</v>
      </c>
      <c r="F482" s="28">
        <v>605.95000000000005</v>
      </c>
      <c r="G482" s="28">
        <f t="shared" si="34"/>
        <v>9089.25</v>
      </c>
    </row>
    <row r="483" spans="1:7" x14ac:dyDescent="0.25">
      <c r="A483" s="17" t="s">
        <v>195</v>
      </c>
      <c r="B483" s="18">
        <f>DATE(2011,2,3)</f>
        <v>40577</v>
      </c>
      <c r="C483" s="18">
        <f>DATE(2022,1,6)</f>
        <v>44567</v>
      </c>
      <c r="D483" s="16" t="s">
        <v>196</v>
      </c>
      <c r="E483" s="16">
        <v>141</v>
      </c>
      <c r="F483" s="28">
        <v>3.42</v>
      </c>
      <c r="G483" s="28">
        <f t="shared" si="34"/>
        <v>482.21999999999997</v>
      </c>
    </row>
    <row r="484" spans="1:7" x14ac:dyDescent="0.25">
      <c r="A484" s="17" t="s">
        <v>197</v>
      </c>
      <c r="B484" s="18">
        <f>DATE(2011,2,3)</f>
        <v>40577</v>
      </c>
      <c r="C484" s="18">
        <f>DATE(2022,1,6)</f>
        <v>44567</v>
      </c>
      <c r="D484" s="16" t="s">
        <v>198</v>
      </c>
      <c r="E484" s="16">
        <v>220</v>
      </c>
      <c r="F484" s="28">
        <v>35.21</v>
      </c>
      <c r="G484" s="28">
        <f t="shared" si="34"/>
        <v>7746.2</v>
      </c>
    </row>
    <row r="485" spans="1:7" x14ac:dyDescent="0.25">
      <c r="A485" s="17" t="s">
        <v>199</v>
      </c>
      <c r="B485" s="18">
        <f>DATE(2011,2,3)</f>
        <v>40577</v>
      </c>
      <c r="C485" s="18">
        <f>DATE(2020,7,31)</f>
        <v>44043</v>
      </c>
      <c r="D485" s="16" t="s">
        <v>200</v>
      </c>
      <c r="E485" s="16">
        <v>0</v>
      </c>
      <c r="F485" s="28">
        <v>24.76</v>
      </c>
      <c r="G485" s="28">
        <f t="shared" si="34"/>
        <v>0</v>
      </c>
    </row>
    <row r="486" spans="1:7" x14ac:dyDescent="0.25">
      <c r="A486" s="17" t="s">
        <v>201</v>
      </c>
      <c r="B486" s="18">
        <f>DATE(2012,1,6)</f>
        <v>40914</v>
      </c>
      <c r="C486" s="18">
        <f>DATE(2020,7,31)</f>
        <v>44043</v>
      </c>
      <c r="D486" s="16" t="s">
        <v>202</v>
      </c>
      <c r="E486" s="16">
        <v>1</v>
      </c>
      <c r="F486" s="28">
        <v>287.19</v>
      </c>
      <c r="G486" s="28">
        <f t="shared" si="34"/>
        <v>287.19</v>
      </c>
    </row>
    <row r="487" spans="1:7" x14ac:dyDescent="0.25">
      <c r="A487" s="17" t="s">
        <v>203</v>
      </c>
      <c r="B487" s="18">
        <f t="shared" ref="B487:B492" si="37">DATE(2011,2,3)</f>
        <v>40577</v>
      </c>
      <c r="C487" s="18">
        <f>DATE(2022,1,6)</f>
        <v>44567</v>
      </c>
      <c r="D487" s="16" t="s">
        <v>204</v>
      </c>
      <c r="E487" s="16">
        <v>20</v>
      </c>
      <c r="F487" s="28">
        <v>293.01</v>
      </c>
      <c r="G487" s="28">
        <f t="shared" si="34"/>
        <v>5860.2</v>
      </c>
    </row>
    <row r="488" spans="1:7" x14ac:dyDescent="0.25">
      <c r="A488" s="17" t="s">
        <v>205</v>
      </c>
      <c r="B488" s="18">
        <f t="shared" si="37"/>
        <v>40577</v>
      </c>
      <c r="C488" s="18">
        <f>DATE(2013,10,1)</f>
        <v>41548</v>
      </c>
      <c r="D488" s="16" t="s">
        <v>206</v>
      </c>
      <c r="E488" s="16">
        <v>17</v>
      </c>
      <c r="F488" s="28">
        <v>10.39</v>
      </c>
      <c r="G488" s="28">
        <f t="shared" si="34"/>
        <v>176.63</v>
      </c>
    </row>
    <row r="489" spans="1:7" x14ac:dyDescent="0.25">
      <c r="A489" s="17" t="s">
        <v>207</v>
      </c>
      <c r="B489" s="18">
        <f t="shared" si="37"/>
        <v>40577</v>
      </c>
      <c r="C489" s="18">
        <f>DATE(2021,4,8)</f>
        <v>44294</v>
      </c>
      <c r="D489" s="16" t="s">
        <v>208</v>
      </c>
      <c r="E489" s="16">
        <v>11</v>
      </c>
      <c r="F489" s="28">
        <v>2.42</v>
      </c>
      <c r="G489" s="28">
        <f t="shared" si="34"/>
        <v>26.619999999999997</v>
      </c>
    </row>
    <row r="490" spans="1:7" x14ac:dyDescent="0.25">
      <c r="A490" s="17" t="s">
        <v>209</v>
      </c>
      <c r="B490" s="18">
        <f t="shared" si="37"/>
        <v>40577</v>
      </c>
      <c r="C490" s="18">
        <f>DATE(2013,10,1)</f>
        <v>41548</v>
      </c>
      <c r="D490" s="16" t="s">
        <v>210</v>
      </c>
      <c r="E490" s="16">
        <v>26</v>
      </c>
      <c r="F490" s="28">
        <v>10.06</v>
      </c>
      <c r="G490" s="28">
        <f t="shared" si="34"/>
        <v>261.56</v>
      </c>
    </row>
    <row r="491" spans="1:7" x14ac:dyDescent="0.25">
      <c r="A491" s="17" t="s">
        <v>211</v>
      </c>
      <c r="B491" s="18">
        <f t="shared" si="37"/>
        <v>40577</v>
      </c>
      <c r="C491" s="18">
        <f>DATE(2013,10,1)</f>
        <v>41548</v>
      </c>
      <c r="D491" s="16" t="s">
        <v>212</v>
      </c>
      <c r="E491" s="16">
        <v>20</v>
      </c>
      <c r="F491" s="28">
        <v>8.65</v>
      </c>
      <c r="G491" s="28">
        <f t="shared" si="34"/>
        <v>173</v>
      </c>
    </row>
    <row r="492" spans="1:7" x14ac:dyDescent="0.25">
      <c r="A492" s="17" t="s">
        <v>213</v>
      </c>
      <c r="B492" s="18">
        <f t="shared" si="37"/>
        <v>40577</v>
      </c>
      <c r="C492" s="18">
        <f>DATE(2016,4,12)</f>
        <v>42472</v>
      </c>
      <c r="D492" s="16" t="s">
        <v>214</v>
      </c>
      <c r="E492" s="16">
        <v>21</v>
      </c>
      <c r="F492" s="28">
        <v>23.58</v>
      </c>
      <c r="G492" s="28">
        <f t="shared" si="34"/>
        <v>495.17999999999995</v>
      </c>
    </row>
    <row r="493" spans="1:7" x14ac:dyDescent="0.25">
      <c r="A493" s="17" t="s">
        <v>215</v>
      </c>
      <c r="B493" s="18">
        <f>DATE(2013,9,11)</f>
        <v>41528</v>
      </c>
      <c r="C493" s="18">
        <f>DATE(2018,3,12)</f>
        <v>43171</v>
      </c>
      <c r="D493" s="16" t="s">
        <v>216</v>
      </c>
      <c r="E493" s="16">
        <v>36</v>
      </c>
      <c r="F493" s="28">
        <v>10.039999999999999</v>
      </c>
      <c r="G493" s="28">
        <f t="shared" si="34"/>
        <v>361.43999999999994</v>
      </c>
    </row>
    <row r="494" spans="1:7" x14ac:dyDescent="0.25">
      <c r="A494" s="17" t="s">
        <v>217</v>
      </c>
      <c r="B494" s="18">
        <f>DATE(2013,9,11)</f>
        <v>41528</v>
      </c>
      <c r="C494" s="18">
        <f>DATE(2013,10,1)</f>
        <v>41548</v>
      </c>
      <c r="D494" s="16" t="s">
        <v>218</v>
      </c>
      <c r="E494" s="16">
        <v>1</v>
      </c>
      <c r="F494" s="28">
        <v>11.51</v>
      </c>
      <c r="G494" s="28">
        <f t="shared" si="34"/>
        <v>11.51</v>
      </c>
    </row>
    <row r="495" spans="1:7" x14ac:dyDescent="0.25">
      <c r="A495" s="17" t="s">
        <v>219</v>
      </c>
      <c r="B495" s="18">
        <f>DATE(2013,9,11)</f>
        <v>41528</v>
      </c>
      <c r="C495" s="18">
        <f>DATE(2013,10,1)</f>
        <v>41548</v>
      </c>
      <c r="D495" s="16" t="s">
        <v>220</v>
      </c>
      <c r="E495" s="16">
        <v>13</v>
      </c>
      <c r="F495" s="28">
        <v>11.51</v>
      </c>
      <c r="G495" s="28">
        <f t="shared" si="34"/>
        <v>149.63</v>
      </c>
    </row>
    <row r="496" spans="1:7" x14ac:dyDescent="0.25">
      <c r="A496" s="17" t="s">
        <v>221</v>
      </c>
      <c r="B496" s="18">
        <f>DATE(2011,2,3)</f>
        <v>40577</v>
      </c>
      <c r="C496" s="18">
        <f>DATE(2016,7,29)</f>
        <v>42580</v>
      </c>
      <c r="D496" s="16" t="s">
        <v>222</v>
      </c>
      <c r="E496" s="16">
        <v>138</v>
      </c>
      <c r="F496" s="28">
        <v>198.78</v>
      </c>
      <c r="G496" s="28">
        <f t="shared" si="34"/>
        <v>27431.64</v>
      </c>
    </row>
    <row r="497" spans="1:7" x14ac:dyDescent="0.25">
      <c r="A497" s="17" t="s">
        <v>223</v>
      </c>
      <c r="B497" s="18">
        <f>DATE(2014,11,3)</f>
        <v>41946</v>
      </c>
      <c r="C497" s="18">
        <f>DATE(2022,1,6)</f>
        <v>44567</v>
      </c>
      <c r="D497" s="16" t="s">
        <v>224</v>
      </c>
      <c r="E497" s="16">
        <v>21</v>
      </c>
      <c r="F497" s="28">
        <v>509.37</v>
      </c>
      <c r="G497" s="28">
        <f t="shared" si="34"/>
        <v>10696.77</v>
      </c>
    </row>
    <row r="498" spans="1:7" x14ac:dyDescent="0.25">
      <c r="A498" s="17" t="s">
        <v>225</v>
      </c>
      <c r="B498" s="18">
        <f>DATE(2011,2,3)</f>
        <v>40577</v>
      </c>
      <c r="C498" s="18">
        <f>DATE(2021,9,7)</f>
        <v>44446</v>
      </c>
      <c r="D498" s="16" t="s">
        <v>226</v>
      </c>
      <c r="E498" s="16">
        <v>73</v>
      </c>
      <c r="F498" s="28">
        <v>0.47</v>
      </c>
      <c r="G498" s="28">
        <f t="shared" si="34"/>
        <v>34.309999999999995</v>
      </c>
    </row>
    <row r="499" spans="1:7" x14ac:dyDescent="0.25">
      <c r="A499" s="17" t="s">
        <v>227</v>
      </c>
      <c r="B499" s="18">
        <f>DATE(2011,2,3)</f>
        <v>40577</v>
      </c>
      <c r="C499" s="18">
        <f>DATE(2022,1,6)</f>
        <v>44567</v>
      </c>
      <c r="D499" s="16" t="s">
        <v>228</v>
      </c>
      <c r="E499" s="16">
        <v>83</v>
      </c>
      <c r="F499" s="28">
        <v>1398.59</v>
      </c>
      <c r="G499" s="28">
        <f t="shared" si="34"/>
        <v>116082.96999999999</v>
      </c>
    </row>
    <row r="500" spans="1:7" x14ac:dyDescent="0.25">
      <c r="A500" s="17" t="s">
        <v>229</v>
      </c>
      <c r="B500" s="18">
        <f>DATE(2011,2,21)</f>
        <v>40595</v>
      </c>
      <c r="C500" s="18">
        <f>DATE(2022,1,6)</f>
        <v>44567</v>
      </c>
      <c r="D500" s="16" t="s">
        <v>230</v>
      </c>
      <c r="E500" s="16">
        <v>6</v>
      </c>
      <c r="F500" s="28">
        <v>535</v>
      </c>
      <c r="G500" s="28">
        <f t="shared" si="34"/>
        <v>3210</v>
      </c>
    </row>
    <row r="501" spans="1:7" x14ac:dyDescent="0.25">
      <c r="A501" s="17" t="s">
        <v>231</v>
      </c>
      <c r="B501" s="18">
        <f t="shared" ref="B501:B509" si="38">DATE(2011,2,3)</f>
        <v>40577</v>
      </c>
      <c r="C501" s="18">
        <f>DATE(2020,3,2)</f>
        <v>43892</v>
      </c>
      <c r="D501" s="16" t="s">
        <v>232</v>
      </c>
      <c r="E501" s="16">
        <v>2</v>
      </c>
      <c r="F501" s="28">
        <v>676.14</v>
      </c>
      <c r="G501" s="28">
        <f t="shared" si="34"/>
        <v>1352.28</v>
      </c>
    </row>
    <row r="502" spans="1:7" x14ac:dyDescent="0.25">
      <c r="A502" s="17" t="s">
        <v>233</v>
      </c>
      <c r="B502" s="18">
        <f t="shared" si="38"/>
        <v>40577</v>
      </c>
      <c r="C502" s="18">
        <f>DATE(2022,1,6)</f>
        <v>44567</v>
      </c>
      <c r="D502" s="16" t="s">
        <v>234</v>
      </c>
      <c r="E502" s="16">
        <v>4</v>
      </c>
      <c r="F502" s="28">
        <v>226.01</v>
      </c>
      <c r="G502" s="28">
        <f t="shared" si="34"/>
        <v>904.04</v>
      </c>
    </row>
    <row r="503" spans="1:7" x14ac:dyDescent="0.25">
      <c r="A503" s="17" t="s">
        <v>235</v>
      </c>
      <c r="B503" s="18">
        <f t="shared" si="38"/>
        <v>40577</v>
      </c>
      <c r="C503" s="18">
        <f>DATE(2014,8,26)</f>
        <v>41877</v>
      </c>
      <c r="D503" s="16" t="s">
        <v>236</v>
      </c>
      <c r="E503" s="16">
        <v>18</v>
      </c>
      <c r="F503" s="28">
        <v>1355.69</v>
      </c>
      <c r="G503" s="28">
        <f t="shared" si="34"/>
        <v>24402.420000000002</v>
      </c>
    </row>
    <row r="504" spans="1:7" x14ac:dyDescent="0.25">
      <c r="A504" s="17" t="s">
        <v>237</v>
      </c>
      <c r="B504" s="18">
        <f t="shared" si="38"/>
        <v>40577</v>
      </c>
      <c r="C504" s="18">
        <f>DATE(2022,1,6)</f>
        <v>44567</v>
      </c>
      <c r="D504" s="16" t="s">
        <v>238</v>
      </c>
      <c r="E504" s="16">
        <v>13</v>
      </c>
      <c r="F504" s="28">
        <v>165.13</v>
      </c>
      <c r="G504" s="28">
        <f t="shared" si="34"/>
        <v>2146.69</v>
      </c>
    </row>
    <row r="505" spans="1:7" x14ac:dyDescent="0.25">
      <c r="A505" s="17" t="s">
        <v>239</v>
      </c>
      <c r="B505" s="18">
        <f t="shared" si="38"/>
        <v>40577</v>
      </c>
      <c r="C505" s="18">
        <f>DATE(2022,1,6)</f>
        <v>44567</v>
      </c>
      <c r="D505" s="16" t="s">
        <v>240</v>
      </c>
      <c r="E505" s="16">
        <v>16</v>
      </c>
      <c r="F505" s="28">
        <v>150.09</v>
      </c>
      <c r="G505" s="28">
        <f t="shared" si="34"/>
        <v>2401.44</v>
      </c>
    </row>
    <row r="506" spans="1:7" x14ac:dyDescent="0.25">
      <c r="A506" s="17" t="s">
        <v>241</v>
      </c>
      <c r="B506" s="18">
        <f t="shared" si="38"/>
        <v>40577</v>
      </c>
      <c r="C506" s="18">
        <f>DATE(2012,10,16)</f>
        <v>41198</v>
      </c>
      <c r="D506" s="16" t="s">
        <v>242</v>
      </c>
      <c r="E506" s="16">
        <v>33</v>
      </c>
      <c r="F506" s="28">
        <v>12.54</v>
      </c>
      <c r="G506" s="28">
        <f t="shared" si="34"/>
        <v>413.82</v>
      </c>
    </row>
    <row r="507" spans="1:7" x14ac:dyDescent="0.25">
      <c r="A507" s="17" t="s">
        <v>243</v>
      </c>
      <c r="B507" s="18">
        <f t="shared" si="38"/>
        <v>40577</v>
      </c>
      <c r="C507" s="18">
        <f>DATE(2021,3,31)</f>
        <v>44286</v>
      </c>
      <c r="D507" s="16" t="s">
        <v>244</v>
      </c>
      <c r="E507" s="16">
        <v>42</v>
      </c>
      <c r="F507" s="28">
        <v>39.479999999999997</v>
      </c>
      <c r="G507" s="28">
        <f t="shared" si="34"/>
        <v>1658.1599999999999</v>
      </c>
    </row>
    <row r="508" spans="1:7" x14ac:dyDescent="0.25">
      <c r="A508" s="17" t="s">
        <v>245</v>
      </c>
      <c r="B508" s="18">
        <f t="shared" si="38"/>
        <v>40577</v>
      </c>
      <c r="C508" s="18">
        <f>DATE(2022,1,6)</f>
        <v>44567</v>
      </c>
      <c r="D508" s="16" t="s">
        <v>246</v>
      </c>
      <c r="E508" s="16">
        <v>46</v>
      </c>
      <c r="F508" s="28">
        <v>17.149999999999999</v>
      </c>
      <c r="G508" s="28">
        <f t="shared" si="34"/>
        <v>788.9</v>
      </c>
    </row>
    <row r="509" spans="1:7" x14ac:dyDescent="0.25">
      <c r="A509" s="17" t="s">
        <v>247</v>
      </c>
      <c r="B509" s="18">
        <f t="shared" si="38"/>
        <v>40577</v>
      </c>
      <c r="C509" s="18">
        <f>DATE(2022,1,6)</f>
        <v>44567</v>
      </c>
      <c r="D509" s="16" t="s">
        <v>248</v>
      </c>
      <c r="E509" s="16">
        <v>57</v>
      </c>
      <c r="F509" s="28">
        <v>18.16</v>
      </c>
      <c r="G509" s="28">
        <f t="shared" si="34"/>
        <v>1035.1200000000001</v>
      </c>
    </row>
    <row r="510" spans="1:7" x14ac:dyDescent="0.25">
      <c r="A510" s="17" t="s">
        <v>249</v>
      </c>
      <c r="B510" s="18">
        <f>DATE(2011,4,11)</f>
        <v>40644</v>
      </c>
      <c r="C510" s="18">
        <f>DATE(2022,1,6)</f>
        <v>44567</v>
      </c>
      <c r="D510" s="16" t="s">
        <v>250</v>
      </c>
      <c r="E510" s="16">
        <v>66</v>
      </c>
      <c r="F510" s="28">
        <v>36.74</v>
      </c>
      <c r="G510" s="28">
        <f t="shared" si="34"/>
        <v>2424.84</v>
      </c>
    </row>
    <row r="511" spans="1:7" x14ac:dyDescent="0.25">
      <c r="A511" s="17" t="s">
        <v>251</v>
      </c>
      <c r="B511" s="18">
        <f t="shared" ref="B511:B517" si="39">DATE(2011,2,3)</f>
        <v>40577</v>
      </c>
      <c r="C511" s="18">
        <f>DATE(2022,1,6)</f>
        <v>44567</v>
      </c>
      <c r="D511" s="16" t="s">
        <v>252</v>
      </c>
      <c r="E511" s="16">
        <v>26</v>
      </c>
      <c r="F511" s="28">
        <v>77.040000000000006</v>
      </c>
      <c r="G511" s="28">
        <f t="shared" si="34"/>
        <v>2003.0400000000002</v>
      </c>
    </row>
    <row r="512" spans="1:7" x14ac:dyDescent="0.25">
      <c r="A512" s="17" t="s">
        <v>253</v>
      </c>
      <c r="B512" s="18">
        <f t="shared" si="39"/>
        <v>40577</v>
      </c>
      <c r="C512" s="18">
        <f>DATE(2021,3,31)</f>
        <v>44286</v>
      </c>
      <c r="D512" s="16" t="s">
        <v>254</v>
      </c>
      <c r="E512" s="16">
        <v>27</v>
      </c>
      <c r="F512" s="28">
        <v>6.9</v>
      </c>
      <c r="G512" s="28">
        <f t="shared" si="34"/>
        <v>186.3</v>
      </c>
    </row>
    <row r="513" spans="1:7" x14ac:dyDescent="0.25">
      <c r="A513" s="17" t="s">
        <v>255</v>
      </c>
      <c r="B513" s="18">
        <f t="shared" si="39"/>
        <v>40577</v>
      </c>
      <c r="C513" s="18">
        <f>DATE(2022,1,6)</f>
        <v>44567</v>
      </c>
      <c r="D513" s="16" t="s">
        <v>256</v>
      </c>
      <c r="E513" s="16">
        <v>111</v>
      </c>
      <c r="F513" s="28">
        <v>12.28</v>
      </c>
      <c r="G513" s="28">
        <f t="shared" si="34"/>
        <v>1363.08</v>
      </c>
    </row>
    <row r="514" spans="1:7" x14ac:dyDescent="0.25">
      <c r="A514" s="17" t="s">
        <v>257</v>
      </c>
      <c r="B514" s="18">
        <f t="shared" si="39"/>
        <v>40577</v>
      </c>
      <c r="C514" s="18">
        <f>DATE(2022,1,6)</f>
        <v>44567</v>
      </c>
      <c r="D514" s="16" t="s">
        <v>258</v>
      </c>
      <c r="E514" s="16">
        <v>48</v>
      </c>
      <c r="F514" s="28">
        <v>12.36</v>
      </c>
      <c r="G514" s="28">
        <f t="shared" ref="G514:G562" si="40">+E514*F514</f>
        <v>593.28</v>
      </c>
    </row>
    <row r="515" spans="1:7" x14ac:dyDescent="0.25">
      <c r="A515" s="17" t="s">
        <v>259</v>
      </c>
      <c r="B515" s="18">
        <f t="shared" si="39"/>
        <v>40577</v>
      </c>
      <c r="C515" s="18">
        <f>DATE(2022,1,6)</f>
        <v>44567</v>
      </c>
      <c r="D515" s="16" t="s">
        <v>260</v>
      </c>
      <c r="E515" s="16">
        <v>46</v>
      </c>
      <c r="F515" s="28">
        <v>12.36</v>
      </c>
      <c r="G515" s="28">
        <f t="shared" si="40"/>
        <v>568.55999999999995</v>
      </c>
    </row>
    <row r="516" spans="1:7" x14ac:dyDescent="0.25">
      <c r="A516" s="17" t="s">
        <v>261</v>
      </c>
      <c r="B516" s="18">
        <f t="shared" si="39"/>
        <v>40577</v>
      </c>
      <c r="C516" s="18">
        <f>DATE(2021,3,31)</f>
        <v>44286</v>
      </c>
      <c r="D516" s="16" t="s">
        <v>262</v>
      </c>
      <c r="E516" s="16">
        <v>26</v>
      </c>
      <c r="F516" s="28">
        <v>18.5</v>
      </c>
      <c r="G516" s="28">
        <f t="shared" si="40"/>
        <v>481</v>
      </c>
    </row>
    <row r="517" spans="1:7" x14ac:dyDescent="0.25">
      <c r="A517" s="17" t="s">
        <v>263</v>
      </c>
      <c r="B517" s="18">
        <f t="shared" si="39"/>
        <v>40577</v>
      </c>
      <c r="C517" s="18">
        <f>DATE(2021,8,31)</f>
        <v>44439</v>
      </c>
      <c r="D517" s="16" t="s">
        <v>264</v>
      </c>
      <c r="E517" s="16">
        <v>166</v>
      </c>
      <c r="F517" s="28">
        <v>43.66</v>
      </c>
      <c r="G517" s="28">
        <f t="shared" si="40"/>
        <v>7247.5599999999995</v>
      </c>
    </row>
    <row r="518" spans="1:7" x14ac:dyDescent="0.25">
      <c r="A518" s="17" t="s">
        <v>265</v>
      </c>
      <c r="B518" s="18">
        <f>DATE(2011,2,10)</f>
        <v>40584</v>
      </c>
      <c r="C518" s="18">
        <f>DATE(2022,1,6)</f>
        <v>44567</v>
      </c>
      <c r="D518" s="16" t="s">
        <v>266</v>
      </c>
      <c r="E518" s="16">
        <v>186</v>
      </c>
      <c r="F518" s="28">
        <v>7.77</v>
      </c>
      <c r="G518" s="28">
        <f t="shared" si="40"/>
        <v>1445.22</v>
      </c>
    </row>
    <row r="519" spans="1:7" x14ac:dyDescent="0.25">
      <c r="A519" s="17" t="s">
        <v>267</v>
      </c>
      <c r="B519" s="18">
        <f>DATE(2011,2,3)</f>
        <v>40577</v>
      </c>
      <c r="C519" s="18">
        <f>DATE(2022,1,6)</f>
        <v>44567</v>
      </c>
      <c r="D519" s="16" t="s">
        <v>268</v>
      </c>
      <c r="E519" s="16">
        <v>160</v>
      </c>
      <c r="F519" s="28">
        <v>10.62</v>
      </c>
      <c r="G519" s="28">
        <f t="shared" si="40"/>
        <v>1699.1999999999998</v>
      </c>
    </row>
    <row r="520" spans="1:7" x14ac:dyDescent="0.25">
      <c r="A520" s="17" t="s">
        <v>269</v>
      </c>
      <c r="B520" s="18">
        <f>DATE(2011,3,11)</f>
        <v>40613</v>
      </c>
      <c r="C520" s="18">
        <f>DATE(2018,6,4)</f>
        <v>43255</v>
      </c>
      <c r="D520" s="16" t="s">
        <v>270</v>
      </c>
      <c r="E520" s="16">
        <v>1636</v>
      </c>
      <c r="F520" s="28">
        <v>2.99</v>
      </c>
      <c r="G520" s="28">
        <f t="shared" si="40"/>
        <v>4891.6400000000003</v>
      </c>
    </row>
    <row r="521" spans="1:7" x14ac:dyDescent="0.25">
      <c r="A521" s="17" t="s">
        <v>271</v>
      </c>
      <c r="B521" s="18">
        <f>DATE(2011,2,3)</f>
        <v>40577</v>
      </c>
      <c r="C521" s="18">
        <f>DATE(2021,5,25)</f>
        <v>44341</v>
      </c>
      <c r="D521" s="16" t="s">
        <v>272</v>
      </c>
      <c r="E521" s="16">
        <v>102</v>
      </c>
      <c r="F521" s="28">
        <v>12.12</v>
      </c>
      <c r="G521" s="28">
        <f t="shared" si="40"/>
        <v>1236.24</v>
      </c>
    </row>
    <row r="522" spans="1:7" x14ac:dyDescent="0.25">
      <c r="A522" s="17" t="s">
        <v>273</v>
      </c>
      <c r="B522" s="18">
        <f>DATE(2011,2,3)</f>
        <v>40577</v>
      </c>
      <c r="C522" s="18">
        <f>DATE(2021,8,31)</f>
        <v>44439</v>
      </c>
      <c r="D522" s="16" t="s">
        <v>274</v>
      </c>
      <c r="E522" s="16">
        <v>245</v>
      </c>
      <c r="F522" s="28">
        <v>36.520000000000003</v>
      </c>
      <c r="G522" s="28">
        <f t="shared" si="40"/>
        <v>8947.4000000000015</v>
      </c>
    </row>
    <row r="523" spans="1:7" x14ac:dyDescent="0.25">
      <c r="A523" s="17" t="s">
        <v>275</v>
      </c>
      <c r="B523" s="18">
        <f>DATE(2011,4,12)</f>
        <v>40645</v>
      </c>
      <c r="C523" s="18">
        <f>DATE(2022,1,6)</f>
        <v>44567</v>
      </c>
      <c r="D523" s="16" t="s">
        <v>276</v>
      </c>
      <c r="E523" s="16">
        <v>11</v>
      </c>
      <c r="F523" s="28">
        <v>650</v>
      </c>
      <c r="G523" s="28">
        <f t="shared" si="40"/>
        <v>7150</v>
      </c>
    </row>
    <row r="524" spans="1:7" x14ac:dyDescent="0.25">
      <c r="A524" s="17" t="s">
        <v>277</v>
      </c>
      <c r="B524" s="18">
        <f>DATE(2011,2,3)</f>
        <v>40577</v>
      </c>
      <c r="C524" s="18">
        <f>DATE(2022,1,6)</f>
        <v>44567</v>
      </c>
      <c r="D524" s="16" t="s">
        <v>278</v>
      </c>
      <c r="E524" s="16">
        <v>23</v>
      </c>
      <c r="F524" s="28">
        <v>58.23</v>
      </c>
      <c r="G524" s="28">
        <f t="shared" si="40"/>
        <v>1339.29</v>
      </c>
    </row>
    <row r="525" spans="1:7" x14ac:dyDescent="0.25">
      <c r="A525" s="17" t="s">
        <v>279</v>
      </c>
      <c r="B525" s="18">
        <f>DATE(2011,2,3)</f>
        <v>40577</v>
      </c>
      <c r="C525" s="18">
        <f>DATE(2021,3,31)</f>
        <v>44286</v>
      </c>
      <c r="D525" s="16" t="s">
        <v>280</v>
      </c>
      <c r="E525" s="16">
        <v>5</v>
      </c>
      <c r="F525" s="28">
        <v>29</v>
      </c>
      <c r="G525" s="28">
        <f t="shared" si="40"/>
        <v>145</v>
      </c>
    </row>
    <row r="526" spans="1:7" x14ac:dyDescent="0.25">
      <c r="A526" s="17" t="s">
        <v>281</v>
      </c>
      <c r="B526" s="18">
        <f>DATE(2011,3,11)</f>
        <v>40613</v>
      </c>
      <c r="C526" s="18">
        <f>DATE(2021,3,31)</f>
        <v>44286</v>
      </c>
      <c r="D526" s="16" t="s">
        <v>282</v>
      </c>
      <c r="E526" s="16">
        <v>6</v>
      </c>
      <c r="F526" s="28">
        <v>30.29</v>
      </c>
      <c r="G526" s="28">
        <f t="shared" si="40"/>
        <v>181.74</v>
      </c>
    </row>
    <row r="527" spans="1:7" x14ac:dyDescent="0.25">
      <c r="A527" s="17" t="s">
        <v>283</v>
      </c>
      <c r="B527" s="18">
        <f>DATE(2013,7,17)</f>
        <v>41472</v>
      </c>
      <c r="C527" s="18">
        <f>DATE(2020,5,12)</f>
        <v>43963</v>
      </c>
      <c r="D527" s="16" t="s">
        <v>284</v>
      </c>
      <c r="E527" s="16">
        <v>4</v>
      </c>
      <c r="F527" s="28">
        <v>3738.51</v>
      </c>
      <c r="G527" s="28">
        <f t="shared" si="40"/>
        <v>14954.04</v>
      </c>
    </row>
    <row r="528" spans="1:7" x14ac:dyDescent="0.25">
      <c r="A528" s="17" t="s">
        <v>285</v>
      </c>
      <c r="B528" s="18">
        <f>DATE(2012,10,12)</f>
        <v>41194</v>
      </c>
      <c r="C528" s="18">
        <f>DATE(2014,1,14)</f>
        <v>41653</v>
      </c>
      <c r="D528" s="16" t="s">
        <v>286</v>
      </c>
      <c r="E528" s="16">
        <v>10</v>
      </c>
      <c r="F528" s="28">
        <v>4095.42</v>
      </c>
      <c r="G528" s="28">
        <f t="shared" si="40"/>
        <v>40954.199999999997</v>
      </c>
    </row>
    <row r="529" spans="1:7" x14ac:dyDescent="0.25">
      <c r="A529" s="17" t="s">
        <v>287</v>
      </c>
      <c r="B529" s="18">
        <f>DATE(2011,2,17)</f>
        <v>40591</v>
      </c>
      <c r="C529" s="18">
        <f>DATE(2017,11,10)</f>
        <v>43049</v>
      </c>
      <c r="D529" s="16" t="s">
        <v>288</v>
      </c>
      <c r="E529" s="16">
        <v>3</v>
      </c>
      <c r="F529" s="28">
        <v>10820.6</v>
      </c>
      <c r="G529" s="28">
        <f t="shared" si="40"/>
        <v>32461.800000000003</v>
      </c>
    </row>
    <row r="530" spans="1:7" x14ac:dyDescent="0.25">
      <c r="A530" s="17" t="s">
        <v>289</v>
      </c>
      <c r="B530" s="18">
        <f>DATE(2011,2,3)</f>
        <v>40577</v>
      </c>
      <c r="C530" s="18">
        <f>DATE(2022,1,6)</f>
        <v>44567</v>
      </c>
      <c r="D530" s="16" t="s">
        <v>290</v>
      </c>
      <c r="E530" s="16">
        <v>43</v>
      </c>
      <c r="F530" s="28">
        <v>37</v>
      </c>
      <c r="G530" s="28">
        <f t="shared" si="40"/>
        <v>1591</v>
      </c>
    </row>
    <row r="531" spans="1:7" x14ac:dyDescent="0.25">
      <c r="A531" s="17" t="s">
        <v>291</v>
      </c>
      <c r="B531" s="18">
        <f>DATE(2015,2,10)</f>
        <v>42045</v>
      </c>
      <c r="C531" s="18">
        <f>DATE(2018,5,25)</f>
        <v>43245</v>
      </c>
      <c r="D531" s="16" t="s">
        <v>292</v>
      </c>
      <c r="E531" s="16">
        <v>10</v>
      </c>
      <c r="F531" s="28">
        <v>1339.26</v>
      </c>
      <c r="G531" s="28">
        <f t="shared" si="40"/>
        <v>13392.6</v>
      </c>
    </row>
    <row r="532" spans="1:7" x14ac:dyDescent="0.25">
      <c r="A532" s="17" t="s">
        <v>293</v>
      </c>
      <c r="B532" s="18">
        <f>DATE(2015,2,10)</f>
        <v>42045</v>
      </c>
      <c r="C532" s="18">
        <f>DATE(2017,11,29)</f>
        <v>43068</v>
      </c>
      <c r="D532" s="16" t="s">
        <v>294</v>
      </c>
      <c r="E532" s="16">
        <v>17</v>
      </c>
      <c r="F532" s="28">
        <v>1219.0899999999999</v>
      </c>
      <c r="G532" s="28">
        <f t="shared" si="40"/>
        <v>20724.53</v>
      </c>
    </row>
    <row r="533" spans="1:7" x14ac:dyDescent="0.25">
      <c r="A533" s="17" t="s">
        <v>295</v>
      </c>
      <c r="B533" s="18">
        <f>DATE(2015,2,10)</f>
        <v>42045</v>
      </c>
      <c r="C533" s="18">
        <f>DATE(2017,11,29)</f>
        <v>43068</v>
      </c>
      <c r="D533" s="16" t="s">
        <v>296</v>
      </c>
      <c r="E533" s="16">
        <v>18</v>
      </c>
      <c r="F533" s="28">
        <v>1219.6500000000001</v>
      </c>
      <c r="G533" s="28">
        <f t="shared" si="40"/>
        <v>21953.7</v>
      </c>
    </row>
    <row r="534" spans="1:7" x14ac:dyDescent="0.25">
      <c r="A534" s="17" t="s">
        <v>297</v>
      </c>
      <c r="B534" s="18">
        <f>DATE(2015,2,10)</f>
        <v>42045</v>
      </c>
      <c r="C534" s="18">
        <f>DATE(2017,11,29)</f>
        <v>43068</v>
      </c>
      <c r="D534" s="16" t="s">
        <v>298</v>
      </c>
      <c r="E534" s="16">
        <v>18</v>
      </c>
      <c r="F534" s="28">
        <v>1170.92</v>
      </c>
      <c r="G534" s="28">
        <f t="shared" si="40"/>
        <v>21076.560000000001</v>
      </c>
    </row>
    <row r="535" spans="1:7" x14ac:dyDescent="0.25">
      <c r="A535" s="17" t="s">
        <v>299</v>
      </c>
      <c r="B535" s="18">
        <f>DATE(2013,9,11)</f>
        <v>41528</v>
      </c>
      <c r="C535" s="18">
        <f>DATE(2021,3,31)</f>
        <v>44286</v>
      </c>
      <c r="D535" s="16" t="s">
        <v>300</v>
      </c>
      <c r="E535" s="16">
        <v>2</v>
      </c>
      <c r="F535" s="28">
        <v>1122</v>
      </c>
      <c r="G535" s="28">
        <f t="shared" si="40"/>
        <v>2244</v>
      </c>
    </row>
    <row r="536" spans="1:7" x14ac:dyDescent="0.25">
      <c r="A536" s="17" t="s">
        <v>301</v>
      </c>
      <c r="B536" s="18">
        <f>DATE(2015,11,23)</f>
        <v>42331</v>
      </c>
      <c r="C536" s="18">
        <f>DATE(2017,11,17)</f>
        <v>43056</v>
      </c>
      <c r="D536" s="16" t="s">
        <v>302</v>
      </c>
      <c r="E536" s="16">
        <v>4</v>
      </c>
      <c r="F536" s="28">
        <v>163.1</v>
      </c>
      <c r="G536" s="28">
        <f t="shared" si="40"/>
        <v>652.4</v>
      </c>
    </row>
    <row r="537" spans="1:7" x14ac:dyDescent="0.25">
      <c r="A537" s="17" t="s">
        <v>303</v>
      </c>
      <c r="B537" s="18">
        <f>DATE(2015,11,23)</f>
        <v>42331</v>
      </c>
      <c r="C537" s="18">
        <f>DATE(2022,1,6)</f>
        <v>44567</v>
      </c>
      <c r="D537" s="16" t="s">
        <v>304</v>
      </c>
      <c r="E537" s="16">
        <v>117</v>
      </c>
      <c r="F537" s="28">
        <v>4.51</v>
      </c>
      <c r="G537" s="28">
        <f t="shared" si="40"/>
        <v>527.66999999999996</v>
      </c>
    </row>
    <row r="538" spans="1:7" x14ac:dyDescent="0.25">
      <c r="A538" s="17" t="s">
        <v>305</v>
      </c>
      <c r="B538" s="18">
        <f>DATE(2016,2,2)</f>
        <v>42402</v>
      </c>
      <c r="C538" s="18">
        <f>DATE(2018,5,25)</f>
        <v>43245</v>
      </c>
      <c r="D538" s="16" t="s">
        <v>306</v>
      </c>
      <c r="E538" s="16">
        <v>3</v>
      </c>
      <c r="F538" s="28">
        <v>499.06</v>
      </c>
      <c r="G538" s="28">
        <f t="shared" si="40"/>
        <v>1497.18</v>
      </c>
    </row>
    <row r="539" spans="1:7" x14ac:dyDescent="0.25">
      <c r="A539" s="17" t="s">
        <v>307</v>
      </c>
      <c r="B539" s="18">
        <f>DATE(2016,2,2)</f>
        <v>42402</v>
      </c>
      <c r="C539" s="18">
        <f>DATE(2017,6,28)</f>
        <v>42914</v>
      </c>
      <c r="D539" s="16" t="s">
        <v>308</v>
      </c>
      <c r="E539" s="16">
        <v>2</v>
      </c>
      <c r="F539" s="28">
        <v>438.36</v>
      </c>
      <c r="G539" s="28">
        <f t="shared" si="40"/>
        <v>876.72</v>
      </c>
    </row>
    <row r="540" spans="1:7" x14ac:dyDescent="0.25">
      <c r="A540" s="17" t="s">
        <v>309</v>
      </c>
      <c r="B540" s="18">
        <f>DATE(2016,2,2)</f>
        <v>42402</v>
      </c>
      <c r="C540" s="18">
        <f>DATE(2017,6,28)</f>
        <v>42914</v>
      </c>
      <c r="D540" s="16" t="s">
        <v>310</v>
      </c>
      <c r="E540" s="16">
        <v>2</v>
      </c>
      <c r="F540" s="28">
        <v>479.53</v>
      </c>
      <c r="G540" s="28">
        <f t="shared" si="40"/>
        <v>959.06</v>
      </c>
    </row>
    <row r="541" spans="1:7" x14ac:dyDescent="0.25">
      <c r="A541" s="17" t="s">
        <v>311</v>
      </c>
      <c r="B541" s="18">
        <f>DATE(2016,2,2)</f>
        <v>42402</v>
      </c>
      <c r="C541" s="18">
        <f>DATE(2017,6,28)</f>
        <v>42914</v>
      </c>
      <c r="D541" s="16" t="s">
        <v>312</v>
      </c>
      <c r="E541" s="16">
        <v>2</v>
      </c>
      <c r="F541" s="28">
        <v>478.58</v>
      </c>
      <c r="G541" s="28">
        <f t="shared" si="40"/>
        <v>957.16</v>
      </c>
    </row>
    <row r="542" spans="1:7" x14ac:dyDescent="0.25">
      <c r="A542" s="17" t="s">
        <v>313</v>
      </c>
      <c r="B542" s="18">
        <f>DATE(2016,4,12)</f>
        <v>42472</v>
      </c>
      <c r="C542" s="18">
        <f>DATE(2019,7,15)</f>
        <v>43661</v>
      </c>
      <c r="D542" s="16" t="s">
        <v>314</v>
      </c>
      <c r="E542" s="16">
        <v>109</v>
      </c>
      <c r="F542" s="28">
        <v>19.66</v>
      </c>
      <c r="G542" s="28">
        <f t="shared" si="40"/>
        <v>2142.94</v>
      </c>
    </row>
    <row r="543" spans="1:7" x14ac:dyDescent="0.25">
      <c r="A543" s="17" t="s">
        <v>315</v>
      </c>
      <c r="B543" s="18">
        <f>DATE(2016,11,14)</f>
        <v>42688</v>
      </c>
      <c r="C543" s="18">
        <f>DATE(2021,7,13)</f>
        <v>44390</v>
      </c>
      <c r="D543" s="16" t="s">
        <v>316</v>
      </c>
      <c r="E543" s="16">
        <v>15</v>
      </c>
      <c r="F543" s="28">
        <v>2810.76</v>
      </c>
      <c r="G543" s="28">
        <f t="shared" si="40"/>
        <v>42161.4</v>
      </c>
    </row>
    <row r="544" spans="1:7" x14ac:dyDescent="0.25">
      <c r="A544" s="17" t="s">
        <v>317</v>
      </c>
      <c r="B544" s="18">
        <f>DATE(2016,11,15)</f>
        <v>42689</v>
      </c>
      <c r="C544" s="18">
        <f>DATE(2021,7,13)</f>
        <v>44390</v>
      </c>
      <c r="D544" s="16" t="s">
        <v>318</v>
      </c>
      <c r="E544" s="16">
        <v>6</v>
      </c>
      <c r="F544" s="28">
        <v>1784.55</v>
      </c>
      <c r="G544" s="28">
        <f t="shared" si="40"/>
        <v>10707.3</v>
      </c>
    </row>
    <row r="545" spans="1:7" x14ac:dyDescent="0.25">
      <c r="A545" s="17" t="s">
        <v>319</v>
      </c>
      <c r="B545" s="18">
        <f>DATE(2016,11,15)</f>
        <v>42689</v>
      </c>
      <c r="C545" s="18">
        <f>DATE(2021,7,13)</f>
        <v>44390</v>
      </c>
      <c r="D545" s="16" t="s">
        <v>320</v>
      </c>
      <c r="E545" s="16">
        <v>7</v>
      </c>
      <c r="F545" s="28">
        <v>1755</v>
      </c>
      <c r="G545" s="28">
        <f t="shared" si="40"/>
        <v>12285</v>
      </c>
    </row>
    <row r="546" spans="1:7" x14ac:dyDescent="0.25">
      <c r="A546" s="17" t="s">
        <v>321</v>
      </c>
      <c r="B546" s="18">
        <f>DATE(2016,11,15)</f>
        <v>42689</v>
      </c>
      <c r="C546" s="18">
        <f>DATE(2021,7,13)</f>
        <v>44390</v>
      </c>
      <c r="D546" s="16" t="s">
        <v>322</v>
      </c>
      <c r="E546" s="16">
        <v>6</v>
      </c>
      <c r="F546" s="28">
        <v>1684.16</v>
      </c>
      <c r="G546" s="28">
        <f t="shared" si="40"/>
        <v>10104.960000000001</v>
      </c>
    </row>
    <row r="547" spans="1:7" x14ac:dyDescent="0.25">
      <c r="A547" s="17" t="s">
        <v>323</v>
      </c>
      <c r="B547" s="18">
        <f>DATE(2017,2,21)</f>
        <v>42787</v>
      </c>
      <c r="C547" s="18">
        <f>DATE(2021,4,15)</f>
        <v>44301</v>
      </c>
      <c r="D547" s="16" t="s">
        <v>324</v>
      </c>
      <c r="E547" s="16">
        <v>15</v>
      </c>
      <c r="F547" s="28">
        <v>9332.49</v>
      </c>
      <c r="G547" s="28">
        <f t="shared" si="40"/>
        <v>139987.35</v>
      </c>
    </row>
    <row r="548" spans="1:7" x14ac:dyDescent="0.25">
      <c r="A548" s="17" t="s">
        <v>325</v>
      </c>
      <c r="B548" s="18">
        <f>DATE(2017,2,21)</f>
        <v>42787</v>
      </c>
      <c r="C548" s="18">
        <f>DATE(2021,4,15)</f>
        <v>44301</v>
      </c>
      <c r="D548" s="16" t="s">
        <v>326</v>
      </c>
      <c r="E548" s="16">
        <v>13</v>
      </c>
      <c r="F548" s="28">
        <v>9395.76</v>
      </c>
      <c r="G548" s="28">
        <f t="shared" si="40"/>
        <v>122144.88</v>
      </c>
    </row>
    <row r="549" spans="1:7" x14ac:dyDescent="0.25">
      <c r="A549" s="17" t="s">
        <v>327</v>
      </c>
      <c r="B549" s="18">
        <f>DATE(2017,2,21)</f>
        <v>42787</v>
      </c>
      <c r="C549" s="18">
        <f>DATE(2021,4,15)</f>
        <v>44301</v>
      </c>
      <c r="D549" s="16" t="s">
        <v>328</v>
      </c>
      <c r="E549" s="16">
        <v>16</v>
      </c>
      <c r="F549" s="28">
        <v>8986.98</v>
      </c>
      <c r="G549" s="28">
        <f t="shared" si="40"/>
        <v>143791.67999999999</v>
      </c>
    </row>
    <row r="550" spans="1:7" x14ac:dyDescent="0.25">
      <c r="A550" s="35" t="s">
        <v>329</v>
      </c>
      <c r="B550" s="35" t="s">
        <v>371</v>
      </c>
      <c r="C550" s="35" t="s">
        <v>372</v>
      </c>
      <c r="D550" s="35" t="s">
        <v>373</v>
      </c>
      <c r="E550" s="35" t="s">
        <v>374</v>
      </c>
      <c r="F550" s="35" t="s">
        <v>375</v>
      </c>
      <c r="G550" s="35" t="s">
        <v>376</v>
      </c>
    </row>
    <row r="551" spans="1:7" x14ac:dyDescent="0.25">
      <c r="A551" s="17" t="s">
        <v>331</v>
      </c>
      <c r="B551" s="18">
        <f>DATE(2017,7,24)</f>
        <v>42940</v>
      </c>
      <c r="C551" s="18">
        <f>DATE(2021,8,31)</f>
        <v>44439</v>
      </c>
      <c r="D551" s="16" t="s">
        <v>332</v>
      </c>
      <c r="E551" s="16">
        <v>3</v>
      </c>
      <c r="F551" s="28">
        <v>12036</v>
      </c>
      <c r="G551" s="28">
        <f t="shared" si="40"/>
        <v>36108</v>
      </c>
    </row>
    <row r="552" spans="1:7" x14ac:dyDescent="0.25">
      <c r="A552" s="17" t="s">
        <v>333</v>
      </c>
      <c r="B552" s="18">
        <f>DATE(2017,7,24)</f>
        <v>42940</v>
      </c>
      <c r="C552" s="18">
        <f>DATE(2021,9,7)</f>
        <v>44446</v>
      </c>
      <c r="D552" s="16" t="s">
        <v>334</v>
      </c>
      <c r="E552" s="16">
        <v>5</v>
      </c>
      <c r="F552" s="28">
        <v>32063.67</v>
      </c>
      <c r="G552" s="28">
        <f t="shared" si="40"/>
        <v>160318.34999999998</v>
      </c>
    </row>
    <row r="553" spans="1:7" x14ac:dyDescent="0.25">
      <c r="A553" s="17" t="s">
        <v>335</v>
      </c>
      <c r="B553" s="18">
        <f>DATE(2017,11,16)</f>
        <v>43055</v>
      </c>
      <c r="C553" s="18">
        <f>DATE(2020,8,10)</f>
        <v>44053</v>
      </c>
      <c r="D553" s="16" t="s">
        <v>336</v>
      </c>
      <c r="E553" s="16">
        <v>1</v>
      </c>
      <c r="F553" s="28">
        <v>265.5</v>
      </c>
      <c r="G553" s="28">
        <f t="shared" si="40"/>
        <v>265.5</v>
      </c>
    </row>
    <row r="554" spans="1:7" x14ac:dyDescent="0.25">
      <c r="A554" s="17" t="s">
        <v>337</v>
      </c>
      <c r="B554" s="18">
        <f>DATE(2017,11,16)</f>
        <v>43055</v>
      </c>
      <c r="C554" s="18">
        <f>DATE(2020,3,2)</f>
        <v>43892</v>
      </c>
      <c r="D554" s="16" t="s">
        <v>338</v>
      </c>
      <c r="E554" s="16">
        <v>4</v>
      </c>
      <c r="F554" s="28">
        <v>690.3</v>
      </c>
      <c r="G554" s="28">
        <f t="shared" si="40"/>
        <v>2761.2</v>
      </c>
    </row>
    <row r="555" spans="1:7" x14ac:dyDescent="0.25">
      <c r="A555" s="17" t="s">
        <v>339</v>
      </c>
      <c r="B555" s="18">
        <f>DATE(2018,6,5)</f>
        <v>43256</v>
      </c>
      <c r="C555" s="18">
        <f>DATE(2022,1,6)</f>
        <v>44567</v>
      </c>
      <c r="D555" s="16" t="s">
        <v>340</v>
      </c>
      <c r="E555" s="16">
        <v>2</v>
      </c>
      <c r="F555" s="28">
        <v>283.55</v>
      </c>
      <c r="G555" s="28">
        <f t="shared" si="40"/>
        <v>567.1</v>
      </c>
    </row>
    <row r="556" spans="1:7" x14ac:dyDescent="0.25">
      <c r="A556" s="17" t="s">
        <v>341</v>
      </c>
      <c r="B556" s="18">
        <f>DATE(2019,5,17)</f>
        <v>43602</v>
      </c>
      <c r="C556" s="18">
        <f>DATE(2022,1,6)</f>
        <v>44567</v>
      </c>
      <c r="D556" s="16" t="s">
        <v>342</v>
      </c>
      <c r="E556" s="16">
        <v>5</v>
      </c>
      <c r="F556" s="28">
        <v>9673.2999999999993</v>
      </c>
      <c r="G556" s="28">
        <f t="shared" si="40"/>
        <v>48366.5</v>
      </c>
    </row>
    <row r="557" spans="1:7" x14ac:dyDescent="0.25">
      <c r="A557" s="17" t="s">
        <v>343</v>
      </c>
      <c r="B557" s="18">
        <f>DATE(2019,7,3)</f>
        <v>43649</v>
      </c>
      <c r="C557" s="18">
        <f>DATE(2022,1,6)</f>
        <v>44567</v>
      </c>
      <c r="D557" s="16" t="s">
        <v>344</v>
      </c>
      <c r="E557" s="16">
        <v>8</v>
      </c>
      <c r="F557" s="28">
        <v>9005.4500000000007</v>
      </c>
      <c r="G557" s="28">
        <f t="shared" si="40"/>
        <v>72043.600000000006</v>
      </c>
    </row>
    <row r="558" spans="1:7" x14ac:dyDescent="0.25">
      <c r="A558" s="17" t="s">
        <v>345</v>
      </c>
      <c r="B558" s="18">
        <f>DATE(2019,7,3)</f>
        <v>43649</v>
      </c>
      <c r="C558" s="18">
        <f>DATE(2022,1,6)</f>
        <v>44567</v>
      </c>
      <c r="D558" s="16" t="s">
        <v>346</v>
      </c>
      <c r="E558" s="16">
        <v>7</v>
      </c>
      <c r="F558" s="28">
        <v>9009.5499999999993</v>
      </c>
      <c r="G558" s="28">
        <f t="shared" si="40"/>
        <v>63066.849999999991</v>
      </c>
    </row>
    <row r="559" spans="1:7" x14ac:dyDescent="0.25">
      <c r="A559" s="17" t="s">
        <v>347</v>
      </c>
      <c r="B559" s="18">
        <f>DATE(2019,7,3)</f>
        <v>43649</v>
      </c>
      <c r="C559" s="18">
        <f>DATE(2022,1,6)</f>
        <v>44567</v>
      </c>
      <c r="D559" s="16" t="s">
        <v>348</v>
      </c>
      <c r="E559" s="16">
        <v>11</v>
      </c>
      <c r="F559" s="28">
        <v>8578.7800000000007</v>
      </c>
      <c r="G559" s="28">
        <f t="shared" si="40"/>
        <v>94366.58</v>
      </c>
    </row>
    <row r="560" spans="1:7" x14ac:dyDescent="0.25">
      <c r="A560" s="17" t="s">
        <v>349</v>
      </c>
      <c r="B560" s="18">
        <f>DATE(2020,5,15)</f>
        <v>43966</v>
      </c>
      <c r="C560" s="18">
        <f>DATE(2020,10,6)</f>
        <v>44110</v>
      </c>
      <c r="D560" s="16" t="s">
        <v>350</v>
      </c>
      <c r="E560" s="16">
        <v>0</v>
      </c>
      <c r="F560" s="28">
        <v>7198</v>
      </c>
      <c r="G560" s="28">
        <f t="shared" si="40"/>
        <v>0</v>
      </c>
    </row>
    <row r="561" spans="1:7" x14ac:dyDescent="0.25">
      <c r="A561" s="17" t="s">
        <v>351</v>
      </c>
      <c r="B561" s="18">
        <f>DATE(2020,5,15)</f>
        <v>43966</v>
      </c>
      <c r="C561" s="18">
        <f>DATE(2020,5,14)</f>
        <v>43965</v>
      </c>
      <c r="D561" s="16" t="s">
        <v>352</v>
      </c>
      <c r="E561" s="16">
        <v>1</v>
      </c>
      <c r="F561" s="28">
        <v>8496</v>
      </c>
      <c r="G561" s="28">
        <f t="shared" si="40"/>
        <v>8496</v>
      </c>
    </row>
    <row r="562" spans="1:7" x14ac:dyDescent="0.25">
      <c r="A562" s="17" t="s">
        <v>351</v>
      </c>
      <c r="B562" s="18">
        <f>DATE(2020,5,14)</f>
        <v>43965</v>
      </c>
      <c r="C562" s="18">
        <f>DATE(2020,5,14)</f>
        <v>43965</v>
      </c>
      <c r="D562" s="16" t="s">
        <v>352</v>
      </c>
      <c r="E562" s="16">
        <v>2</v>
      </c>
      <c r="F562" s="28">
        <v>8496</v>
      </c>
      <c r="G562" s="28">
        <f t="shared" si="40"/>
        <v>16992</v>
      </c>
    </row>
    <row r="563" spans="1:7" x14ac:dyDescent="0.25">
      <c r="F563" s="26" t="s">
        <v>361</v>
      </c>
      <c r="G563" s="43">
        <f>SUM(G385:G562)</f>
        <v>2432909.63</v>
      </c>
    </row>
    <row r="570" spans="1:7" x14ac:dyDescent="0.25">
      <c r="A570" s="44"/>
      <c r="B570" s="44"/>
      <c r="E570" s="44"/>
      <c r="F570" s="44"/>
    </row>
    <row r="571" spans="1:7" x14ac:dyDescent="0.25">
      <c r="A571" s="47" t="s">
        <v>369</v>
      </c>
      <c r="B571" s="47"/>
      <c r="E571" s="48" t="s">
        <v>370</v>
      </c>
      <c r="F571" s="48"/>
    </row>
    <row r="572" spans="1:7" x14ac:dyDescent="0.25">
      <c r="A572" s="45" t="s">
        <v>367</v>
      </c>
      <c r="B572" s="45"/>
      <c r="E572" s="46" t="s">
        <v>368</v>
      </c>
      <c r="F572" s="46"/>
    </row>
  </sheetData>
  <mergeCells count="4">
    <mergeCell ref="A572:B572"/>
    <mergeCell ref="E572:F572"/>
    <mergeCell ref="A571:B571"/>
    <mergeCell ref="E571:F571"/>
  </mergeCells>
  <pageMargins left="0.7" right="0.7" top="0.75" bottom="0.75" header="0.3" footer="0.3"/>
  <pageSetup paperSize="5" scale="71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 de artículo - Invent</vt:lpstr>
      <vt:lpstr>'Cantidades de artículo - Invent'!Área_de_impresión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Glenis M. Heredia</dc:creator>
  <cp:lastModifiedBy>Ruddy Solano</cp:lastModifiedBy>
  <cp:lastPrinted>2022-07-11T17:19:59Z</cp:lastPrinted>
  <dcterms:created xsi:type="dcterms:W3CDTF">2022-03-02T13:42:02Z</dcterms:created>
  <dcterms:modified xsi:type="dcterms:W3CDTF">2022-07-11T17:38:02Z</dcterms:modified>
</cp:coreProperties>
</file>