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ddy.solano\Desktop\"/>
    </mc:Choice>
  </mc:AlternateContent>
  <bookViews>
    <workbookView xWindow="0" yWindow="0" windowWidth="21570" windowHeight="8055"/>
  </bookViews>
  <sheets>
    <sheet name="Cantidades de artículo - Invent" sheetId="1" r:id="rId1"/>
  </sheets>
  <definedNames>
    <definedName name="_xlnm._FilterDatabase" localSheetId="0" hidden="1">'Cantidades de artículo - Invent'!$A$2:$F$185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4" i="1" l="1"/>
  <c r="B114" i="1"/>
  <c r="G186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3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<sst xmlns="http://schemas.openxmlformats.org/spreadsheetml/2006/main" count="374" uniqueCount="373">
  <si>
    <t>Descripción artículo</t>
  </si>
  <si>
    <t>A000529</t>
  </si>
  <si>
    <t>Recogedor de Basura</t>
  </si>
  <si>
    <t>A000531</t>
  </si>
  <si>
    <t>SERVILLETAS TOALLAS 100/1</t>
  </si>
  <si>
    <t>A000555</t>
  </si>
  <si>
    <t>Papel Toalla Primum Rollo</t>
  </si>
  <si>
    <t>AB00001</t>
  </si>
  <si>
    <t>Azúcar Crema PAQ1X5LB</t>
  </si>
  <si>
    <t>AB00002</t>
  </si>
  <si>
    <t>Azúcar Blanca PAQ1X5LB</t>
  </si>
  <si>
    <t>AB00003</t>
  </si>
  <si>
    <t>Café PAQ1X1LB</t>
  </si>
  <si>
    <t>AB00004</t>
  </si>
  <si>
    <t>Cremora</t>
  </si>
  <si>
    <t>AB00005</t>
  </si>
  <si>
    <t>Té Caliente Varios</t>
  </si>
  <si>
    <t>AB00012</t>
  </si>
  <si>
    <t>Té Frio</t>
  </si>
  <si>
    <t>AB00013</t>
  </si>
  <si>
    <t>Azucar  Dietética caja</t>
  </si>
  <si>
    <t>AB00024</t>
  </si>
  <si>
    <t>Pañuelo Facial</t>
  </si>
  <si>
    <t>S000147</t>
  </si>
  <si>
    <t>TINTA P/SELLO ROJA</t>
  </si>
  <si>
    <t>S000148</t>
  </si>
  <si>
    <t>UHU 21 G</t>
  </si>
  <si>
    <t>S000149</t>
  </si>
  <si>
    <t>PIZARRA (60X90)</t>
  </si>
  <si>
    <t>S000150</t>
  </si>
  <si>
    <t>FELPA P/PIZARRA 4/1</t>
  </si>
  <si>
    <t>SL00001</t>
  </si>
  <si>
    <t>Ambientador Spray para Baños.</t>
  </si>
  <si>
    <t>SL00003</t>
  </si>
  <si>
    <t>Brillo Verde</t>
  </si>
  <si>
    <t>SL00004</t>
  </si>
  <si>
    <t>Cepillo para limpieza de baño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</si>
  <si>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</si>
  <si>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</si>
  <si>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</si>
  <si>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</si>
  <si>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</si>
  <si>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</si>
  <si>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</si>
  <si>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</si>
  <si>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</si>
  <si>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 GL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</si>
  <si>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</si>
  <si>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</si>
  <si>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</si>
  <si>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</si>
  <si>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</si>
  <si>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</si>
  <si>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</si>
  <si>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</si>
  <si>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</si>
  <si>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</si>
  <si>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</si>
  <si>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  Zafacon 25/1</t>
  </si>
  <si>
    <t>SL00018</t>
  </si>
  <si>
    <t>Fundas para basura 28x35 Jardin 10/1</t>
  </si>
  <si>
    <t>SL00019</t>
  </si>
  <si>
    <t>Fundas para basura 36x54 Tanque 5/1</t>
  </si>
  <si>
    <t>SL00020</t>
  </si>
  <si>
    <t>Gel en base alcohólica para manos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</si>
  <si>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</si>
  <si>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</si>
  <si>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</si>
  <si>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</si>
  <si>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</si>
  <si>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</si>
  <si>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</si>
  <si>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</si>
  <si>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</si>
  <si>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</si>
  <si>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</si>
  <si>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</si>
  <si>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SL00032</t>
  </si>
  <si>
    <t>Papel aluminio</t>
  </si>
  <si>
    <t>SL00034</t>
  </si>
  <si>
    <t>Papel Higienico Jumbo Blanco doble hoja, 820 pies (527)</t>
  </si>
  <si>
    <t>SL00035</t>
  </si>
  <si>
    <t>Papel toalla de mano pre cortada, doble hoja 393 pies</t>
  </si>
  <si>
    <t>SL00036</t>
  </si>
  <si>
    <t>Platos Desechables 25/1</t>
  </si>
  <si>
    <t>SL00038</t>
  </si>
  <si>
    <t>Servilletas para manos tipo C-Fold paq 100/1</t>
  </si>
  <si>
    <t>SL00040</t>
  </si>
  <si>
    <t>Suape</t>
  </si>
  <si>
    <t>SL00041</t>
  </si>
  <si>
    <t>Tenedores plásticos</t>
  </si>
  <si>
    <t>SL00043</t>
  </si>
  <si>
    <t>Vaso ecologico carton café 4oz</t>
  </si>
  <si>
    <t>SL00047</t>
  </si>
  <si>
    <t>Toalla microfibras</t>
  </si>
  <si>
    <t>SL00048</t>
  </si>
  <si>
    <t>SL00050</t>
  </si>
  <si>
    <t>Mascarilla KN95</t>
  </si>
  <si>
    <t>SL00055</t>
  </si>
  <si>
    <t>Guantes de latex size variados</t>
  </si>
  <si>
    <t>SL00056</t>
  </si>
  <si>
    <t>Alcohol isopropilico al 70%</t>
  </si>
  <si>
    <t>SL00060</t>
  </si>
  <si>
    <t>Removedor Manchas para baños GL</t>
  </si>
  <si>
    <t>SL00061</t>
  </si>
  <si>
    <t>Vasos de papel  ecologico tipo cono</t>
  </si>
  <si>
    <t>SL00063</t>
  </si>
  <si>
    <t>Guantes Plasticos Desechables 500/1</t>
  </si>
  <si>
    <t>SL00064</t>
  </si>
  <si>
    <t>Limpiador de Acero Inoxidable</t>
  </si>
  <si>
    <t>SL00065</t>
  </si>
  <si>
    <t>Vasos ecologico carton 10 oz paq 50/1</t>
  </si>
  <si>
    <t>SL00068</t>
  </si>
  <si>
    <t>Bata medica desechable</t>
  </si>
  <si>
    <t>SL00069</t>
  </si>
  <si>
    <t>Cubre zapatos desechable</t>
  </si>
  <si>
    <t>SL00070</t>
  </si>
  <si>
    <t>Gorros desachables</t>
  </si>
  <si>
    <t>SL00071</t>
  </si>
  <si>
    <t>Vinagre Blanco 1 GL</t>
  </si>
  <si>
    <t>SL00073</t>
  </si>
  <si>
    <t>Atomizador verde y azul 1 litro</t>
  </si>
  <si>
    <t>SL00075</t>
  </si>
  <si>
    <t>PAPEL PLASTICO TRANSPARENTE</t>
  </si>
  <si>
    <t>SO00001</t>
  </si>
  <si>
    <t>Carpeta tipo acordeones.</t>
  </si>
  <si>
    <t>SO00002</t>
  </si>
  <si>
    <t>Notas de escritorio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</si>
  <si>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</si>
  <si>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</si>
  <si>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</si>
  <si>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</si>
  <si>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</si>
  <si>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</si>
  <si>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</si>
  <si>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</si>
  <si>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</si>
  <si>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</si>
  <si>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</si>
  <si>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</si>
  <si>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</si>
  <si>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</si>
  <si>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</si>
  <si>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</si>
  <si>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</si>
  <si>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</si>
  <si>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</si>
  <si>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</si>
  <si>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</si>
  <si>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</si>
  <si>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SO00030</t>
  </si>
  <si>
    <t>Cartucho hp96</t>
  </si>
  <si>
    <t>SO00031</t>
  </si>
  <si>
    <t>Cartucho hp97</t>
  </si>
  <si>
    <t>SO00034</t>
  </si>
  <si>
    <t>CD en blanco</t>
  </si>
  <si>
    <t>SO00035</t>
  </si>
  <si>
    <t>Cera para contar.</t>
  </si>
  <si>
    <t>SO00036</t>
  </si>
  <si>
    <t>Cinta para empaque</t>
  </si>
  <si>
    <t>SO00041</t>
  </si>
  <si>
    <t>Clips billeteros 25 mm</t>
  </si>
  <si>
    <t>SO00042</t>
  </si>
  <si>
    <t>Clips billeteros 32 mm</t>
  </si>
  <si>
    <t>SO00045</t>
  </si>
  <si>
    <t>Clips grandes</t>
  </si>
  <si>
    <t>SO00046</t>
  </si>
  <si>
    <t>Clips pequeños</t>
  </si>
  <si>
    <t>SO00050</t>
  </si>
  <si>
    <t>Cubierta de cartón para encuadernar</t>
  </si>
  <si>
    <t>SO00051</t>
  </si>
  <si>
    <t>Cubierta transparente para encuadernar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</si>
  <si>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</si>
  <si>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</si>
  <si>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</si>
  <si>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</si>
  <si>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</si>
  <si>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</si>
  <si>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</si>
  <si>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</si>
  <si>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</si>
  <si>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</si>
  <si>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</si>
  <si>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</si>
  <si>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</si>
  <si>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</si>
  <si>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</si>
  <si>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</si>
  <si>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</si>
  <si>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</si>
  <si>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SO00065</t>
  </si>
  <si>
    <t>Folders partition 8 1/2 x 11 2 divisiones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</si>
  <si>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</si>
  <si>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</si>
  <si>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</si>
  <si>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</si>
  <si>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</si>
  <si>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</si>
  <si>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</si>
  <si>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</si>
  <si>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</si>
  <si>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</si>
  <si>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</si>
  <si>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</si>
  <si>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</si>
  <si>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</si>
  <si>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</si>
  <si>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</si>
  <si>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</si>
  <si>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Lapiz de Carbón</t>
  </si>
  <si>
    <t>SO00082</t>
  </si>
  <si>
    <t>Libretas  Grandes</t>
  </si>
  <si>
    <t>SO00083</t>
  </si>
  <si>
    <t>Libretas Pequeñas</t>
  </si>
  <si>
    <t>SO00085</t>
  </si>
  <si>
    <t>Libros Record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</si>
  <si>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</si>
  <si>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</si>
  <si>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</si>
  <si>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</si>
  <si>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</si>
  <si>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</si>
  <si>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</si>
  <si>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</si>
  <si>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</si>
  <si>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</si>
  <si>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</si>
  <si>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</si>
  <si>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SO00093</t>
  </si>
  <si>
    <t>Marcadores de pizarra blanca verde</t>
  </si>
  <si>
    <t>SO00096</t>
  </si>
  <si>
    <t>Papel 8 1/2 x 14</t>
  </si>
  <si>
    <t>SO00097</t>
  </si>
  <si>
    <t>Papel  Bond  20 11 X 17</t>
  </si>
  <si>
    <t>SO00098</t>
  </si>
  <si>
    <t>Papel Bond 8.5 x11.</t>
  </si>
  <si>
    <t>SO00101</t>
  </si>
  <si>
    <t>Papel de hilo blanco.</t>
  </si>
  <si>
    <t>SO00102</t>
  </si>
  <si>
    <t>Papel hilo crema.</t>
  </si>
  <si>
    <t>SO00103</t>
  </si>
  <si>
    <t>Papel Timbrado Resma CNSS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</si>
  <si>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</si>
  <si>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</si>
  <si>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</si>
  <si>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</si>
  <si>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</si>
  <si>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</si>
  <si>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</si>
  <si>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</si>
  <si>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</si>
  <si>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</si>
  <si>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</si>
  <si>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</si>
  <si>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</si>
  <si>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</si>
  <si>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</si>
  <si>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</si>
  <si>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</si>
  <si>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</si>
  <si>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</si>
  <si>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</si>
  <si>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</si>
  <si>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</si>
  <si>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</si>
  <si>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</si>
  <si>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</si>
  <si>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</si>
  <si>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</si>
  <si>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Resaltadores Verde</t>
  </si>
  <si>
    <t>SO00129</t>
  </si>
  <si>
    <t>Saca Grapas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</si>
  <si>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</si>
  <si>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</si>
  <si>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</si>
  <si>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</si>
  <si>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</si>
  <si>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</si>
  <si>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</si>
  <si>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</si>
  <si>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</si>
  <si>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</si>
  <si>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</si>
  <si>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</si>
  <si>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SO00140</t>
  </si>
  <si>
    <t>Tape Doble Cara</t>
  </si>
  <si>
    <t>SO00141</t>
  </si>
  <si>
    <t>Tape transparente</t>
  </si>
  <si>
    <t>SO00145</t>
  </si>
  <si>
    <t>Tijeras grandes.</t>
  </si>
  <si>
    <t>SO00146</t>
  </si>
  <si>
    <t>Tinta azul</t>
  </si>
  <si>
    <t>SO00152</t>
  </si>
  <si>
    <t>TONER CANON GPR-IR1730</t>
  </si>
  <si>
    <t>SO00163</t>
  </si>
  <si>
    <t>TONER XEROX WC M20</t>
  </si>
  <si>
    <t>SO00164</t>
  </si>
  <si>
    <t>Toner Xerox WC4250/4260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</si>
  <si>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</si>
  <si>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</si>
  <si>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</si>
  <si>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</si>
  <si>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</si>
  <si>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</si>
  <si>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</si>
  <si>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</si>
  <si>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</si>
  <si>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</si>
  <si>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</si>
  <si>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Sacapunta electrico</t>
  </si>
  <si>
    <t>SO00183</t>
  </si>
  <si>
    <t>Tinta Negra</t>
  </si>
  <si>
    <t>SO00184</t>
  </si>
  <si>
    <t>Pila D</t>
  </si>
  <si>
    <t>SO00186</t>
  </si>
  <si>
    <t>Sobres Manila 8.5 x 14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</si>
  <si>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</si>
  <si>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</si>
  <si>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</si>
  <si>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</si>
  <si>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</si>
  <si>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</si>
  <si>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</si>
  <si>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</si>
  <si>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</si>
  <si>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</si>
  <si>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</si>
  <si>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</si>
  <si>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</si>
  <si>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</si>
  <si>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</si>
  <si>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</si>
  <si>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</si>
  <si>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</si>
  <si>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</si>
  <si>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toner xerox 7855 Bk</t>
  </si>
  <si>
    <t>SO00208</t>
  </si>
  <si>
    <t>Cartucho de toner xerox 7855 Cyan</t>
  </si>
  <si>
    <t>SO00209</t>
  </si>
  <si>
    <t>Cartucho toner xerox 7855 Amarillo</t>
  </si>
  <si>
    <t>SO00210</t>
  </si>
  <si>
    <t>Cartucho toner xerox 7855 Magenta</t>
  </si>
  <si>
    <t>SO00215</t>
  </si>
  <si>
    <t>Papel Camilla 21x225/54cm</t>
  </si>
  <si>
    <t>SO00219</t>
  </si>
  <si>
    <t>Contenedor de residuos xerox 7855/8055</t>
  </si>
  <si>
    <t>SO00220</t>
  </si>
  <si>
    <t>Limpiador  Correa de Transferencia Xerox 7855</t>
  </si>
  <si>
    <t>SO00221</t>
  </si>
  <si>
    <t>2do Rodillo transferencia de Polarizacion Xerox 7855</t>
  </si>
  <si>
    <t>SO00223</t>
  </si>
  <si>
    <t>Resma Papel Timbrada CMNyR</t>
  </si>
  <si>
    <t>SO00224</t>
  </si>
  <si>
    <t>Drum R1,R2,R3,R4 Xerox 7855</t>
  </si>
  <si>
    <t>SO00226</t>
  </si>
  <si>
    <t>Pilas recarglable AAA</t>
  </si>
  <si>
    <t>SO00228</t>
  </si>
  <si>
    <t>Toner de cartucho xerox negro C8055</t>
  </si>
  <si>
    <t>SO00229</t>
  </si>
  <si>
    <t>Toner xerox cyan C8055</t>
  </si>
  <si>
    <t>SO00230</t>
  </si>
  <si>
    <t>Toner xerox magenta C8055</t>
  </si>
  <si>
    <t>SO00231</t>
  </si>
  <si>
    <t>Toner xerox amarillo C8055</t>
  </si>
  <si>
    <t>SO00233</t>
  </si>
  <si>
    <t>Drum xerox versaLink B605</t>
  </si>
  <si>
    <t>Código</t>
  </si>
  <si>
    <t>Fecha adquisición</t>
  </si>
  <si>
    <t>Fecha de registro</t>
  </si>
  <si>
    <t>Existencia</t>
  </si>
  <si>
    <t>Valor  unitario</t>
  </si>
  <si>
    <t>Costo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</si>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</sst>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2" applyAlignment="1">
      <alignment horizontal="center"/>
    </xf>
    <xf numFmtId="164" fontId="2" fillId="0" borderId="1" xfId="2" applyNumberFormat="1" applyAlignment="1">
      <alignment horizontal="center"/>
    </xf>
    <xf numFmtId="0" fontId="0" fillId="0" borderId="0" xfId="0" applyAlignment="1">
      <alignment horizontal="center"/>
    </xf>
  </cellXfs>
  <cellStyles count="3"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1</xdr:col>
      <xdr:colOff>814529</xdr:colOff>
      <xdr:row>0</xdr:row>
      <xdr:rowOff>1238250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04775"/>
          <a:ext cx="1547954" cy="1133475"/>
        </a:xfrm>
        <a:prstGeom prst="rect">
          <a:avLst/>
        </a:prstGeom>
      </xdr:spPr>
    </xdr:pic>
    <xdr:clientData/>
  </xdr:twoCellAnchor>
  <xdr:oneCellAnchor>
    <xdr:from>
      <xdr:col>2</xdr:col>
      <xdr:colOff>219075</xdr:colOff>
      <xdr:row>0</xdr:row>
      <xdr:rowOff>219075</xdr:rowOff>
    </xdr:from>
    <xdr:ext cx="5562600" cy="1109984"/>
    <xdr:sp macro="" textlink="">
      <xdr:nvSpPr>
        <xdr:cNvPr id="3" name="CuadroTexto 2"/>
        <xdr:cNvSpPr txBox="1"/>
      </xdr:nvSpPr>
      <xdr:spPr>
        <a:xfrm>
          <a:off x="2362200" y="219075"/>
          <a:ext cx="5562600" cy="11099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DIRECCION ADMINISTRATIVA 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SECCION ALMACEN Y SUMINISTRO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al septiembre 30 de 2022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tabSelected="1" workbookViewId="0">
      <selection activeCell="E4" sqref="E4"/>
    </sheetView>
  </sheetViews>
  <sheetFormatPr baseColWidth="10" defaultRowHeight="15" x14ac:dyDescent="0.25"/>
  <cols>
    <col min="1" max="1" width="13.5703125" style="1" bestFit="1" customWidth="1"/>
    <col min="2" max="3" width="18.5703125" style="1" bestFit="1" customWidth="1"/>
    <col min="4" max="4" width="51.140625" bestFit="1" customWidth="1"/>
    <col min="5" max="5" width="17.28515625" style="1" bestFit="1" customWidth="1"/>
    <col min="6" max="6" width="14.85546875" style="1" bestFit="1" customWidth="1"/>
    <col min="7" max="7" width="12.7109375" style="1" bestFit="1" customWidth="1"/>
  </cols>
  <sheetData>
    <row r="1" spans="1:7" ht="111.75" customHeight="1" x14ac:dyDescent="0.25">
      <c r="A1" s="10"/>
      <c r="B1" s="10"/>
      <c r="C1" s="10"/>
      <c r="D1" s="10"/>
      <c r="E1" s="10"/>
      <c r="F1" s="10"/>
      <c r="G1" s="10"/>
    </row>
    <row r="2" spans="1:7" ht="37.5" x14ac:dyDescent="0.25">
      <c r="A2" s="2" t="s">
        <v>366</v>
      </c>
      <c r="B2" s="3" t="s">
        <v>367</v>
      </c>
      <c r="C2" s="3" t="s">
        <v>368</v>
      </c>
      <c r="D2" s="2" t="s">
        <v>0</v>
      </c>
      <c r="E2" s="2" t="s">
        <v>369</v>
      </c>
      <c r="F2" s="4" t="s">
        <v>370</v>
      </c>
      <c r="G2" s="4" t="s">
        <v>371</v>
      </c>
    </row>
    <row r="3" spans="1:7" x14ac:dyDescent="0.25">
      <c r="A3" s="1" t="s">
        <v>1</v>
      </c>
      <c r="B3" s="5">
        <f>DATE(2021,10,18)</f>
        <v>44487</v>
      </c>
      <c r="C3" s="5">
        <f>DATE(2021,10,18)</f>
        <v>44487</v>
      </c>
      <c r="D3" t="s">
        <v>2</v>
      </c>
      <c r="E3" s="1">
        <v>11</v>
      </c>
      <c r="F3" s="6">
        <v>92.04</v>
      </c>
      <c r="G3" s="7">
        <f>+E3*F3</f>
        <v>1012.44</v>
      </c>
    </row>
    <row r="4" spans="1:7" x14ac:dyDescent="0.25">
      <c r="A4" s="1" t="s">
        <v>3</v>
      </c>
      <c r="B4" s="5">
        <f>DATE(2022,6,28)</f>
        <v>44740</v>
      </c>
      <c r="C4" s="5">
        <f>DATE(2022,6,28)</f>
        <v>44740</v>
      </c>
      <c r="D4" t="s">
        <v>4</v>
      </c>
      <c r="E4" s="1">
        <v>10000</v>
      </c>
      <c r="F4" s="6">
        <v>0.45</v>
      </c>
      <c r="G4" s="7">
        <f t="shared" ref="G4:G67" si="0">+E4*F4</f>
        <v>4500</v>
      </c>
    </row>
    <row r="5" spans="1:7" x14ac:dyDescent="0.25">
      <c r="A5" s="1" t="s">
        <v>5</v>
      </c>
      <c r="B5" s="5">
        <f>DATE(2022,6,21)</f>
        <v>44733</v>
      </c>
      <c r="C5" s="5">
        <f>DATE(2022,6,21)</f>
        <v>44733</v>
      </c>
      <c r="D5" t="s">
        <v>6</v>
      </c>
      <c r="E5" s="1">
        <v>20</v>
      </c>
      <c r="F5" s="6">
        <v>914.5</v>
      </c>
      <c r="G5" s="7">
        <f t="shared" si="0"/>
        <v>18290</v>
      </c>
    </row>
    <row r="6" spans="1:7" x14ac:dyDescent="0.25">
      <c r="A6" s="1" t="s">
        <v>7</v>
      </c>
      <c r="B6" s="5">
        <f t="shared" ref="B6:C8" si="1">DATE(2022,7,22)</f>
        <v>44764</v>
      </c>
      <c r="C6" s="5">
        <f t="shared" si="1"/>
        <v>44764</v>
      </c>
      <c r="D6" t="s">
        <v>8</v>
      </c>
      <c r="E6" s="1">
        <v>217</v>
      </c>
      <c r="F6" s="6">
        <v>163.68</v>
      </c>
      <c r="G6" s="7">
        <f t="shared" si="0"/>
        <v>35518.560000000005</v>
      </c>
    </row>
    <row r="7" spans="1:7" x14ac:dyDescent="0.25">
      <c r="A7" s="1" t="s">
        <v>9</v>
      </c>
      <c r="B7" s="5">
        <f t="shared" si="1"/>
        <v>44764</v>
      </c>
      <c r="C7" s="5">
        <f t="shared" si="1"/>
        <v>44764</v>
      </c>
      <c r="D7" t="s">
        <v>10</v>
      </c>
      <c r="E7" s="1">
        <v>168</v>
      </c>
      <c r="F7" s="6">
        <v>161.35</v>
      </c>
      <c r="G7" s="7">
        <f t="shared" si="0"/>
        <v>27106.799999999999</v>
      </c>
    </row>
    <row r="8" spans="1:7" x14ac:dyDescent="0.25">
      <c r="A8" s="1" t="s">
        <v>11</v>
      </c>
      <c r="B8" s="5">
        <f t="shared" si="1"/>
        <v>44764</v>
      </c>
      <c r="C8" s="5">
        <f t="shared" si="1"/>
        <v>44764</v>
      </c>
      <c r="D8" t="s">
        <v>12</v>
      </c>
      <c r="E8" s="1">
        <v>221</v>
      </c>
      <c r="F8" s="6">
        <v>305.08</v>
      </c>
      <c r="G8" s="7">
        <f t="shared" si="0"/>
        <v>67422.679999999993</v>
      </c>
    </row>
    <row r="9" spans="1:7" x14ac:dyDescent="0.25">
      <c r="A9" s="1" t="s">
        <v>13</v>
      </c>
      <c r="B9" s="5">
        <f>DATE(2021,9,20)</f>
        <v>44459</v>
      </c>
      <c r="C9" s="5">
        <f>DATE(2021,9,20)</f>
        <v>44459</v>
      </c>
      <c r="D9" t="s">
        <v>14</v>
      </c>
      <c r="E9" s="1">
        <v>2</v>
      </c>
      <c r="F9" s="6">
        <v>161.66</v>
      </c>
      <c r="G9" s="7">
        <f t="shared" si="0"/>
        <v>323.32</v>
      </c>
    </row>
    <row r="10" spans="1:7" x14ac:dyDescent="0.25">
      <c r="A10" s="1" t="s">
        <v>15</v>
      </c>
      <c r="B10" s="5">
        <f>DATE(2022,5,10)</f>
        <v>44691</v>
      </c>
      <c r="C10" s="5">
        <f>DATE(2022,5,10)</f>
        <v>44691</v>
      </c>
      <c r="D10" t="s">
        <v>16</v>
      </c>
      <c r="E10" s="1">
        <v>22</v>
      </c>
      <c r="F10" s="6">
        <v>45.75</v>
      </c>
      <c r="G10" s="7">
        <f t="shared" si="0"/>
        <v>1006.5</v>
      </c>
    </row>
    <row r="11" spans="1:7" x14ac:dyDescent="0.25">
      <c r="A11" s="1" t="s">
        <v>17</v>
      </c>
      <c r="B11" s="5">
        <f>DATE(2021,9,20)</f>
        <v>44459</v>
      </c>
      <c r="C11" s="5">
        <f>DATE(2021,9,20)</f>
        <v>44459</v>
      </c>
      <c r="D11" t="s">
        <v>18</v>
      </c>
      <c r="E11" s="1">
        <v>18</v>
      </c>
      <c r="F11" s="6">
        <v>495.48</v>
      </c>
      <c r="G11" s="7">
        <f t="shared" si="0"/>
        <v>8918.64</v>
      </c>
    </row>
    <row r="12" spans="1:7" x14ac:dyDescent="0.25">
      <c r="A12" s="1" t="s">
        <v>19</v>
      </c>
      <c r="B12" s="5">
        <f>DATE(2021,9,20)</f>
        <v>44459</v>
      </c>
      <c r="C12" s="5">
        <f>DATE(2021,9,20)</f>
        <v>44459</v>
      </c>
      <c r="D12" t="s">
        <v>20</v>
      </c>
      <c r="E12" s="1">
        <v>2600</v>
      </c>
      <c r="F12" s="6">
        <v>3</v>
      </c>
      <c r="G12" s="7">
        <f t="shared" si="0"/>
        <v>7800</v>
      </c>
    </row>
    <row r="13" spans="1:7" x14ac:dyDescent="0.25">
      <c r="A13" s="1" t="s">
        <v>21</v>
      </c>
      <c r="B13" s="5">
        <f>DATE(2021,6,7)</f>
        <v>44354</v>
      </c>
      <c r="C13" s="5">
        <f>DATE(2021,6,7)</f>
        <v>44354</v>
      </c>
      <c r="D13" t="s">
        <v>22</v>
      </c>
      <c r="E13" s="1">
        <v>16</v>
      </c>
      <c r="F13" s="6">
        <v>21.06</v>
      </c>
      <c r="G13" s="7">
        <f t="shared" si="0"/>
        <v>336.96</v>
      </c>
    </row>
    <row r="14" spans="1:7" x14ac:dyDescent="0.25">
      <c r="A14" s="1" t="s">
        <v>23</v>
      </c>
      <c r="B14" s="5">
        <f t="shared" ref="B14:C17" si="2">DATE(2022,6,21)</f>
        <v>44733</v>
      </c>
      <c r="C14" s="5">
        <f t="shared" si="2"/>
        <v>44733</v>
      </c>
      <c r="D14" t="s">
        <v>24</v>
      </c>
      <c r="E14" s="1">
        <v>2</v>
      </c>
      <c r="F14" s="6">
        <v>34.22</v>
      </c>
      <c r="G14" s="7">
        <f t="shared" si="0"/>
        <v>68.44</v>
      </c>
    </row>
    <row r="15" spans="1:7" x14ac:dyDescent="0.25">
      <c r="A15" s="1" t="s">
        <v>25</v>
      </c>
      <c r="B15" s="5">
        <f t="shared" si="2"/>
        <v>44733</v>
      </c>
      <c r="C15" s="5">
        <f t="shared" si="2"/>
        <v>44733</v>
      </c>
      <c r="D15" t="s">
        <v>26</v>
      </c>
      <c r="E15" s="1">
        <v>72</v>
      </c>
      <c r="F15" s="6">
        <v>75</v>
      </c>
      <c r="G15" s="7">
        <f t="shared" si="0"/>
        <v>5400</v>
      </c>
    </row>
    <row r="16" spans="1:7" x14ac:dyDescent="0.25">
      <c r="A16" s="1" t="s">
        <v>27</v>
      </c>
      <c r="B16" s="5">
        <f t="shared" si="2"/>
        <v>44733</v>
      </c>
      <c r="C16" s="5">
        <f t="shared" si="2"/>
        <v>44733</v>
      </c>
      <c r="D16" t="s">
        <v>28</v>
      </c>
      <c r="E16" s="1">
        <v>1</v>
      </c>
      <c r="F16" s="6">
        <v>1243</v>
      </c>
      <c r="G16" s="7">
        <f t="shared" si="0"/>
        <v>1243</v>
      </c>
    </row>
    <row r="17" spans="1:7" x14ac:dyDescent="0.25">
      <c r="A17" s="1" t="s">
        <v>29</v>
      </c>
      <c r="B17" s="5">
        <f t="shared" si="2"/>
        <v>44733</v>
      </c>
      <c r="C17" s="5">
        <f t="shared" si="2"/>
        <v>44733</v>
      </c>
      <c r="D17" t="s">
        <v>30</v>
      </c>
      <c r="E17" s="1">
        <v>4</v>
      </c>
      <c r="F17" s="6">
        <v>155.55000000000001</v>
      </c>
      <c r="G17" s="7">
        <f t="shared" si="0"/>
        <v>622.20000000000005</v>
      </c>
    </row>
    <row r="18" spans="1:7" x14ac:dyDescent="0.25">
      <c r="A18" s="1" t="s">
        <v>31</v>
      </c>
      <c r="B18" s="5">
        <f>DATE(2021,10,18)</f>
        <v>44487</v>
      </c>
      <c r="C18" s="5">
        <f>DATE(2021,10,18)</f>
        <v>44487</v>
      </c>
      <c r="D18" t="s">
        <v>32</v>
      </c>
      <c r="E18" s="1">
        <v>21</v>
      </c>
      <c r="F18" s="6">
        <v>304.83999999999997</v>
      </c>
      <c r="G18" s="7">
        <f t="shared" si="0"/>
        <v>6401.6399999999994</v>
      </c>
    </row>
    <row r="19" spans="1:7" x14ac:dyDescent="0.25">
      <c r="A19" s="1" t="s">
        <v>33</v>
      </c>
      <c r="B19" s="5">
        <f>DATE(2021,10,15)</f>
        <v>44484</v>
      </c>
      <c r="C19" s="5">
        <f>DATE(2021,10,15)</f>
        <v>44484</v>
      </c>
      <c r="D19" t="s">
        <v>34</v>
      </c>
      <c r="E19" s="1">
        <v>4</v>
      </c>
      <c r="F19" s="6">
        <v>13.59</v>
      </c>
      <c r="G19" s="7">
        <f t="shared" si="0"/>
        <v>54.36</v>
      </c>
    </row>
    <row r="20" spans="1:7" x14ac:dyDescent="0.25">
      <c r="A20" s="1" t="s">
        <v>35</v>
      </c>
      <c r="B20" s="5">
        <f>DATE(2021,10,22)</f>
        <v>44491</v>
      </c>
      <c r="C20" s="5">
        <f>DATE(2021,10,22)</f>
        <v>44491</v>
      </c>
      <c r="D20" t="s">
        <v>36</v>
      </c>
      <c r="E20" s="1">
        <v>7</v>
      </c>
      <c r="F20" s="6">
        <v>60</v>
      </c>
      <c r="G20" s="7">
        <f t="shared" si="0"/>
        <v>420</v>
      </c>
    </row>
    <row r="21" spans="1:7" x14ac:dyDescent="0.25">
      <c r="A21" s="1" t="s">
        <v>37</v>
      </c>
      <c r="B21" s="5">
        <f>DATE(2021,10,22)</f>
        <v>44491</v>
      </c>
      <c r="C21" s="5">
        <f>DATE(2021,10,22)</f>
        <v>44491</v>
      </c>
      <c r="D21" t="s">
        <v>38</v>
      </c>
      <c r="E21" s="1">
        <v>17</v>
      </c>
      <c r="F21" s="6">
        <v>62</v>
      </c>
      <c r="G21" s="7">
        <f t="shared" si="0"/>
        <v>1054</v>
      </c>
    </row>
    <row r="22" spans="1:7" x14ac:dyDescent="0.25">
      <c r="A22" s="1" t="s">
        <v>39</v>
      </c>
      <c r="B22" s="5">
        <f>DATE(2022,6,21)</f>
        <v>44733</v>
      </c>
      <c r="C22" s="5">
        <f>DATE(2022,6,21)</f>
        <v>44733</v>
      </c>
      <c r="D22" t="s">
        <v>40</v>
      </c>
      <c r="E22" s="1">
        <v>531</v>
      </c>
      <c r="F22" s="6">
        <v>1.43</v>
      </c>
      <c r="G22" s="7">
        <f t="shared" si="0"/>
        <v>759.32999999999993</v>
      </c>
    </row>
    <row r="23" spans="1:7" x14ac:dyDescent="0.25">
      <c r="A23" s="1" t="s">
        <v>41</v>
      </c>
      <c r="B23" s="5">
        <f>DATE(2017,4,10)</f>
        <v>42835</v>
      </c>
      <c r="C23" s="5">
        <f>DATE(2017,4,10)</f>
        <v>42835</v>
      </c>
      <c r="D23" t="s">
        <v>42</v>
      </c>
      <c r="E23" s="1">
        <v>41</v>
      </c>
      <c r="F23" s="6">
        <v>0.92</v>
      </c>
      <c r="G23" s="7">
        <f t="shared" si="0"/>
        <v>37.72</v>
      </c>
    </row>
    <row r="24" spans="1:7" x14ac:dyDescent="0.25">
      <c r="A24" s="1" t="s">
        <v>43</v>
      </c>
      <c r="B24" s="5">
        <f>DATE(2021,10,15)</f>
        <v>44484</v>
      </c>
      <c r="C24" s="5">
        <f>DATE(2021,10,15)</f>
        <v>44484</v>
      </c>
      <c r="D24" t="s">
        <v>44</v>
      </c>
      <c r="E24" s="1">
        <v>3</v>
      </c>
      <c r="F24" s="6">
        <v>180.54</v>
      </c>
      <c r="G24" s="7">
        <f t="shared" si="0"/>
        <v>541.62</v>
      </c>
    </row>
    <row r="25" spans="1:7" x14ac:dyDescent="0.25">
      <c r="A25" s="1" t="s">
        <v>45</v>
      </c>
      <c r="B25" s="5">
        <f>DATE(2022,5,16)</f>
        <v>44697</v>
      </c>
      <c r="C25" s="5">
        <f>DATE(2022,5,16)</f>
        <v>44697</v>
      </c>
      <c r="D25" t="s">
        <v>46</v>
      </c>
      <c r="E25" s="1">
        <v>29</v>
      </c>
      <c r="F25" s="6">
        <v>414.36</v>
      </c>
      <c r="G25" s="7">
        <f t="shared" si="0"/>
        <v>12016.44</v>
      </c>
    </row>
    <row r="26" spans="1:7" x14ac:dyDescent="0.25">
      <c r="A26" s="1" t="s">
        <v>47</v>
      </c>
      <c r="B26" s="5">
        <f>DATE(2021,10,18)</f>
        <v>44487</v>
      </c>
      <c r="C26" s="5">
        <f>DATE(2021,10,18)</f>
        <v>44487</v>
      </c>
      <c r="D26" t="s">
        <v>48</v>
      </c>
      <c r="E26" s="1">
        <v>13</v>
      </c>
      <c r="F26" s="6">
        <v>100.25</v>
      </c>
      <c r="G26" s="7">
        <f t="shared" si="0"/>
        <v>1303.25</v>
      </c>
    </row>
    <row r="27" spans="1:7" x14ac:dyDescent="0.25">
      <c r="A27" s="1" t="s">
        <v>49</v>
      </c>
      <c r="B27" s="5">
        <f>DATE(2021,6,4)</f>
        <v>44351</v>
      </c>
      <c r="C27" s="5">
        <f>DATE(2021,6,4)</f>
        <v>44351</v>
      </c>
      <c r="D27" t="s">
        <v>50</v>
      </c>
      <c r="E27" s="1">
        <v>4</v>
      </c>
      <c r="F27" s="6">
        <v>118</v>
      </c>
      <c r="G27" s="7">
        <f t="shared" si="0"/>
        <v>472</v>
      </c>
    </row>
    <row r="28" spans="1:7" x14ac:dyDescent="0.25">
      <c r="A28" s="1" t="s">
        <v>51</v>
      </c>
      <c r="B28" s="5">
        <f>DATE(2022,6,21)</f>
        <v>44733</v>
      </c>
      <c r="C28" s="5">
        <f>DATE(2022,6,21)</f>
        <v>44733</v>
      </c>
      <c r="D28" t="s">
        <v>52</v>
      </c>
      <c r="E28" s="1">
        <v>48</v>
      </c>
      <c r="F28" s="6">
        <v>17.079999999999998</v>
      </c>
      <c r="G28" s="7">
        <f t="shared" si="0"/>
        <v>819.83999999999992</v>
      </c>
    </row>
    <row r="29" spans="1:7" x14ac:dyDescent="0.25">
      <c r="A29" s="1" t="s">
        <v>53</v>
      </c>
      <c r="B29" s="5">
        <f>DATE(2021,10,18)</f>
        <v>44487</v>
      </c>
      <c r="C29" s="5">
        <f>DATE(2021,10,18)</f>
        <v>44487</v>
      </c>
      <c r="D29" t="s">
        <v>54</v>
      </c>
      <c r="E29" s="1">
        <v>16</v>
      </c>
      <c r="F29" s="6">
        <v>188.21</v>
      </c>
      <c r="G29" s="7">
        <f t="shared" si="0"/>
        <v>3011.36</v>
      </c>
    </row>
    <row r="30" spans="1:7" x14ac:dyDescent="0.25">
      <c r="A30" s="1" t="s">
        <v>55</v>
      </c>
      <c r="B30" s="5">
        <f>DATE(2022,6,21)</f>
        <v>44733</v>
      </c>
      <c r="C30" s="5">
        <f>DATE(2022,6,21)</f>
        <v>44733</v>
      </c>
      <c r="D30" t="s">
        <v>56</v>
      </c>
      <c r="E30" s="1">
        <v>10</v>
      </c>
      <c r="F30" s="6">
        <v>1.72</v>
      </c>
      <c r="G30" s="7">
        <f t="shared" si="0"/>
        <v>17.2</v>
      </c>
    </row>
    <row r="31" spans="1:7" x14ac:dyDescent="0.25">
      <c r="A31" s="1" t="s">
        <v>57</v>
      </c>
      <c r="B31" s="5">
        <f>DATE(2022,5,16)</f>
        <v>44697</v>
      </c>
      <c r="C31" s="5">
        <f>DATE(2022,5,16)</f>
        <v>44697</v>
      </c>
      <c r="D31" t="s">
        <v>58</v>
      </c>
      <c r="E31" s="1">
        <v>1346</v>
      </c>
      <c r="F31" s="6">
        <v>15.66</v>
      </c>
      <c r="G31" s="7">
        <f t="shared" si="0"/>
        <v>21078.36</v>
      </c>
    </row>
    <row r="32" spans="1:7" x14ac:dyDescent="0.25">
      <c r="A32" s="1" t="s">
        <v>59</v>
      </c>
      <c r="B32" s="5">
        <f>DATE(2022,5,16)</f>
        <v>44697</v>
      </c>
      <c r="C32" s="5">
        <f>DATE(2022,5,16)</f>
        <v>44697</v>
      </c>
      <c r="D32" t="s">
        <v>60</v>
      </c>
      <c r="E32" s="1">
        <v>5</v>
      </c>
      <c r="F32" s="6">
        <v>181</v>
      </c>
      <c r="G32" s="7">
        <f t="shared" si="0"/>
        <v>905</v>
      </c>
    </row>
    <row r="33" spans="1:7" x14ac:dyDescent="0.25">
      <c r="A33" s="1" t="s">
        <v>61</v>
      </c>
      <c r="B33" s="5">
        <f>DATE(2021,10,18)</f>
        <v>44487</v>
      </c>
      <c r="C33" s="5">
        <f>DATE(2021,10,18)</f>
        <v>44487</v>
      </c>
      <c r="D33" t="s">
        <v>62</v>
      </c>
      <c r="E33" s="1">
        <v>368</v>
      </c>
      <c r="F33" s="6">
        <v>5.91</v>
      </c>
      <c r="G33" s="7">
        <f t="shared" si="0"/>
        <v>2174.88</v>
      </c>
    </row>
    <row r="34" spans="1:7" x14ac:dyDescent="0.25">
      <c r="A34" s="1" t="s">
        <v>63</v>
      </c>
      <c r="B34" s="5">
        <f>DATE(2021,10,15)</f>
        <v>44484</v>
      </c>
      <c r="C34" s="5">
        <f>DATE(2021,10,15)</f>
        <v>44484</v>
      </c>
      <c r="D34" t="s">
        <v>64</v>
      </c>
      <c r="E34" s="1">
        <v>57</v>
      </c>
      <c r="F34" s="6">
        <v>625.4</v>
      </c>
      <c r="G34" s="7">
        <f t="shared" si="0"/>
        <v>35647.799999999996</v>
      </c>
    </row>
    <row r="35" spans="1:7" x14ac:dyDescent="0.25">
      <c r="A35" s="1" t="s">
        <v>65</v>
      </c>
      <c r="B35" s="5">
        <f>DATE(2021,10,18)</f>
        <v>44487</v>
      </c>
      <c r="C35" s="5">
        <f>DATE(2021,10,18)</f>
        <v>44487</v>
      </c>
      <c r="D35" t="s">
        <v>66</v>
      </c>
      <c r="E35" s="1">
        <v>10</v>
      </c>
      <c r="F35" s="6">
        <v>166.11</v>
      </c>
      <c r="G35" s="7">
        <f t="shared" si="0"/>
        <v>1661.1000000000001</v>
      </c>
    </row>
    <row r="36" spans="1:7" x14ac:dyDescent="0.25">
      <c r="A36" s="1" t="s">
        <v>67</v>
      </c>
      <c r="B36" s="5">
        <f>DATE(2021,10,22)</f>
        <v>44491</v>
      </c>
      <c r="C36" s="5">
        <f>DATE(2021,10,22)</f>
        <v>44491</v>
      </c>
      <c r="D36" t="s">
        <v>68</v>
      </c>
      <c r="E36" s="1">
        <v>8</v>
      </c>
      <c r="F36" s="6">
        <v>110</v>
      </c>
      <c r="G36" s="7">
        <f t="shared" si="0"/>
        <v>880</v>
      </c>
    </row>
    <row r="37" spans="1:7" x14ac:dyDescent="0.25">
      <c r="A37" s="1" t="s">
        <v>69</v>
      </c>
      <c r="B37" s="5">
        <f>DATE(2021,6,7)</f>
        <v>44354</v>
      </c>
      <c r="C37" s="5">
        <f>DATE(2021,6,7)</f>
        <v>44354</v>
      </c>
      <c r="D37" t="s">
        <v>70</v>
      </c>
      <c r="E37" s="1">
        <v>24</v>
      </c>
      <c r="F37" s="6">
        <v>614.32000000000005</v>
      </c>
      <c r="G37" s="7">
        <f t="shared" si="0"/>
        <v>14743.68</v>
      </c>
    </row>
    <row r="38" spans="1:7" x14ac:dyDescent="0.25">
      <c r="A38" s="1" t="s">
        <v>71</v>
      </c>
      <c r="B38" s="5">
        <f>DATE(2022,5,16)</f>
        <v>44697</v>
      </c>
      <c r="C38" s="5">
        <f>DATE(2022,5,16)</f>
        <v>44697</v>
      </c>
      <c r="D38" t="s">
        <v>72</v>
      </c>
      <c r="E38" s="1">
        <v>7</v>
      </c>
      <c r="F38" s="6">
        <v>369.39</v>
      </c>
      <c r="G38" s="7">
        <f t="shared" si="0"/>
        <v>2585.73</v>
      </c>
    </row>
    <row r="39" spans="1:7" x14ac:dyDescent="0.25">
      <c r="A39" s="1" t="s">
        <v>73</v>
      </c>
      <c r="B39" s="5">
        <f>DATE(2021,10,15)</f>
        <v>44484</v>
      </c>
      <c r="C39" s="5">
        <f>DATE(2021,10,15)</f>
        <v>44484</v>
      </c>
      <c r="D39" t="s">
        <v>74</v>
      </c>
      <c r="E39" s="1">
        <v>8</v>
      </c>
      <c r="F39" s="6">
        <v>122.8</v>
      </c>
      <c r="G39" s="7">
        <f t="shared" si="0"/>
        <v>982.4</v>
      </c>
    </row>
    <row r="40" spans="1:7" x14ac:dyDescent="0.25">
      <c r="A40" s="1" t="s">
        <v>75</v>
      </c>
      <c r="B40" s="5">
        <f>DATE(2020,2,19)</f>
        <v>43880</v>
      </c>
      <c r="C40" s="5">
        <f>DATE(2020,2,19)</f>
        <v>43880</v>
      </c>
      <c r="D40" t="s">
        <v>76</v>
      </c>
      <c r="E40" s="1">
        <v>10</v>
      </c>
      <c r="F40" s="6">
        <v>429.67</v>
      </c>
      <c r="G40" s="7">
        <f t="shared" si="0"/>
        <v>4296.7</v>
      </c>
    </row>
    <row r="41" spans="1:7" x14ac:dyDescent="0.25">
      <c r="A41" s="1" t="s">
        <v>77</v>
      </c>
      <c r="B41" s="5">
        <f>DATE(2021,6,7)</f>
        <v>44354</v>
      </c>
      <c r="C41" s="5">
        <f>DATE(2021,6,7)</f>
        <v>44354</v>
      </c>
      <c r="D41" t="s">
        <v>78</v>
      </c>
      <c r="E41" s="1">
        <v>19</v>
      </c>
      <c r="F41" s="6">
        <v>98.76</v>
      </c>
      <c r="G41" s="7">
        <f t="shared" si="0"/>
        <v>1876.44</v>
      </c>
    </row>
    <row r="42" spans="1:7" x14ac:dyDescent="0.25">
      <c r="A42" s="1" t="s">
        <v>79</v>
      </c>
      <c r="B42" s="5">
        <f>DATE(2021,10,26)</f>
        <v>44495</v>
      </c>
      <c r="C42" s="5">
        <f>DATE(2021,10,26)</f>
        <v>44495</v>
      </c>
      <c r="D42" t="s">
        <v>80</v>
      </c>
      <c r="E42" s="1">
        <v>872</v>
      </c>
      <c r="F42" s="6">
        <v>167.64</v>
      </c>
      <c r="G42" s="7">
        <f t="shared" si="0"/>
        <v>146182.07999999999</v>
      </c>
    </row>
    <row r="43" spans="1:7" x14ac:dyDescent="0.25">
      <c r="A43" s="1" t="s">
        <v>81</v>
      </c>
      <c r="B43" s="5">
        <f>DATE(2022,7,6)</f>
        <v>44748</v>
      </c>
      <c r="C43" s="5">
        <f>DATE(2022,7,6)</f>
        <v>44748</v>
      </c>
      <c r="D43" t="s">
        <v>82</v>
      </c>
      <c r="E43" s="1">
        <v>537</v>
      </c>
      <c r="F43" s="6">
        <v>186.68</v>
      </c>
      <c r="G43" s="7">
        <f t="shared" si="0"/>
        <v>100247.16</v>
      </c>
    </row>
    <row r="44" spans="1:7" x14ac:dyDescent="0.25">
      <c r="A44" s="1" t="s">
        <v>83</v>
      </c>
      <c r="B44" s="5">
        <f>DATE(2022,6,21)</f>
        <v>44733</v>
      </c>
      <c r="C44" s="5">
        <f>DATE(2022,6,21)</f>
        <v>44733</v>
      </c>
      <c r="D44" t="s">
        <v>84</v>
      </c>
      <c r="E44" s="1">
        <v>663</v>
      </c>
      <c r="F44" s="6">
        <v>12.45</v>
      </c>
      <c r="G44" s="7">
        <f t="shared" si="0"/>
        <v>8254.35</v>
      </c>
    </row>
    <row r="45" spans="1:7" x14ac:dyDescent="0.25">
      <c r="A45" s="1" t="s">
        <v>85</v>
      </c>
      <c r="B45" s="5">
        <f>DATE(2021,10,18)</f>
        <v>44487</v>
      </c>
      <c r="C45" s="5">
        <f>DATE(2021,10,18)</f>
        <v>44487</v>
      </c>
      <c r="D45" t="s">
        <v>86</v>
      </c>
      <c r="E45" s="1">
        <v>95</v>
      </c>
      <c r="F45" s="6">
        <v>0.45</v>
      </c>
      <c r="G45" s="7">
        <f t="shared" si="0"/>
        <v>42.75</v>
      </c>
    </row>
    <row r="46" spans="1:7" x14ac:dyDescent="0.25">
      <c r="A46" s="1" t="s">
        <v>87</v>
      </c>
      <c r="B46" s="5">
        <f>DATE(2022,5,16)</f>
        <v>44697</v>
      </c>
      <c r="C46" s="5">
        <f>DATE(2022,5,16)</f>
        <v>44697</v>
      </c>
      <c r="D46" t="s">
        <v>88</v>
      </c>
      <c r="E46" s="1">
        <v>1</v>
      </c>
      <c r="F46" s="6">
        <v>424.8</v>
      </c>
      <c r="G46" s="7">
        <f t="shared" si="0"/>
        <v>424.8</v>
      </c>
    </row>
    <row r="47" spans="1:7" x14ac:dyDescent="0.25">
      <c r="A47" s="1" t="s">
        <v>89</v>
      </c>
      <c r="B47" s="5">
        <f>DATE(2020,2,13)</f>
        <v>43874</v>
      </c>
      <c r="C47" s="5">
        <f>DATE(2020,2,13)</f>
        <v>43874</v>
      </c>
      <c r="D47" t="s">
        <v>90</v>
      </c>
      <c r="E47" s="1">
        <v>21</v>
      </c>
      <c r="F47" s="6">
        <v>0.85</v>
      </c>
      <c r="G47" s="7">
        <f t="shared" si="0"/>
        <v>17.849999999999998</v>
      </c>
    </row>
    <row r="48" spans="1:7" x14ac:dyDescent="0.25">
      <c r="A48" s="1" t="s">
        <v>91</v>
      </c>
      <c r="B48" s="5">
        <f>DATE(2022,7,6)</f>
        <v>44748</v>
      </c>
      <c r="C48" s="5">
        <f>DATE(2022,7,6)</f>
        <v>44748</v>
      </c>
      <c r="D48" t="s">
        <v>92</v>
      </c>
      <c r="E48" s="1">
        <v>2047</v>
      </c>
      <c r="F48" s="6">
        <v>2.6</v>
      </c>
      <c r="G48" s="7">
        <f t="shared" si="0"/>
        <v>5322.2</v>
      </c>
    </row>
    <row r="49" spans="1:7" x14ac:dyDescent="0.25">
      <c r="A49" s="1" t="s">
        <v>93</v>
      </c>
      <c r="B49" s="5">
        <f>DATE(2021,6,4)</f>
        <v>44351</v>
      </c>
      <c r="C49" s="5">
        <f>DATE(2021,6,4)</f>
        <v>44351</v>
      </c>
      <c r="D49" t="s">
        <v>94</v>
      </c>
      <c r="E49" s="1">
        <v>26</v>
      </c>
      <c r="F49" s="6">
        <v>44.84</v>
      </c>
      <c r="G49" s="7">
        <f t="shared" si="0"/>
        <v>1165.8400000000001</v>
      </c>
    </row>
    <row r="50" spans="1:7" x14ac:dyDescent="0.25">
      <c r="A50" s="1" t="s">
        <v>95</v>
      </c>
      <c r="B50" s="5">
        <f>DATE(2022,6,21)</f>
        <v>44733</v>
      </c>
      <c r="C50" s="5">
        <f>DATE(2022,6,21)</f>
        <v>44733</v>
      </c>
      <c r="D50" t="s">
        <v>14</v>
      </c>
      <c r="E50" s="1">
        <v>42</v>
      </c>
      <c r="F50" s="6">
        <v>383.5</v>
      </c>
      <c r="G50" s="7">
        <f t="shared" si="0"/>
        <v>16107</v>
      </c>
    </row>
    <row r="51" spans="1:7" x14ac:dyDescent="0.25">
      <c r="A51" s="1" t="s">
        <v>96</v>
      </c>
      <c r="B51" s="5">
        <f>DATE(2021,5,14)</f>
        <v>44330</v>
      </c>
      <c r="C51" s="5">
        <f>DATE(2021,5,14)</f>
        <v>44330</v>
      </c>
      <c r="D51" t="s">
        <v>97</v>
      </c>
      <c r="E51" s="1">
        <v>78</v>
      </c>
      <c r="F51" s="6">
        <v>30</v>
      </c>
      <c r="G51" s="7">
        <f t="shared" si="0"/>
        <v>2340</v>
      </c>
    </row>
    <row r="52" spans="1:7" x14ac:dyDescent="0.25">
      <c r="A52" s="1" t="s">
        <v>98</v>
      </c>
      <c r="B52" s="5">
        <f>DATE(2022,5,13)</f>
        <v>44694</v>
      </c>
      <c r="C52" s="5">
        <f>DATE(2022,5,13)</f>
        <v>44694</v>
      </c>
      <c r="D52" t="s">
        <v>99</v>
      </c>
      <c r="E52" s="1">
        <v>1</v>
      </c>
      <c r="F52" s="6">
        <v>1132.8</v>
      </c>
      <c r="G52" s="7">
        <f t="shared" si="0"/>
        <v>1132.8</v>
      </c>
    </row>
    <row r="53" spans="1:7" x14ac:dyDescent="0.25">
      <c r="A53" s="1" t="s">
        <v>100</v>
      </c>
      <c r="B53" s="5">
        <f>DATE(2022,5,13)</f>
        <v>44694</v>
      </c>
      <c r="C53" s="5">
        <f>DATE(2022,5,13)</f>
        <v>44694</v>
      </c>
      <c r="D53" t="s">
        <v>101</v>
      </c>
      <c r="E53" s="1">
        <v>23</v>
      </c>
      <c r="F53" s="6">
        <v>1421.25</v>
      </c>
      <c r="G53" s="7">
        <f t="shared" si="0"/>
        <v>32688.75</v>
      </c>
    </row>
    <row r="54" spans="1:7" x14ac:dyDescent="0.25">
      <c r="A54" s="1" t="s">
        <v>102</v>
      </c>
      <c r="B54" s="5">
        <f>DATE(2018,7,4)</f>
        <v>43285</v>
      </c>
      <c r="C54" s="5">
        <f>DATE(2018,7,4)</f>
        <v>43285</v>
      </c>
      <c r="D54" t="s">
        <v>103</v>
      </c>
      <c r="E54" s="1">
        <v>3</v>
      </c>
      <c r="F54" s="6">
        <v>269.55</v>
      </c>
      <c r="G54" s="7">
        <f t="shared" si="0"/>
        <v>808.65000000000009</v>
      </c>
    </row>
    <row r="55" spans="1:7" x14ac:dyDescent="0.25">
      <c r="A55" s="1" t="s">
        <v>104</v>
      </c>
      <c r="B55" s="5">
        <f>DATE(2020,4,27)</f>
        <v>43948</v>
      </c>
      <c r="C55" s="5">
        <f>DATE(2020,4,27)</f>
        <v>43948</v>
      </c>
      <c r="D55" t="s">
        <v>105</v>
      </c>
      <c r="E55" s="1">
        <v>80</v>
      </c>
      <c r="F55" s="6">
        <v>130</v>
      </c>
      <c r="G55" s="7">
        <f t="shared" si="0"/>
        <v>10400</v>
      </c>
    </row>
    <row r="56" spans="1:7" x14ac:dyDescent="0.25">
      <c r="A56" s="1" t="s">
        <v>106</v>
      </c>
      <c r="B56" s="5">
        <f>DATE(2022,6,21)</f>
        <v>44733</v>
      </c>
      <c r="C56" s="5">
        <f>DATE(2022,6,21)</f>
        <v>44733</v>
      </c>
      <c r="D56" t="s">
        <v>107</v>
      </c>
      <c r="E56" s="1">
        <v>29</v>
      </c>
      <c r="F56" s="6">
        <v>80.239999999999995</v>
      </c>
      <c r="G56" s="7">
        <f t="shared" si="0"/>
        <v>2326.96</v>
      </c>
    </row>
    <row r="57" spans="1:7" x14ac:dyDescent="0.25">
      <c r="A57" s="1" t="s">
        <v>108</v>
      </c>
      <c r="B57" s="5">
        <f>DATE(2021,7,2)</f>
        <v>44379</v>
      </c>
      <c r="C57" s="5">
        <f>DATE(2021,7,2)</f>
        <v>44379</v>
      </c>
      <c r="D57" t="s">
        <v>109</v>
      </c>
      <c r="E57" s="1">
        <v>18</v>
      </c>
      <c r="F57" s="6">
        <v>372.47</v>
      </c>
      <c r="G57" s="7">
        <f t="shared" si="0"/>
        <v>6704.4600000000009</v>
      </c>
    </row>
    <row r="58" spans="1:7" x14ac:dyDescent="0.25">
      <c r="A58" s="1" t="s">
        <v>110</v>
      </c>
      <c r="B58" s="5">
        <f>DATE(2022,6,28)</f>
        <v>44740</v>
      </c>
      <c r="C58" s="5">
        <f>DATE(2022,6,28)</f>
        <v>44740</v>
      </c>
      <c r="D58" t="s">
        <v>111</v>
      </c>
      <c r="E58" s="1">
        <v>1423</v>
      </c>
      <c r="F58" s="6">
        <v>3.71</v>
      </c>
      <c r="G58" s="7">
        <f t="shared" si="0"/>
        <v>5279.33</v>
      </c>
    </row>
    <row r="59" spans="1:7" x14ac:dyDescent="0.25">
      <c r="A59" s="1" t="s">
        <v>112</v>
      </c>
      <c r="B59" s="5">
        <f>DATE(2022,5,13)</f>
        <v>44694</v>
      </c>
      <c r="C59" s="5">
        <f>DATE(2022,5,13)</f>
        <v>44694</v>
      </c>
      <c r="D59" t="s">
        <v>113</v>
      </c>
      <c r="E59" s="1">
        <v>290</v>
      </c>
      <c r="F59" s="6">
        <v>205.59</v>
      </c>
      <c r="G59" s="7">
        <f t="shared" si="0"/>
        <v>59621.1</v>
      </c>
    </row>
    <row r="60" spans="1:7" x14ac:dyDescent="0.25">
      <c r="A60" s="1" t="s">
        <v>114</v>
      </c>
      <c r="B60" s="5">
        <f>DATE(2021,11,2)</f>
        <v>44502</v>
      </c>
      <c r="C60" s="5">
        <f>DATE(2021,11,2)</f>
        <v>44502</v>
      </c>
      <c r="D60" t="s">
        <v>115</v>
      </c>
      <c r="E60" s="1">
        <v>250</v>
      </c>
      <c r="F60" s="6">
        <v>3.5</v>
      </c>
      <c r="G60" s="7">
        <f t="shared" si="0"/>
        <v>875</v>
      </c>
    </row>
    <row r="61" spans="1:7" x14ac:dyDescent="0.25">
      <c r="A61" s="1" t="s">
        <v>116</v>
      </c>
      <c r="B61" s="5">
        <f>DATE(2021,5,14)</f>
        <v>44330</v>
      </c>
      <c r="C61" s="5">
        <f>DATE(2021,5,14)</f>
        <v>44330</v>
      </c>
      <c r="D61" t="s">
        <v>117</v>
      </c>
      <c r="E61" s="1">
        <v>9823</v>
      </c>
      <c r="F61" s="6">
        <v>3.54</v>
      </c>
      <c r="G61" s="7">
        <f t="shared" si="0"/>
        <v>34773.42</v>
      </c>
    </row>
    <row r="62" spans="1:7" x14ac:dyDescent="0.25">
      <c r="A62" s="1" t="s">
        <v>118</v>
      </c>
      <c r="B62" s="5">
        <f>DATE(2021,7,13)</f>
        <v>44390</v>
      </c>
      <c r="C62" s="5">
        <f>DATE(2021,7,13)</f>
        <v>44390</v>
      </c>
      <c r="D62" t="s">
        <v>119</v>
      </c>
      <c r="E62" s="1">
        <v>6</v>
      </c>
      <c r="F62" s="6">
        <v>531</v>
      </c>
      <c r="G62" s="7">
        <f t="shared" si="0"/>
        <v>3186</v>
      </c>
    </row>
    <row r="63" spans="1:7" x14ac:dyDescent="0.25">
      <c r="A63" s="1" t="s">
        <v>120</v>
      </c>
      <c r="B63" s="5">
        <f>DATE(2021,10,28)</f>
        <v>44497</v>
      </c>
      <c r="C63" s="5">
        <f>DATE(2021,10,28)</f>
        <v>44497</v>
      </c>
      <c r="D63" t="s">
        <v>121</v>
      </c>
      <c r="E63" s="1">
        <v>9</v>
      </c>
      <c r="F63" s="6">
        <v>200.56</v>
      </c>
      <c r="G63" s="7">
        <f t="shared" si="0"/>
        <v>1805.04</v>
      </c>
    </row>
    <row r="64" spans="1:7" x14ac:dyDescent="0.25">
      <c r="A64" s="1" t="s">
        <v>122</v>
      </c>
      <c r="B64" s="5">
        <f>DATE(2022,6,21)</f>
        <v>44733</v>
      </c>
      <c r="C64" s="5">
        <f>DATE(2022,6,21)</f>
        <v>44733</v>
      </c>
      <c r="D64" t="s">
        <v>123</v>
      </c>
      <c r="E64" s="1">
        <v>4</v>
      </c>
      <c r="F64" s="6">
        <v>2301</v>
      </c>
      <c r="G64" s="7">
        <f t="shared" si="0"/>
        <v>9204</v>
      </c>
    </row>
    <row r="65" spans="1:7" x14ac:dyDescent="0.25">
      <c r="A65" s="1" t="s">
        <v>124</v>
      </c>
      <c r="B65" s="5">
        <f>DATE(2017,4,19)</f>
        <v>42844</v>
      </c>
      <c r="C65" s="5">
        <f>DATE(2017,4,19)</f>
        <v>42844</v>
      </c>
      <c r="D65" t="s">
        <v>125</v>
      </c>
      <c r="E65" s="1">
        <v>6</v>
      </c>
      <c r="F65" s="6">
        <v>319.95</v>
      </c>
      <c r="G65" s="7">
        <f t="shared" si="0"/>
        <v>1919.6999999999998</v>
      </c>
    </row>
    <row r="66" spans="1:7" x14ac:dyDescent="0.25">
      <c r="A66" s="1" t="s">
        <v>126</v>
      </c>
      <c r="B66" s="5">
        <f>DATE(2020,10,28)</f>
        <v>44132</v>
      </c>
      <c r="C66" s="5">
        <f>DATE(2020,10,28)</f>
        <v>44132</v>
      </c>
      <c r="D66" t="s">
        <v>127</v>
      </c>
      <c r="E66" s="1">
        <v>29</v>
      </c>
      <c r="F66" s="6">
        <v>118</v>
      </c>
      <c r="G66" s="7">
        <f t="shared" si="0"/>
        <v>3422</v>
      </c>
    </row>
    <row r="67" spans="1:7" x14ac:dyDescent="0.25">
      <c r="A67" s="1" t="s">
        <v>128</v>
      </c>
      <c r="B67" s="5">
        <f>DATE(2011,3,31)</f>
        <v>40633</v>
      </c>
      <c r="C67" s="5">
        <f>DATE(2011,3,31)</f>
        <v>40633</v>
      </c>
      <c r="D67" t="s">
        <v>129</v>
      </c>
      <c r="E67" s="1">
        <v>6</v>
      </c>
      <c r="F67" s="6">
        <v>35.479999999999997</v>
      </c>
      <c r="G67" s="7">
        <f t="shared" si="0"/>
        <v>212.88</v>
      </c>
    </row>
    <row r="68" spans="1:7" x14ac:dyDescent="0.25">
      <c r="A68" s="1" t="s">
        <v>130</v>
      </c>
      <c r="B68" s="5">
        <f>DATE(2014,4,10)</f>
        <v>41739</v>
      </c>
      <c r="C68" s="5">
        <f>DATE(2014,4,10)</f>
        <v>41739</v>
      </c>
      <c r="D68" t="s">
        <v>131</v>
      </c>
      <c r="E68" s="1">
        <v>11</v>
      </c>
      <c r="F68" s="6">
        <v>112.96</v>
      </c>
      <c r="G68" s="7">
        <f t="shared" ref="G68:G131" si="3">+E68*F68</f>
        <v>1242.56</v>
      </c>
    </row>
    <row r="69" spans="1:7" x14ac:dyDescent="0.25">
      <c r="A69" s="1" t="s">
        <v>132</v>
      </c>
      <c r="B69" s="5">
        <f>DATE(2022,6,21)</f>
        <v>44733</v>
      </c>
      <c r="C69" s="5">
        <f>DATE(2022,6,21)</f>
        <v>44733</v>
      </c>
      <c r="D69" t="s">
        <v>133</v>
      </c>
      <c r="E69" s="1">
        <v>37</v>
      </c>
      <c r="F69" s="6">
        <v>15.18</v>
      </c>
      <c r="G69" s="7">
        <f t="shared" si="3"/>
        <v>561.66</v>
      </c>
    </row>
    <row r="70" spans="1:7" x14ac:dyDescent="0.25">
      <c r="A70" s="1" t="s">
        <v>134</v>
      </c>
      <c r="B70" s="5">
        <f>DATE(2019,10,21)</f>
        <v>43759</v>
      </c>
      <c r="C70" s="5">
        <f>DATE(2019,10,21)</f>
        <v>43759</v>
      </c>
      <c r="D70" t="s">
        <v>135</v>
      </c>
      <c r="E70" s="1">
        <v>225</v>
      </c>
      <c r="F70" s="6">
        <v>7.2</v>
      </c>
      <c r="G70" s="7">
        <f t="shared" si="3"/>
        <v>1620</v>
      </c>
    </row>
    <row r="71" spans="1:7" x14ac:dyDescent="0.25">
      <c r="A71" s="1" t="s">
        <v>136</v>
      </c>
      <c r="B71" s="5">
        <f>DATE(2022,1,6)</f>
        <v>44567</v>
      </c>
      <c r="C71" s="5">
        <f>DATE(2022,1,6)</f>
        <v>44567</v>
      </c>
      <c r="D71" t="s">
        <v>137</v>
      </c>
      <c r="E71" s="1">
        <v>52</v>
      </c>
      <c r="F71" s="6">
        <v>44.74</v>
      </c>
      <c r="G71" s="7">
        <f t="shared" si="3"/>
        <v>2326.48</v>
      </c>
    </row>
    <row r="72" spans="1:7" x14ac:dyDescent="0.25">
      <c r="A72" s="1" t="s">
        <v>138</v>
      </c>
      <c r="B72" s="5">
        <f>DATE(2022,1,6)</f>
        <v>44567</v>
      </c>
      <c r="C72" s="5">
        <f>DATE(2022,1,6)</f>
        <v>44567</v>
      </c>
      <c r="D72" t="s">
        <v>139</v>
      </c>
      <c r="E72" s="1">
        <v>75</v>
      </c>
      <c r="F72" s="6">
        <v>3.97</v>
      </c>
      <c r="G72" s="7">
        <f t="shared" si="3"/>
        <v>297.75</v>
      </c>
    </row>
    <row r="73" spans="1:7" x14ac:dyDescent="0.25">
      <c r="A73" s="1" t="s">
        <v>140</v>
      </c>
      <c r="B73" s="5">
        <f>DATE(2019,12,20)</f>
        <v>43819</v>
      </c>
      <c r="C73" s="5">
        <f>DATE(2019,12,20)</f>
        <v>43819</v>
      </c>
      <c r="D73" t="s">
        <v>141</v>
      </c>
      <c r="E73" s="1">
        <v>68</v>
      </c>
      <c r="F73" s="6">
        <v>73.62</v>
      </c>
      <c r="G73" s="7">
        <f t="shared" si="3"/>
        <v>5006.16</v>
      </c>
    </row>
    <row r="74" spans="1:7" x14ac:dyDescent="0.25">
      <c r="A74" s="1" t="s">
        <v>142</v>
      </c>
      <c r="B74" s="5">
        <f>DATE(2022,6,21)</f>
        <v>44733</v>
      </c>
      <c r="C74" s="5">
        <f>DATE(2022,6,21)</f>
        <v>44733</v>
      </c>
      <c r="D74" t="s">
        <v>143</v>
      </c>
      <c r="E74" s="1">
        <v>12</v>
      </c>
      <c r="F74" s="6">
        <v>178.91</v>
      </c>
      <c r="G74" s="7">
        <f t="shared" si="3"/>
        <v>2146.92</v>
      </c>
    </row>
    <row r="75" spans="1:7" x14ac:dyDescent="0.25">
      <c r="A75" s="1" t="s">
        <v>144</v>
      </c>
      <c r="B75" s="5">
        <f>DATE(2022,1,6)</f>
        <v>44567</v>
      </c>
      <c r="C75" s="5">
        <f>DATE(2022,1,6)</f>
        <v>44567</v>
      </c>
      <c r="D75" t="s">
        <v>145</v>
      </c>
      <c r="E75" s="1">
        <v>21</v>
      </c>
      <c r="F75" s="6">
        <v>193.07</v>
      </c>
      <c r="G75" s="7">
        <f t="shared" si="3"/>
        <v>4054.47</v>
      </c>
    </row>
    <row r="76" spans="1:7" x14ac:dyDescent="0.25">
      <c r="A76" s="1" t="s">
        <v>146</v>
      </c>
      <c r="B76" s="5">
        <f>DATE(2022,6,21)</f>
        <v>44733</v>
      </c>
      <c r="C76" s="5">
        <f>DATE(2022,6,21)</f>
        <v>44733</v>
      </c>
      <c r="D76" t="s">
        <v>147</v>
      </c>
      <c r="E76" s="1">
        <v>32</v>
      </c>
      <c r="F76" s="6">
        <v>342.65</v>
      </c>
      <c r="G76" s="7">
        <f t="shared" si="3"/>
        <v>10964.8</v>
      </c>
    </row>
    <row r="77" spans="1:7" x14ac:dyDescent="0.25">
      <c r="A77" s="1" t="s">
        <v>148</v>
      </c>
      <c r="B77" s="5">
        <f>DATE(2022,6,21)</f>
        <v>44733</v>
      </c>
      <c r="C77" s="5">
        <f>DATE(2022,6,21)</f>
        <v>44733</v>
      </c>
      <c r="D77" t="s">
        <v>149</v>
      </c>
      <c r="E77" s="1">
        <v>44</v>
      </c>
      <c r="F77" s="6">
        <v>131.82</v>
      </c>
      <c r="G77" s="7">
        <f t="shared" si="3"/>
        <v>5800.08</v>
      </c>
    </row>
    <row r="78" spans="1:7" x14ac:dyDescent="0.25">
      <c r="A78" s="1" t="s">
        <v>150</v>
      </c>
      <c r="B78" s="5">
        <f>DATE(2014,9,18)</f>
        <v>41900</v>
      </c>
      <c r="C78" s="5">
        <f>DATE(2014,9,18)</f>
        <v>41900</v>
      </c>
      <c r="D78" t="s">
        <v>151</v>
      </c>
      <c r="E78" s="1">
        <v>27</v>
      </c>
      <c r="F78" s="6">
        <v>1475.15</v>
      </c>
      <c r="G78" s="7">
        <f t="shared" si="3"/>
        <v>39829.050000000003</v>
      </c>
    </row>
    <row r="79" spans="1:7" x14ac:dyDescent="0.25">
      <c r="A79" s="1" t="s">
        <v>152</v>
      </c>
      <c r="B79" s="5">
        <f>DATE(2014,9,18)</f>
        <v>41900</v>
      </c>
      <c r="C79" s="5">
        <f>DATE(2014,9,18)</f>
        <v>41900</v>
      </c>
      <c r="D79" t="s">
        <v>153</v>
      </c>
      <c r="E79" s="1">
        <v>28</v>
      </c>
      <c r="F79" s="6">
        <v>1642.51</v>
      </c>
      <c r="G79" s="7">
        <f t="shared" si="3"/>
        <v>45990.28</v>
      </c>
    </row>
    <row r="80" spans="1:7" x14ac:dyDescent="0.25">
      <c r="A80" s="1" t="s">
        <v>154</v>
      </c>
      <c r="B80" s="5">
        <f>DATE(2019,11,1)</f>
        <v>43770</v>
      </c>
      <c r="C80" s="5">
        <f>DATE(2019,11,1)</f>
        <v>43770</v>
      </c>
      <c r="D80" t="s">
        <v>155</v>
      </c>
      <c r="E80" s="1">
        <v>95</v>
      </c>
      <c r="F80" s="6">
        <v>14.2</v>
      </c>
      <c r="G80" s="7">
        <f t="shared" si="3"/>
        <v>1349</v>
      </c>
    </row>
    <row r="81" spans="1:7" x14ac:dyDescent="0.25">
      <c r="A81" s="1" t="s">
        <v>156</v>
      </c>
      <c r="B81" s="5">
        <f>DATE(2022,6,21)</f>
        <v>44733</v>
      </c>
      <c r="C81" s="5">
        <f>DATE(2022,6,21)</f>
        <v>44733</v>
      </c>
      <c r="D81" t="s">
        <v>157</v>
      </c>
      <c r="E81" s="1">
        <v>6</v>
      </c>
      <c r="F81" s="6">
        <v>92.11</v>
      </c>
      <c r="G81" s="7">
        <f t="shared" si="3"/>
        <v>552.66</v>
      </c>
    </row>
    <row r="82" spans="1:7" x14ac:dyDescent="0.25">
      <c r="A82" s="1" t="s">
        <v>158</v>
      </c>
      <c r="B82" s="5">
        <f>DATE(2022,6,21)</f>
        <v>44733</v>
      </c>
      <c r="C82" s="5">
        <f>DATE(2022,6,21)</f>
        <v>44733</v>
      </c>
      <c r="D82" t="s">
        <v>159</v>
      </c>
      <c r="E82" s="1">
        <v>15</v>
      </c>
      <c r="F82" s="6">
        <v>62.09</v>
      </c>
      <c r="G82" s="7">
        <f t="shared" si="3"/>
        <v>931.35</v>
      </c>
    </row>
    <row r="83" spans="1:7" x14ac:dyDescent="0.25">
      <c r="A83" s="1" t="s">
        <v>160</v>
      </c>
      <c r="B83" s="5">
        <f>DATE(2021,8,31)</f>
        <v>44439</v>
      </c>
      <c r="C83" s="5">
        <f>DATE(2021,8,31)</f>
        <v>44439</v>
      </c>
      <c r="D83" t="s">
        <v>161</v>
      </c>
      <c r="E83" s="1">
        <v>375</v>
      </c>
      <c r="F83" s="6">
        <v>41.3</v>
      </c>
      <c r="G83" s="7">
        <f t="shared" si="3"/>
        <v>15487.499999999998</v>
      </c>
    </row>
    <row r="84" spans="1:7" x14ac:dyDescent="0.25">
      <c r="A84" s="1" t="s">
        <v>162</v>
      </c>
      <c r="B84" s="5">
        <f>DATE(2021,8,31)</f>
        <v>44439</v>
      </c>
      <c r="C84" s="5">
        <f>DATE(2021,8,31)</f>
        <v>44439</v>
      </c>
      <c r="D84" t="s">
        <v>163</v>
      </c>
      <c r="E84" s="1">
        <v>182</v>
      </c>
      <c r="F84" s="6">
        <v>94.4</v>
      </c>
      <c r="G84" s="7">
        <f t="shared" si="3"/>
        <v>17180.8</v>
      </c>
    </row>
    <row r="85" spans="1:7" x14ac:dyDescent="0.25">
      <c r="A85" s="1" t="s">
        <v>164</v>
      </c>
      <c r="B85" s="5">
        <f>DATE(2022,1,6)</f>
        <v>44567</v>
      </c>
      <c r="C85" s="5">
        <f>DATE(2022,1,6)</f>
        <v>44567</v>
      </c>
      <c r="D85" t="s">
        <v>165</v>
      </c>
      <c r="E85" s="1">
        <v>58</v>
      </c>
      <c r="F85" s="6">
        <v>33.93</v>
      </c>
      <c r="G85" s="7">
        <f t="shared" si="3"/>
        <v>1967.94</v>
      </c>
    </row>
    <row r="86" spans="1:7" x14ac:dyDescent="0.25">
      <c r="A86" s="1" t="s">
        <v>166</v>
      </c>
      <c r="B86" s="5">
        <f>DATE(2022,1,6)</f>
        <v>44567</v>
      </c>
      <c r="C86" s="5">
        <f>DATE(2022,1,6)</f>
        <v>44567</v>
      </c>
      <c r="D86" t="s">
        <v>167</v>
      </c>
      <c r="E86" s="1">
        <v>16</v>
      </c>
      <c r="F86" s="6">
        <v>23.74</v>
      </c>
      <c r="G86" s="7">
        <f t="shared" si="3"/>
        <v>379.84</v>
      </c>
    </row>
    <row r="87" spans="1:7" x14ac:dyDescent="0.25">
      <c r="A87" s="1" t="s">
        <v>168</v>
      </c>
      <c r="B87" s="5">
        <f>DATE(2022,6,21)</f>
        <v>44733</v>
      </c>
      <c r="C87" s="5">
        <f>DATE(2022,6,21)</f>
        <v>44733</v>
      </c>
      <c r="D87" t="s">
        <v>169</v>
      </c>
      <c r="E87" s="1">
        <v>101</v>
      </c>
      <c r="F87" s="6">
        <v>10.01</v>
      </c>
      <c r="G87" s="7">
        <f t="shared" si="3"/>
        <v>1011.01</v>
      </c>
    </row>
    <row r="88" spans="1:7" x14ac:dyDescent="0.25">
      <c r="A88" s="1" t="s">
        <v>170</v>
      </c>
      <c r="B88" s="5">
        <f>DATE(2022,6,21)</f>
        <v>44733</v>
      </c>
      <c r="C88" s="5">
        <f>DATE(2022,6,21)</f>
        <v>44733</v>
      </c>
      <c r="D88" t="s">
        <v>171</v>
      </c>
      <c r="E88" s="1">
        <v>305</v>
      </c>
      <c r="F88" s="6">
        <v>8.2100000000000009</v>
      </c>
      <c r="G88" s="7">
        <f t="shared" si="3"/>
        <v>2504.0500000000002</v>
      </c>
    </row>
    <row r="89" spans="1:7" x14ac:dyDescent="0.25">
      <c r="A89" s="1" t="s">
        <v>172</v>
      </c>
      <c r="B89" s="5">
        <f>DATE(2016,11,24)</f>
        <v>42698</v>
      </c>
      <c r="C89" s="5">
        <f>DATE(2016,11,24)</f>
        <v>42698</v>
      </c>
      <c r="D89" t="s">
        <v>173</v>
      </c>
      <c r="E89" s="1">
        <v>1</v>
      </c>
      <c r="F89" s="6">
        <v>254.07</v>
      </c>
      <c r="G89" s="7">
        <f t="shared" si="3"/>
        <v>254.07</v>
      </c>
    </row>
    <row r="90" spans="1:7" x14ac:dyDescent="0.25">
      <c r="A90" s="1" t="s">
        <v>174</v>
      </c>
      <c r="B90" s="5">
        <f>DATE(2021,4,8)</f>
        <v>44294</v>
      </c>
      <c r="C90" s="5">
        <f>DATE(2021,4,8)</f>
        <v>44294</v>
      </c>
      <c r="D90" t="s">
        <v>175</v>
      </c>
      <c r="E90" s="1">
        <v>23</v>
      </c>
      <c r="F90" s="6">
        <v>137</v>
      </c>
      <c r="G90" s="7">
        <f t="shared" si="3"/>
        <v>3151</v>
      </c>
    </row>
    <row r="91" spans="1:7" x14ac:dyDescent="0.25">
      <c r="A91" s="1" t="s">
        <v>176</v>
      </c>
      <c r="B91" s="5">
        <f>DATE(2020,5,12)</f>
        <v>43963</v>
      </c>
      <c r="C91" s="5">
        <f>DATE(2020,5,12)</f>
        <v>43963</v>
      </c>
      <c r="D91" t="s">
        <v>177</v>
      </c>
      <c r="E91" s="1">
        <v>4</v>
      </c>
      <c r="F91" s="6">
        <v>9794</v>
      </c>
      <c r="G91" s="7">
        <f t="shared" si="3"/>
        <v>39176</v>
      </c>
    </row>
    <row r="92" spans="1:7" x14ac:dyDescent="0.25">
      <c r="A92" s="1" t="s">
        <v>178</v>
      </c>
      <c r="B92" s="5">
        <f>DATE(2014,10,21)</f>
        <v>41933</v>
      </c>
      <c r="C92" s="5">
        <f>DATE(2014,10,21)</f>
        <v>41933</v>
      </c>
      <c r="D92" t="s">
        <v>179</v>
      </c>
      <c r="E92" s="1">
        <v>9</v>
      </c>
      <c r="F92" s="6">
        <v>21144.39</v>
      </c>
      <c r="G92" s="7">
        <f t="shared" si="3"/>
        <v>190299.51</v>
      </c>
    </row>
    <row r="93" spans="1:7" x14ac:dyDescent="0.25">
      <c r="A93" s="1" t="s">
        <v>180</v>
      </c>
      <c r="B93" s="5">
        <f>DATE(2017,4,19)</f>
        <v>42844</v>
      </c>
      <c r="C93" s="5">
        <f>DATE(2017,4,19)</f>
        <v>42844</v>
      </c>
      <c r="D93" t="s">
        <v>181</v>
      </c>
      <c r="E93" s="1">
        <v>223</v>
      </c>
      <c r="F93" s="6">
        <v>27.31</v>
      </c>
      <c r="G93" s="7">
        <f t="shared" si="3"/>
        <v>6090.13</v>
      </c>
    </row>
    <row r="94" spans="1:7" x14ac:dyDescent="0.25">
      <c r="A94" s="1" t="s">
        <v>182</v>
      </c>
      <c r="B94" s="5">
        <f>DATE(2022,1,6)</f>
        <v>44567</v>
      </c>
      <c r="C94" s="5">
        <f>DATE(2022,1,6)</f>
        <v>44567</v>
      </c>
      <c r="D94" t="s">
        <v>183</v>
      </c>
      <c r="E94" s="1">
        <v>126</v>
      </c>
      <c r="F94" s="6">
        <v>20.11</v>
      </c>
      <c r="G94" s="7">
        <f t="shared" si="3"/>
        <v>2533.86</v>
      </c>
    </row>
    <row r="95" spans="1:7" x14ac:dyDescent="0.25">
      <c r="A95" s="1" t="s">
        <v>184</v>
      </c>
      <c r="B95" s="5">
        <f>DATE(2022,1,6)</f>
        <v>44567</v>
      </c>
      <c r="C95" s="5">
        <f>DATE(2022,1,6)</f>
        <v>44567</v>
      </c>
      <c r="D95" t="s">
        <v>185</v>
      </c>
      <c r="E95" s="1">
        <v>79</v>
      </c>
      <c r="F95" s="6">
        <v>16.57</v>
      </c>
      <c r="G95" s="7">
        <f t="shared" si="3"/>
        <v>1309.03</v>
      </c>
    </row>
    <row r="96" spans="1:7" x14ac:dyDescent="0.25">
      <c r="A96" s="1" t="s">
        <v>186</v>
      </c>
      <c r="B96" s="5">
        <f>DATE(2017,7,28)</f>
        <v>42944</v>
      </c>
      <c r="C96" s="5">
        <f>DATE(2017,7,28)</f>
        <v>42944</v>
      </c>
      <c r="D96" t="s">
        <v>187</v>
      </c>
      <c r="E96" s="1">
        <v>66</v>
      </c>
      <c r="F96" s="6">
        <v>21.26</v>
      </c>
      <c r="G96" s="7">
        <f t="shared" si="3"/>
        <v>1403.16</v>
      </c>
    </row>
    <row r="97" spans="1:7" x14ac:dyDescent="0.25">
      <c r="A97" s="1" t="s">
        <v>188</v>
      </c>
      <c r="B97" s="5">
        <f>DATE(2020,10,28)</f>
        <v>44132</v>
      </c>
      <c r="C97" s="5">
        <f>DATE(2020,10,28)</f>
        <v>44132</v>
      </c>
      <c r="D97" t="s">
        <v>189</v>
      </c>
      <c r="E97" s="1">
        <v>24</v>
      </c>
      <c r="F97" s="6">
        <v>81.06</v>
      </c>
      <c r="G97" s="7">
        <f t="shared" si="3"/>
        <v>1945.44</v>
      </c>
    </row>
    <row r="98" spans="1:7" x14ac:dyDescent="0.25">
      <c r="A98" s="1" t="s">
        <v>190</v>
      </c>
      <c r="B98" s="5">
        <f>DATE(2022,6,21)</f>
        <v>44733</v>
      </c>
      <c r="C98" s="5">
        <f>DATE(2022,6,21)</f>
        <v>44733</v>
      </c>
      <c r="D98" t="s">
        <v>191</v>
      </c>
      <c r="E98" s="1">
        <v>780</v>
      </c>
      <c r="F98" s="6">
        <v>160.29</v>
      </c>
      <c r="G98" s="7">
        <f t="shared" si="3"/>
        <v>125026.2</v>
      </c>
    </row>
    <row r="99" spans="1:7" x14ac:dyDescent="0.25">
      <c r="A99" s="1" t="s">
        <v>192</v>
      </c>
      <c r="B99" s="5">
        <f>DATE(2022,6,21)</f>
        <v>44733</v>
      </c>
      <c r="C99" s="5">
        <f>DATE(2022,6,21)</f>
        <v>44733</v>
      </c>
      <c r="D99" t="s">
        <v>193</v>
      </c>
      <c r="E99" s="1">
        <v>529</v>
      </c>
      <c r="F99" s="6">
        <v>1.54</v>
      </c>
      <c r="G99" s="7">
        <f t="shared" si="3"/>
        <v>814.66</v>
      </c>
    </row>
    <row r="100" spans="1:7" x14ac:dyDescent="0.25">
      <c r="A100" s="1" t="s">
        <v>194</v>
      </c>
      <c r="B100" s="5">
        <f>DATE(2021,3,31)</f>
        <v>44286</v>
      </c>
      <c r="C100" s="5">
        <f>DATE(2021,3,31)</f>
        <v>44286</v>
      </c>
      <c r="D100" t="s">
        <v>195</v>
      </c>
      <c r="E100" s="1">
        <v>8</v>
      </c>
      <c r="F100" s="6">
        <v>152</v>
      </c>
      <c r="G100" s="7">
        <f t="shared" si="3"/>
        <v>1216</v>
      </c>
    </row>
    <row r="101" spans="1:7" x14ac:dyDescent="0.25">
      <c r="A101" s="1" t="s">
        <v>196</v>
      </c>
      <c r="B101" s="5">
        <f>DATE(2022,1,6)</f>
        <v>44567</v>
      </c>
      <c r="C101" s="5">
        <f>DATE(2022,1,6)</f>
        <v>44567</v>
      </c>
      <c r="D101" t="s">
        <v>197</v>
      </c>
      <c r="E101" s="1">
        <v>3</v>
      </c>
      <c r="F101" s="6">
        <v>858</v>
      </c>
      <c r="G101" s="7">
        <f t="shared" si="3"/>
        <v>2574</v>
      </c>
    </row>
    <row r="102" spans="1:7" x14ac:dyDescent="0.25">
      <c r="A102" s="1" t="s">
        <v>198</v>
      </c>
      <c r="B102" s="5">
        <f>DATE(2021,3,31)</f>
        <v>44286</v>
      </c>
      <c r="C102" s="5">
        <f>DATE(2021,3,31)</f>
        <v>44286</v>
      </c>
      <c r="D102" t="s">
        <v>199</v>
      </c>
      <c r="E102" s="1">
        <v>2</v>
      </c>
      <c r="F102" s="6">
        <v>33.64</v>
      </c>
      <c r="G102" s="7">
        <f t="shared" si="3"/>
        <v>67.28</v>
      </c>
    </row>
    <row r="103" spans="1:7" x14ac:dyDescent="0.25">
      <c r="A103" s="1" t="s">
        <v>200</v>
      </c>
      <c r="B103" s="5">
        <f>DATE(2022,1,6)</f>
        <v>44567</v>
      </c>
      <c r="C103" s="5">
        <f>DATE(2022,1,6)</f>
        <v>44567</v>
      </c>
      <c r="D103" t="s">
        <v>201</v>
      </c>
      <c r="E103" s="1">
        <v>5</v>
      </c>
      <c r="F103" s="6">
        <v>1067.04</v>
      </c>
      <c r="G103" s="7">
        <f t="shared" si="3"/>
        <v>5335.2</v>
      </c>
    </row>
    <row r="104" spans="1:7" x14ac:dyDescent="0.25">
      <c r="A104" s="1" t="s">
        <v>202</v>
      </c>
      <c r="B104" s="5">
        <f>DATE(2020,10,5)</f>
        <v>44109</v>
      </c>
      <c r="C104" s="5">
        <f>DATE(2020,10,5)</f>
        <v>44109</v>
      </c>
      <c r="D104" t="s">
        <v>203</v>
      </c>
      <c r="E104" s="1">
        <v>307</v>
      </c>
      <c r="F104" s="6">
        <v>465</v>
      </c>
      <c r="G104" s="7">
        <f t="shared" si="3"/>
        <v>142755</v>
      </c>
    </row>
    <row r="105" spans="1:7" x14ac:dyDescent="0.25">
      <c r="A105" s="1" t="s">
        <v>204</v>
      </c>
      <c r="B105" s="5">
        <f>DATE(2020,10,5)</f>
        <v>44109</v>
      </c>
      <c r="C105" s="5">
        <f>DATE(2020,10,5)</f>
        <v>44109</v>
      </c>
      <c r="D105" t="s">
        <v>205</v>
      </c>
      <c r="E105" s="1">
        <v>2304</v>
      </c>
      <c r="F105" s="6">
        <v>713.19</v>
      </c>
      <c r="G105" s="7">
        <f t="shared" si="3"/>
        <v>1643189.7600000002</v>
      </c>
    </row>
    <row r="106" spans="1:7" x14ac:dyDescent="0.25">
      <c r="A106" s="1" t="s">
        <v>206</v>
      </c>
      <c r="B106" s="5">
        <f>DATE(2019,10,21)</f>
        <v>43759</v>
      </c>
      <c r="C106" s="5">
        <f>DATE(2019,10,21)</f>
        <v>43759</v>
      </c>
      <c r="D106" t="s">
        <v>207</v>
      </c>
      <c r="E106" s="1">
        <v>15</v>
      </c>
      <c r="F106" s="6">
        <v>605.95000000000005</v>
      </c>
      <c r="G106" s="7">
        <f t="shared" si="3"/>
        <v>9089.25</v>
      </c>
    </row>
    <row r="107" spans="1:7" x14ac:dyDescent="0.25">
      <c r="A107" s="1" t="s">
        <v>208</v>
      </c>
      <c r="B107" s="5">
        <f>DATE(2022,1,6)</f>
        <v>44567</v>
      </c>
      <c r="C107" s="5">
        <f>DATE(2022,1,6)</f>
        <v>44567</v>
      </c>
      <c r="D107" t="s">
        <v>209</v>
      </c>
      <c r="E107" s="1">
        <v>115</v>
      </c>
      <c r="F107" s="6">
        <v>3.42</v>
      </c>
      <c r="G107" s="7">
        <f t="shared" si="3"/>
        <v>393.3</v>
      </c>
    </row>
    <row r="108" spans="1:7" x14ac:dyDescent="0.25">
      <c r="A108" s="1" t="s">
        <v>210</v>
      </c>
      <c r="B108" s="5">
        <f>DATE(2022,1,6)</f>
        <v>44567</v>
      </c>
      <c r="C108" s="5">
        <f>DATE(2022,1,6)</f>
        <v>44567</v>
      </c>
      <c r="D108" t="s">
        <v>211</v>
      </c>
      <c r="E108" s="1">
        <v>182</v>
      </c>
      <c r="F108" s="6">
        <v>35.21</v>
      </c>
      <c r="G108" s="7">
        <f t="shared" si="3"/>
        <v>6408.22</v>
      </c>
    </row>
    <row r="109" spans="1:7" x14ac:dyDescent="0.25">
      <c r="A109" s="1" t="s">
        <v>212</v>
      </c>
      <c r="B109" s="5">
        <f>DATE(2020,7,31)</f>
        <v>44043</v>
      </c>
      <c r="C109" s="5">
        <f>DATE(2020,7,31)</f>
        <v>44043</v>
      </c>
      <c r="D109" t="s">
        <v>213</v>
      </c>
      <c r="E109" s="1">
        <v>1</v>
      </c>
      <c r="F109" s="6">
        <v>24.76</v>
      </c>
      <c r="G109" s="7">
        <f t="shared" si="3"/>
        <v>24.76</v>
      </c>
    </row>
    <row r="110" spans="1:7" x14ac:dyDescent="0.25">
      <c r="A110" s="1" t="s">
        <v>214</v>
      </c>
      <c r="B110" s="5">
        <f>DATE(2022,1,6)</f>
        <v>44567</v>
      </c>
      <c r="C110" s="5">
        <f>DATE(2022,1,6)</f>
        <v>44567</v>
      </c>
      <c r="D110" t="s">
        <v>215</v>
      </c>
      <c r="E110" s="1">
        <v>20</v>
      </c>
      <c r="F110" s="6">
        <v>293.01</v>
      </c>
      <c r="G110" s="7">
        <f t="shared" si="3"/>
        <v>5860.2</v>
      </c>
    </row>
    <row r="111" spans="1:7" x14ac:dyDescent="0.25">
      <c r="A111" s="1" t="s">
        <v>216</v>
      </c>
      <c r="B111" s="5">
        <f>DATE(2013,10,1)</f>
        <v>41548</v>
      </c>
      <c r="C111" s="5">
        <f>DATE(2013,10,1)</f>
        <v>41548</v>
      </c>
      <c r="D111" t="s">
        <v>217</v>
      </c>
      <c r="E111" s="1">
        <v>12</v>
      </c>
      <c r="F111" s="6">
        <v>10.39</v>
      </c>
      <c r="G111" s="7">
        <f t="shared" si="3"/>
        <v>124.68</v>
      </c>
    </row>
    <row r="112" spans="1:7" x14ac:dyDescent="0.25">
      <c r="A112" s="1" t="s">
        <v>218</v>
      </c>
      <c r="B112" s="5">
        <f>DATE(2021,4,8)</f>
        <v>44294</v>
      </c>
      <c r="C112" s="5">
        <f>DATE(2021,4,8)</f>
        <v>44294</v>
      </c>
      <c r="D112" t="s">
        <v>219</v>
      </c>
      <c r="E112" s="1">
        <v>7</v>
      </c>
      <c r="F112" s="6">
        <v>2.42</v>
      </c>
      <c r="G112" s="7">
        <f t="shared" si="3"/>
        <v>16.939999999999998</v>
      </c>
    </row>
    <row r="113" spans="1:7" x14ac:dyDescent="0.25">
      <c r="A113" s="1" t="s">
        <v>220</v>
      </c>
      <c r="B113" s="5">
        <f>DATE(2013,10,1)</f>
        <v>41548</v>
      </c>
      <c r="C113" s="5">
        <f>DATE(2013,10,1)</f>
        <v>41548</v>
      </c>
      <c r="D113" t="s">
        <v>221</v>
      </c>
      <c r="E113" s="1">
        <v>26</v>
      </c>
      <c r="F113" s="6">
        <v>10.06</v>
      </c>
      <c r="G113" s="7">
        <f t="shared" si="3"/>
        <v>261.56</v>
      </c>
    </row>
    <row r="114" spans="1:7" x14ac:dyDescent="0.25">
      <c r="A114" s="1" t="s">
        <v>222</v>
      </c>
      <c r="B114" s="5">
        <f>DATE(2013,10,1)</f>
        <v>41548</v>
      </c>
      <c r="C114" s="5">
        <f>DATE(2013,10,1)</f>
        <v>41548</v>
      </c>
      <c r="D114" t="s">
        <v>223</v>
      </c>
      <c r="E114" s="1">
        <v>20</v>
      </c>
      <c r="F114" s="6">
        <v>8.65</v>
      </c>
      <c r="G114" s="7">
        <f t="shared" si="3"/>
        <v>173</v>
      </c>
    </row>
    <row r="115" spans="1:7" x14ac:dyDescent="0.25">
      <c r="A115" s="1" t="s">
        <v>224</v>
      </c>
      <c r="B115" s="5">
        <f>DATE(2016,4,12)</f>
        <v>42472</v>
      </c>
      <c r="C115" s="5">
        <f>DATE(2016,4,12)</f>
        <v>42472</v>
      </c>
      <c r="D115" t="s">
        <v>225</v>
      </c>
      <c r="E115" s="1">
        <v>21</v>
      </c>
      <c r="F115" s="6">
        <v>23.58</v>
      </c>
      <c r="G115" s="7">
        <f t="shared" si="3"/>
        <v>495.17999999999995</v>
      </c>
    </row>
    <row r="116" spans="1:7" x14ac:dyDescent="0.25">
      <c r="A116" s="1" t="s">
        <v>226</v>
      </c>
      <c r="B116" s="5">
        <f>DATE(2018,3,12)</f>
        <v>43171</v>
      </c>
      <c r="C116" s="5">
        <f>DATE(2018,3,12)</f>
        <v>43171</v>
      </c>
      <c r="D116" t="s">
        <v>227</v>
      </c>
      <c r="E116" s="1">
        <v>35</v>
      </c>
      <c r="F116" s="6">
        <v>10.039999999999999</v>
      </c>
      <c r="G116" s="7">
        <f t="shared" si="3"/>
        <v>351.4</v>
      </c>
    </row>
    <row r="117" spans="1:7" x14ac:dyDescent="0.25">
      <c r="A117" s="1" t="s">
        <v>228</v>
      </c>
      <c r="B117" s="5">
        <f>DATE(2013,10,1)</f>
        <v>41548</v>
      </c>
      <c r="C117" s="5">
        <f>DATE(2013,10,1)</f>
        <v>41548</v>
      </c>
      <c r="D117" t="s">
        <v>229</v>
      </c>
      <c r="E117" s="1">
        <v>12</v>
      </c>
      <c r="F117" s="6">
        <v>11.51</v>
      </c>
      <c r="G117" s="7">
        <f t="shared" si="3"/>
        <v>138.12</v>
      </c>
    </row>
    <row r="118" spans="1:7" x14ac:dyDescent="0.25">
      <c r="A118" s="1" t="s">
        <v>230</v>
      </c>
      <c r="B118" s="5">
        <f>DATE(2016,7,29)</f>
        <v>42580</v>
      </c>
      <c r="C118" s="5">
        <f>DATE(2016,7,29)</f>
        <v>42580</v>
      </c>
      <c r="D118" t="s">
        <v>231</v>
      </c>
      <c r="E118" s="1">
        <v>134</v>
      </c>
      <c r="F118" s="6">
        <v>198.78</v>
      </c>
      <c r="G118" s="7">
        <f t="shared" si="3"/>
        <v>26636.52</v>
      </c>
    </row>
    <row r="119" spans="1:7" x14ac:dyDescent="0.25">
      <c r="A119" s="1" t="s">
        <v>232</v>
      </c>
      <c r="B119" s="5">
        <f>DATE(2022,1,6)</f>
        <v>44567</v>
      </c>
      <c r="C119" s="5">
        <f>DATE(2022,1,6)</f>
        <v>44567</v>
      </c>
      <c r="D119" t="s">
        <v>233</v>
      </c>
      <c r="E119" s="1">
        <v>21</v>
      </c>
      <c r="F119" s="6">
        <v>509.37</v>
      </c>
      <c r="G119" s="7">
        <f t="shared" si="3"/>
        <v>10696.77</v>
      </c>
    </row>
    <row r="120" spans="1:7" x14ac:dyDescent="0.25">
      <c r="A120" s="1" t="s">
        <v>234</v>
      </c>
      <c r="B120" s="5">
        <f>DATE(2022,6,21)</f>
        <v>44733</v>
      </c>
      <c r="C120" s="5">
        <f>DATE(2022,6,21)</f>
        <v>44733</v>
      </c>
      <c r="D120" t="s">
        <v>235</v>
      </c>
      <c r="E120" s="1">
        <v>10659</v>
      </c>
      <c r="F120" s="6">
        <v>2.17</v>
      </c>
      <c r="G120" s="7">
        <f t="shared" si="3"/>
        <v>23130.03</v>
      </c>
    </row>
    <row r="121" spans="1:7" x14ac:dyDescent="0.25">
      <c r="A121" s="1" t="s">
        <v>236</v>
      </c>
      <c r="B121" s="5">
        <f>DATE(2022,1,6)</f>
        <v>44567</v>
      </c>
      <c r="C121" s="5">
        <f>DATE(2022,1,6)</f>
        <v>44567</v>
      </c>
      <c r="D121" t="s">
        <v>237</v>
      </c>
      <c r="E121" s="1">
        <v>80</v>
      </c>
      <c r="F121" s="6">
        <v>1398.59</v>
      </c>
      <c r="G121" s="7">
        <f t="shared" si="3"/>
        <v>111887.2</v>
      </c>
    </row>
    <row r="122" spans="1:7" x14ac:dyDescent="0.25">
      <c r="A122" s="1" t="s">
        <v>238</v>
      </c>
      <c r="B122" s="5">
        <f>DATE(2022,6,21)</f>
        <v>44733</v>
      </c>
      <c r="C122" s="5">
        <f>DATE(2022,6,21)</f>
        <v>44733</v>
      </c>
      <c r="D122" t="s">
        <v>239</v>
      </c>
      <c r="E122" s="1">
        <v>11</v>
      </c>
      <c r="F122" s="6">
        <v>541.99</v>
      </c>
      <c r="G122" s="7">
        <f t="shared" si="3"/>
        <v>5961.89</v>
      </c>
    </row>
    <row r="123" spans="1:7" x14ac:dyDescent="0.25">
      <c r="A123" s="1" t="s">
        <v>240</v>
      </c>
      <c r="B123" s="5">
        <f>DATE(2020,3,2)</f>
        <v>43892</v>
      </c>
      <c r="C123" s="5">
        <f>DATE(2020,3,2)</f>
        <v>43892</v>
      </c>
      <c r="D123" t="s">
        <v>241</v>
      </c>
      <c r="E123" s="1">
        <v>2</v>
      </c>
      <c r="F123" s="6">
        <v>676.14</v>
      </c>
      <c r="G123" s="7">
        <f t="shared" si="3"/>
        <v>1352.28</v>
      </c>
    </row>
    <row r="124" spans="1:7" x14ac:dyDescent="0.25">
      <c r="A124" s="1" t="s">
        <v>242</v>
      </c>
      <c r="B124" s="5">
        <f>DATE(2022,1,6)</f>
        <v>44567</v>
      </c>
      <c r="C124" s="5">
        <f>DATE(2022,1,6)</f>
        <v>44567</v>
      </c>
      <c r="D124" t="s">
        <v>243</v>
      </c>
      <c r="E124" s="1">
        <v>2</v>
      </c>
      <c r="F124" s="6">
        <v>226.01</v>
      </c>
      <c r="G124" s="7">
        <f t="shared" si="3"/>
        <v>452.02</v>
      </c>
    </row>
    <row r="125" spans="1:7" x14ac:dyDescent="0.25">
      <c r="A125" s="1" t="s">
        <v>244</v>
      </c>
      <c r="B125" s="5">
        <f>DATE(2014,8,26)</f>
        <v>41877</v>
      </c>
      <c r="C125" s="5">
        <f>DATE(2014,8,26)</f>
        <v>41877</v>
      </c>
      <c r="D125" t="s">
        <v>245</v>
      </c>
      <c r="E125" s="1">
        <v>17</v>
      </c>
      <c r="F125" s="6">
        <v>1355.69</v>
      </c>
      <c r="G125" s="7">
        <f t="shared" si="3"/>
        <v>23046.73</v>
      </c>
    </row>
    <row r="126" spans="1:7" x14ac:dyDescent="0.25">
      <c r="A126" s="1" t="s">
        <v>246</v>
      </c>
      <c r="B126" s="5">
        <f>DATE(2022,6,21)</f>
        <v>44733</v>
      </c>
      <c r="C126" s="5">
        <f>DATE(2022,6,21)</f>
        <v>44733</v>
      </c>
      <c r="D126" t="s">
        <v>247</v>
      </c>
      <c r="E126" s="1">
        <v>24</v>
      </c>
      <c r="F126" s="6">
        <v>148.55000000000001</v>
      </c>
      <c r="G126" s="7">
        <f t="shared" si="3"/>
        <v>3565.2000000000003</v>
      </c>
    </row>
    <row r="127" spans="1:7" x14ac:dyDescent="0.25">
      <c r="A127" s="1" t="s">
        <v>248</v>
      </c>
      <c r="B127" s="5">
        <f>DATE(2022,6,21)</f>
        <v>44733</v>
      </c>
      <c r="C127" s="5">
        <f>DATE(2022,6,21)</f>
        <v>44733</v>
      </c>
      <c r="D127" t="s">
        <v>249</v>
      </c>
      <c r="E127" s="1">
        <v>56</v>
      </c>
      <c r="F127" s="6">
        <v>137.74</v>
      </c>
      <c r="G127" s="7">
        <f t="shared" si="3"/>
        <v>7713.4400000000005</v>
      </c>
    </row>
    <row r="128" spans="1:7" x14ac:dyDescent="0.25">
      <c r="A128" s="1" t="s">
        <v>250</v>
      </c>
      <c r="B128" s="5">
        <f>DATE(2012,10,16)</f>
        <v>41198</v>
      </c>
      <c r="C128" s="5">
        <f>DATE(2012,10,16)</f>
        <v>41198</v>
      </c>
      <c r="D128" t="s">
        <v>251</v>
      </c>
      <c r="E128" s="1">
        <v>30</v>
      </c>
      <c r="F128" s="6">
        <v>12.54</v>
      </c>
      <c r="G128" s="7">
        <f t="shared" si="3"/>
        <v>376.2</v>
      </c>
    </row>
    <row r="129" spans="1:7" x14ac:dyDescent="0.25">
      <c r="A129" s="1" t="s">
        <v>252</v>
      </c>
      <c r="B129" s="5">
        <f>DATE(2021,3,31)</f>
        <v>44286</v>
      </c>
      <c r="C129" s="5">
        <f>DATE(2021,3,31)</f>
        <v>44286</v>
      </c>
      <c r="D129" t="s">
        <v>253</v>
      </c>
      <c r="E129" s="1">
        <v>40</v>
      </c>
      <c r="F129" s="6">
        <v>39.479999999999997</v>
      </c>
      <c r="G129" s="7">
        <f t="shared" si="3"/>
        <v>1579.1999999999998</v>
      </c>
    </row>
    <row r="130" spans="1:7" x14ac:dyDescent="0.25">
      <c r="A130" s="1" t="s">
        <v>254</v>
      </c>
      <c r="B130" s="5">
        <f>DATE(2022,1,6)</f>
        <v>44567</v>
      </c>
      <c r="C130" s="5">
        <f>DATE(2022,1,6)</f>
        <v>44567</v>
      </c>
      <c r="D130" t="s">
        <v>255</v>
      </c>
      <c r="E130" s="1">
        <v>25</v>
      </c>
      <c r="F130" s="6">
        <v>17.149999999999999</v>
      </c>
      <c r="G130" s="7">
        <f t="shared" si="3"/>
        <v>428.74999999999994</v>
      </c>
    </row>
    <row r="131" spans="1:7" x14ac:dyDescent="0.25">
      <c r="A131" s="1" t="s">
        <v>256</v>
      </c>
      <c r="B131" s="5">
        <f>DATE(2022,6,21)</f>
        <v>44733</v>
      </c>
      <c r="C131" s="5">
        <f>DATE(2022,6,21)</f>
        <v>44733</v>
      </c>
      <c r="D131" t="s">
        <v>257</v>
      </c>
      <c r="E131" s="1">
        <v>65</v>
      </c>
      <c r="F131" s="6">
        <v>22.54</v>
      </c>
      <c r="G131" s="7">
        <f t="shared" si="3"/>
        <v>1465.1</v>
      </c>
    </row>
    <row r="132" spans="1:7" x14ac:dyDescent="0.25">
      <c r="A132" s="1" t="s">
        <v>258</v>
      </c>
      <c r="B132" s="5">
        <f>DATE(2022,1,6)</f>
        <v>44567</v>
      </c>
      <c r="C132" s="5">
        <f>DATE(2022,1,6)</f>
        <v>44567</v>
      </c>
      <c r="D132" t="s">
        <v>259</v>
      </c>
      <c r="E132" s="1">
        <v>38</v>
      </c>
      <c r="F132" s="6">
        <v>36.74</v>
      </c>
      <c r="G132" s="7">
        <f t="shared" ref="G132:G185" si="4">+E132*F132</f>
        <v>1396.1200000000001</v>
      </c>
    </row>
    <row r="133" spans="1:7" x14ac:dyDescent="0.25">
      <c r="A133" s="1" t="s">
        <v>260</v>
      </c>
      <c r="B133" s="5">
        <f>DATE(2022,6,21)</f>
        <v>44733</v>
      </c>
      <c r="C133" s="5">
        <f>DATE(2022,6,21)</f>
        <v>44733</v>
      </c>
      <c r="D133" t="s">
        <v>261</v>
      </c>
      <c r="E133" s="1">
        <v>34</v>
      </c>
      <c r="F133" s="6">
        <v>66.010000000000005</v>
      </c>
      <c r="G133" s="7">
        <f t="shared" si="4"/>
        <v>2244.34</v>
      </c>
    </row>
    <row r="134" spans="1:7" x14ac:dyDescent="0.25">
      <c r="A134" s="1" t="s">
        <v>262</v>
      </c>
      <c r="B134" s="5">
        <f>DATE(2021,3,31)</f>
        <v>44286</v>
      </c>
      <c r="C134" s="5">
        <f>DATE(2021,3,31)</f>
        <v>44286</v>
      </c>
      <c r="D134" t="s">
        <v>263</v>
      </c>
      <c r="E134" s="1">
        <v>20</v>
      </c>
      <c r="F134" s="6">
        <v>6.9</v>
      </c>
      <c r="G134" s="7">
        <f t="shared" si="4"/>
        <v>138</v>
      </c>
    </row>
    <row r="135" spans="1:7" x14ac:dyDescent="0.25">
      <c r="A135" s="1" t="s">
        <v>264</v>
      </c>
      <c r="B135" s="5">
        <f t="shared" ref="B135:C137" si="5">DATE(2022,1,6)</f>
        <v>44567</v>
      </c>
      <c r="C135" s="5">
        <f t="shared" si="5"/>
        <v>44567</v>
      </c>
      <c r="D135" t="s">
        <v>265</v>
      </c>
      <c r="E135" s="1">
        <v>93</v>
      </c>
      <c r="F135" s="6">
        <v>12.28</v>
      </c>
      <c r="G135" s="7">
        <f t="shared" si="4"/>
        <v>1142.04</v>
      </c>
    </row>
    <row r="136" spans="1:7" x14ac:dyDescent="0.25">
      <c r="A136" s="1" t="s">
        <v>266</v>
      </c>
      <c r="B136" s="5">
        <f t="shared" si="5"/>
        <v>44567</v>
      </c>
      <c r="C136" s="5">
        <f t="shared" si="5"/>
        <v>44567</v>
      </c>
      <c r="D136" t="s">
        <v>267</v>
      </c>
      <c r="E136" s="1">
        <v>46</v>
      </c>
      <c r="F136" s="6">
        <v>12.36</v>
      </c>
      <c r="G136" s="7">
        <f t="shared" si="4"/>
        <v>568.55999999999995</v>
      </c>
    </row>
    <row r="137" spans="1:7" x14ac:dyDescent="0.25">
      <c r="A137" s="1" t="s">
        <v>268</v>
      </c>
      <c r="B137" s="5">
        <f t="shared" si="5"/>
        <v>44567</v>
      </c>
      <c r="C137" s="5">
        <f t="shared" si="5"/>
        <v>44567</v>
      </c>
      <c r="D137" t="s">
        <v>269</v>
      </c>
      <c r="E137" s="1">
        <v>43</v>
      </c>
      <c r="F137" s="6">
        <v>12.36</v>
      </c>
      <c r="G137" s="7">
        <f t="shared" si="4"/>
        <v>531.48</v>
      </c>
    </row>
    <row r="138" spans="1:7" x14ac:dyDescent="0.25">
      <c r="A138" s="1" t="s">
        <v>270</v>
      </c>
      <c r="B138" s="5">
        <f>DATE(2021,3,31)</f>
        <v>44286</v>
      </c>
      <c r="C138" s="5">
        <f>DATE(2021,3,31)</f>
        <v>44286</v>
      </c>
      <c r="D138" t="s">
        <v>271</v>
      </c>
      <c r="E138" s="1">
        <v>16</v>
      </c>
      <c r="F138" s="6">
        <v>18.5</v>
      </c>
      <c r="G138" s="7">
        <f t="shared" si="4"/>
        <v>296</v>
      </c>
    </row>
    <row r="139" spans="1:7" x14ac:dyDescent="0.25">
      <c r="A139" s="1" t="s">
        <v>272</v>
      </c>
      <c r="B139" s="5">
        <f>DATE(2022,6,21)</f>
        <v>44733</v>
      </c>
      <c r="C139" s="5">
        <f>DATE(2022,6,21)</f>
        <v>44733</v>
      </c>
      <c r="D139" t="s">
        <v>273</v>
      </c>
      <c r="E139" s="1">
        <v>75</v>
      </c>
      <c r="F139" s="6">
        <v>7.16</v>
      </c>
      <c r="G139" s="7">
        <f t="shared" si="4"/>
        <v>537</v>
      </c>
    </row>
    <row r="140" spans="1:7" x14ac:dyDescent="0.25">
      <c r="A140" s="1" t="s">
        <v>274</v>
      </c>
      <c r="B140" s="5">
        <f>DATE(2021,8,31)</f>
        <v>44439</v>
      </c>
      <c r="C140" s="5">
        <f>DATE(2021,8,31)</f>
        <v>44439</v>
      </c>
      <c r="D140" t="s">
        <v>275</v>
      </c>
      <c r="E140" s="1">
        <v>27</v>
      </c>
      <c r="F140" s="6">
        <v>43.66</v>
      </c>
      <c r="G140" s="7">
        <f t="shared" si="4"/>
        <v>1178.82</v>
      </c>
    </row>
    <row r="141" spans="1:7" x14ac:dyDescent="0.25">
      <c r="A141" s="1" t="s">
        <v>276</v>
      </c>
      <c r="B141" s="5">
        <f>DATE(2022,1,6)</f>
        <v>44567</v>
      </c>
      <c r="C141" s="5">
        <f>DATE(2022,1,6)</f>
        <v>44567</v>
      </c>
      <c r="D141" t="s">
        <v>277</v>
      </c>
      <c r="E141" s="1">
        <v>69</v>
      </c>
      <c r="F141" s="6">
        <v>7.77</v>
      </c>
      <c r="G141" s="7">
        <f t="shared" si="4"/>
        <v>536.13</v>
      </c>
    </row>
    <row r="142" spans="1:7" x14ac:dyDescent="0.25">
      <c r="A142" s="1" t="s">
        <v>278</v>
      </c>
      <c r="B142" s="5">
        <f>DATE(2022,1,6)</f>
        <v>44567</v>
      </c>
      <c r="C142" s="5">
        <f>DATE(2022,1,6)</f>
        <v>44567</v>
      </c>
      <c r="D142" t="s">
        <v>279</v>
      </c>
      <c r="E142" s="1">
        <v>151</v>
      </c>
      <c r="F142" s="6">
        <v>10.62</v>
      </c>
      <c r="G142" s="7">
        <f t="shared" si="4"/>
        <v>1603.62</v>
      </c>
    </row>
    <row r="143" spans="1:7" x14ac:dyDescent="0.25">
      <c r="A143" s="1" t="s">
        <v>280</v>
      </c>
      <c r="B143" s="5">
        <f>DATE(2018,6,4)</f>
        <v>43255</v>
      </c>
      <c r="C143" s="5">
        <f>DATE(2018,6,4)</f>
        <v>43255</v>
      </c>
      <c r="D143" t="s">
        <v>281</v>
      </c>
      <c r="E143" s="1">
        <v>1638</v>
      </c>
      <c r="F143" s="6">
        <v>2.99</v>
      </c>
      <c r="G143" s="7">
        <f t="shared" si="4"/>
        <v>4897.6200000000008</v>
      </c>
    </row>
    <row r="144" spans="1:7" x14ac:dyDescent="0.25">
      <c r="A144" s="1" t="s">
        <v>282</v>
      </c>
      <c r="B144" s="5">
        <f>DATE(2021,5,25)</f>
        <v>44341</v>
      </c>
      <c r="C144" s="5">
        <f>DATE(2021,5,25)</f>
        <v>44341</v>
      </c>
      <c r="D144" t="s">
        <v>283</v>
      </c>
      <c r="E144" s="1">
        <v>9</v>
      </c>
      <c r="F144" s="6">
        <v>12.12</v>
      </c>
      <c r="G144" s="7">
        <f t="shared" si="4"/>
        <v>109.08</v>
      </c>
    </row>
    <row r="145" spans="1:7" x14ac:dyDescent="0.25">
      <c r="A145" s="1" t="s">
        <v>284</v>
      </c>
      <c r="B145" s="5">
        <f>DATE(2022,1,6)</f>
        <v>44567</v>
      </c>
      <c r="C145" s="5">
        <f>DATE(2022,1,6)</f>
        <v>44567</v>
      </c>
      <c r="D145" t="s">
        <v>285</v>
      </c>
      <c r="E145" s="1">
        <v>9</v>
      </c>
      <c r="F145" s="6">
        <v>650</v>
      </c>
      <c r="G145" s="7">
        <f t="shared" si="4"/>
        <v>5850</v>
      </c>
    </row>
    <row r="146" spans="1:7" x14ac:dyDescent="0.25">
      <c r="A146" s="1" t="s">
        <v>286</v>
      </c>
      <c r="B146" s="5">
        <f>DATE(2022,1,6)</f>
        <v>44567</v>
      </c>
      <c r="C146" s="5">
        <f>DATE(2022,1,6)</f>
        <v>44567</v>
      </c>
      <c r="D146" t="s">
        <v>287</v>
      </c>
      <c r="E146" s="1">
        <v>7</v>
      </c>
      <c r="F146" s="6">
        <v>58.23</v>
      </c>
      <c r="G146" s="7">
        <f t="shared" si="4"/>
        <v>407.60999999999996</v>
      </c>
    </row>
    <row r="147" spans="1:7" x14ac:dyDescent="0.25">
      <c r="A147" s="1" t="s">
        <v>288</v>
      </c>
      <c r="B147" s="5">
        <f>DATE(2022,6,21)</f>
        <v>44733</v>
      </c>
      <c r="C147" s="5">
        <f>DATE(2022,6,21)</f>
        <v>44733</v>
      </c>
      <c r="D147" t="s">
        <v>289</v>
      </c>
      <c r="E147" s="1">
        <v>15</v>
      </c>
      <c r="F147" s="6">
        <v>45.56</v>
      </c>
      <c r="G147" s="7">
        <f t="shared" si="4"/>
        <v>683.40000000000009</v>
      </c>
    </row>
    <row r="148" spans="1:7" x14ac:dyDescent="0.25">
      <c r="A148" s="1" t="s">
        <v>290</v>
      </c>
      <c r="B148" s="5">
        <f>DATE(2022,6,21)</f>
        <v>44733</v>
      </c>
      <c r="C148" s="5">
        <f>DATE(2022,6,21)</f>
        <v>44733</v>
      </c>
      <c r="D148" t="s">
        <v>291</v>
      </c>
      <c r="E148" s="1">
        <v>26</v>
      </c>
      <c r="F148" s="6">
        <v>33.200000000000003</v>
      </c>
      <c r="G148" s="7">
        <f t="shared" si="4"/>
        <v>863.2</v>
      </c>
    </row>
    <row r="149" spans="1:7" x14ac:dyDescent="0.25">
      <c r="A149" s="1" t="s">
        <v>292</v>
      </c>
      <c r="B149" s="5">
        <f>DATE(2020,5,12)</f>
        <v>43963</v>
      </c>
      <c r="C149" s="5">
        <f>DATE(2020,5,12)</f>
        <v>43963</v>
      </c>
      <c r="D149" t="s">
        <v>293</v>
      </c>
      <c r="E149" s="1">
        <v>4</v>
      </c>
      <c r="F149" s="6">
        <v>3738.51</v>
      </c>
      <c r="G149" s="7">
        <f t="shared" si="4"/>
        <v>14954.04</v>
      </c>
    </row>
    <row r="150" spans="1:7" x14ac:dyDescent="0.25">
      <c r="A150" s="1" t="s">
        <v>294</v>
      </c>
      <c r="B150" s="5">
        <f>DATE(2014,1,14)</f>
        <v>41653</v>
      </c>
      <c r="C150" s="5">
        <f>DATE(2014,1,14)</f>
        <v>41653</v>
      </c>
      <c r="D150" t="s">
        <v>295</v>
      </c>
      <c r="E150" s="1">
        <v>10</v>
      </c>
      <c r="F150" s="6">
        <v>4095.42</v>
      </c>
      <c r="G150" s="7">
        <f t="shared" si="4"/>
        <v>40954.199999999997</v>
      </c>
    </row>
    <row r="151" spans="1:7" x14ac:dyDescent="0.25">
      <c r="A151" s="1" t="s">
        <v>296</v>
      </c>
      <c r="B151" s="5">
        <f>DATE(2017,11,10)</f>
        <v>43049</v>
      </c>
      <c r="C151" s="5">
        <f>DATE(2017,11,10)</f>
        <v>43049</v>
      </c>
      <c r="D151" t="s">
        <v>297</v>
      </c>
      <c r="E151" s="1">
        <v>3</v>
      </c>
      <c r="F151" s="6">
        <v>10820.6</v>
      </c>
      <c r="G151" s="7">
        <f t="shared" si="4"/>
        <v>32461.800000000003</v>
      </c>
    </row>
    <row r="152" spans="1:7" x14ac:dyDescent="0.25">
      <c r="A152" s="1" t="s">
        <v>298</v>
      </c>
      <c r="B152" s="5">
        <f>DATE(2022,1,6)</f>
        <v>44567</v>
      </c>
      <c r="C152" s="5">
        <f>DATE(2022,1,6)</f>
        <v>44567</v>
      </c>
      <c r="D152" t="s">
        <v>299</v>
      </c>
      <c r="E152" s="1">
        <v>17</v>
      </c>
      <c r="F152" s="6">
        <v>37</v>
      </c>
      <c r="G152" s="7">
        <f t="shared" si="4"/>
        <v>629</v>
      </c>
    </row>
    <row r="153" spans="1:7" x14ac:dyDescent="0.25">
      <c r="A153" s="1" t="s">
        <v>300</v>
      </c>
      <c r="B153" s="5">
        <f>DATE(2018,5,25)</f>
        <v>43245</v>
      </c>
      <c r="C153" s="5">
        <f>DATE(2018,5,25)</f>
        <v>43245</v>
      </c>
      <c r="D153" t="s">
        <v>301</v>
      </c>
      <c r="E153" s="1">
        <v>10</v>
      </c>
      <c r="F153" s="6">
        <v>1339.26</v>
      </c>
      <c r="G153" s="7">
        <f t="shared" si="4"/>
        <v>13392.6</v>
      </c>
    </row>
    <row r="154" spans="1:7" x14ac:dyDescent="0.25">
      <c r="A154" s="1" t="s">
        <v>302</v>
      </c>
      <c r="B154" s="5">
        <f t="shared" ref="B154:C156" si="6">DATE(2017,11,29)</f>
        <v>43068</v>
      </c>
      <c r="C154" s="5">
        <f t="shared" si="6"/>
        <v>43068</v>
      </c>
      <c r="D154" t="s">
        <v>303</v>
      </c>
      <c r="E154" s="1">
        <v>17</v>
      </c>
      <c r="F154" s="6">
        <v>1219.0899999999999</v>
      </c>
      <c r="G154" s="7">
        <f t="shared" si="4"/>
        <v>20724.53</v>
      </c>
    </row>
    <row r="155" spans="1:7" x14ac:dyDescent="0.25">
      <c r="A155" s="1" t="s">
        <v>304</v>
      </c>
      <c r="B155" s="5">
        <f t="shared" si="6"/>
        <v>43068</v>
      </c>
      <c r="C155" s="5">
        <f t="shared" si="6"/>
        <v>43068</v>
      </c>
      <c r="D155" t="s">
        <v>305</v>
      </c>
      <c r="E155" s="1">
        <v>18</v>
      </c>
      <c r="F155" s="6">
        <v>1219.6500000000001</v>
      </c>
      <c r="G155" s="7">
        <f t="shared" si="4"/>
        <v>21953.7</v>
      </c>
    </row>
    <row r="156" spans="1:7" x14ac:dyDescent="0.25">
      <c r="A156" s="1" t="s">
        <v>306</v>
      </c>
      <c r="B156" s="5">
        <f t="shared" si="6"/>
        <v>43068</v>
      </c>
      <c r="C156" s="5">
        <f t="shared" si="6"/>
        <v>43068</v>
      </c>
      <c r="D156" t="s">
        <v>307</v>
      </c>
      <c r="E156" s="1">
        <v>18</v>
      </c>
      <c r="F156" s="6">
        <v>1170.92</v>
      </c>
      <c r="G156" s="7">
        <f t="shared" si="4"/>
        <v>21076.560000000001</v>
      </c>
    </row>
    <row r="157" spans="1:7" x14ac:dyDescent="0.25">
      <c r="A157" s="1" t="s">
        <v>308</v>
      </c>
      <c r="B157" s="5">
        <f>DATE(2021,3,31)</f>
        <v>44286</v>
      </c>
      <c r="C157" s="5">
        <f>DATE(2021,3,31)</f>
        <v>44286</v>
      </c>
      <c r="D157" t="s">
        <v>309</v>
      </c>
      <c r="E157" s="1">
        <v>2</v>
      </c>
      <c r="F157" s="6">
        <v>1122</v>
      </c>
      <c r="G157" s="7">
        <f t="shared" si="4"/>
        <v>2244</v>
      </c>
    </row>
    <row r="158" spans="1:7" x14ac:dyDescent="0.25">
      <c r="A158" s="1" t="s">
        <v>310</v>
      </c>
      <c r="B158" s="5">
        <f>DATE(2022,6,21)</f>
        <v>44733</v>
      </c>
      <c r="C158" s="5">
        <f>DATE(2022,6,21)</f>
        <v>44733</v>
      </c>
      <c r="D158" t="s">
        <v>311</v>
      </c>
      <c r="E158" s="1">
        <v>2</v>
      </c>
      <c r="F158" s="6">
        <v>34.22</v>
      </c>
      <c r="G158" s="7">
        <f t="shared" si="4"/>
        <v>68.44</v>
      </c>
    </row>
    <row r="159" spans="1:7" x14ac:dyDescent="0.25">
      <c r="A159" s="1" t="s">
        <v>312</v>
      </c>
      <c r="B159" s="5">
        <f>DATE(2017,11,17)</f>
        <v>43056</v>
      </c>
      <c r="C159" s="5">
        <f>DATE(2017,11,17)</f>
        <v>43056</v>
      </c>
      <c r="D159" t="s">
        <v>313</v>
      </c>
      <c r="E159" s="1">
        <v>4</v>
      </c>
      <c r="F159" s="6">
        <v>163.1</v>
      </c>
      <c r="G159" s="7">
        <f t="shared" si="4"/>
        <v>652.4</v>
      </c>
    </row>
    <row r="160" spans="1:7" x14ac:dyDescent="0.25">
      <c r="A160" s="1" t="s">
        <v>314</v>
      </c>
      <c r="B160" s="5">
        <f>DATE(2022,6,21)</f>
        <v>44733</v>
      </c>
      <c r="C160" s="5">
        <f>DATE(2022,6,21)</f>
        <v>44733</v>
      </c>
      <c r="D160" t="s">
        <v>315</v>
      </c>
      <c r="E160" s="1">
        <v>231</v>
      </c>
      <c r="F160" s="6">
        <v>4.9000000000000004</v>
      </c>
      <c r="G160" s="7">
        <f t="shared" si="4"/>
        <v>1131.9000000000001</v>
      </c>
    </row>
    <row r="161" spans="1:7" x14ac:dyDescent="0.25">
      <c r="A161" s="1" t="s">
        <v>316</v>
      </c>
      <c r="B161" s="5">
        <f t="shared" ref="B161:C164" si="7">DATE(2022,6,22)</f>
        <v>44734</v>
      </c>
      <c r="C161" s="5">
        <f t="shared" si="7"/>
        <v>44734</v>
      </c>
      <c r="D161" t="s">
        <v>317</v>
      </c>
      <c r="E161" s="1">
        <v>12</v>
      </c>
      <c r="F161" s="6">
        <v>496.4</v>
      </c>
      <c r="G161" s="7">
        <f t="shared" si="4"/>
        <v>5956.7999999999993</v>
      </c>
    </row>
    <row r="162" spans="1:7" x14ac:dyDescent="0.25">
      <c r="A162" s="1" t="s">
        <v>318</v>
      </c>
      <c r="B162" s="5">
        <f t="shared" si="7"/>
        <v>44734</v>
      </c>
      <c r="C162" s="5">
        <f t="shared" si="7"/>
        <v>44734</v>
      </c>
      <c r="D162" t="s">
        <v>319</v>
      </c>
      <c r="E162" s="1">
        <v>11</v>
      </c>
      <c r="F162" s="6">
        <v>476.23</v>
      </c>
      <c r="G162" s="7">
        <f t="shared" si="4"/>
        <v>5238.5300000000007</v>
      </c>
    </row>
    <row r="163" spans="1:7" x14ac:dyDescent="0.25">
      <c r="A163" s="1" t="s">
        <v>320</v>
      </c>
      <c r="B163" s="5">
        <f t="shared" si="7"/>
        <v>44734</v>
      </c>
      <c r="C163" s="5">
        <f t="shared" si="7"/>
        <v>44734</v>
      </c>
      <c r="D163" t="s">
        <v>321</v>
      </c>
      <c r="E163" s="1">
        <v>11</v>
      </c>
      <c r="F163" s="6">
        <v>483.09</v>
      </c>
      <c r="G163" s="7">
        <f t="shared" si="4"/>
        <v>5313.99</v>
      </c>
    </row>
    <row r="164" spans="1:7" x14ac:dyDescent="0.25">
      <c r="A164" s="1" t="s">
        <v>322</v>
      </c>
      <c r="B164" s="5">
        <f t="shared" si="7"/>
        <v>44734</v>
      </c>
      <c r="C164" s="5">
        <f t="shared" si="7"/>
        <v>44734</v>
      </c>
      <c r="D164" t="s">
        <v>323</v>
      </c>
      <c r="E164" s="1">
        <v>11</v>
      </c>
      <c r="F164" s="6">
        <v>482.93</v>
      </c>
      <c r="G164" s="7">
        <f t="shared" si="4"/>
        <v>5312.2300000000005</v>
      </c>
    </row>
    <row r="165" spans="1:7" x14ac:dyDescent="0.25">
      <c r="A165" s="1" t="s">
        <v>324</v>
      </c>
      <c r="B165" s="5">
        <f>DATE(2019,7,15)</f>
        <v>43661</v>
      </c>
      <c r="C165" s="5">
        <f>DATE(2019,7,15)</f>
        <v>43661</v>
      </c>
      <c r="D165" t="s">
        <v>325</v>
      </c>
      <c r="E165" s="1">
        <v>107</v>
      </c>
      <c r="F165" s="6">
        <v>19.66</v>
      </c>
      <c r="G165" s="7">
        <f t="shared" si="4"/>
        <v>2103.62</v>
      </c>
    </row>
    <row r="166" spans="1:7" x14ac:dyDescent="0.25">
      <c r="A166" s="1" t="s">
        <v>326</v>
      </c>
      <c r="B166" s="5">
        <f t="shared" ref="B166:C169" si="8">DATE(2021,7,13)</f>
        <v>44390</v>
      </c>
      <c r="C166" s="5">
        <f t="shared" si="8"/>
        <v>44390</v>
      </c>
      <c r="D166" t="s">
        <v>327</v>
      </c>
      <c r="E166" s="1">
        <v>11</v>
      </c>
      <c r="F166" s="6">
        <v>2810.76</v>
      </c>
      <c r="G166" s="7">
        <f t="shared" si="4"/>
        <v>30918.36</v>
      </c>
    </row>
    <row r="167" spans="1:7" x14ac:dyDescent="0.25">
      <c r="A167" s="1" t="s">
        <v>328</v>
      </c>
      <c r="B167" s="5">
        <f t="shared" si="8"/>
        <v>44390</v>
      </c>
      <c r="C167" s="5">
        <f t="shared" si="8"/>
        <v>44390</v>
      </c>
      <c r="D167" t="s">
        <v>329</v>
      </c>
      <c r="E167" s="1">
        <v>5</v>
      </c>
      <c r="F167" s="6">
        <v>1784.55</v>
      </c>
      <c r="G167" s="7">
        <f t="shared" si="4"/>
        <v>8922.75</v>
      </c>
    </row>
    <row r="168" spans="1:7" x14ac:dyDescent="0.25">
      <c r="A168" s="1" t="s">
        <v>330</v>
      </c>
      <c r="B168" s="5">
        <f t="shared" si="8"/>
        <v>44390</v>
      </c>
      <c r="C168" s="5">
        <f t="shared" si="8"/>
        <v>44390</v>
      </c>
      <c r="D168" t="s">
        <v>331</v>
      </c>
      <c r="E168" s="1">
        <v>5</v>
      </c>
      <c r="F168" s="6">
        <v>1755</v>
      </c>
      <c r="G168" s="7">
        <f t="shared" si="4"/>
        <v>8775</v>
      </c>
    </row>
    <row r="169" spans="1:7" x14ac:dyDescent="0.25">
      <c r="A169" s="1" t="s">
        <v>332</v>
      </c>
      <c r="B169" s="5">
        <f t="shared" si="8"/>
        <v>44390</v>
      </c>
      <c r="C169" s="5">
        <f t="shared" si="8"/>
        <v>44390</v>
      </c>
      <c r="D169" t="s">
        <v>333</v>
      </c>
      <c r="E169" s="1">
        <v>3</v>
      </c>
      <c r="F169" s="6">
        <v>1684.16</v>
      </c>
      <c r="G169" s="7">
        <f t="shared" si="4"/>
        <v>5052.4800000000005</v>
      </c>
    </row>
    <row r="170" spans="1:7" x14ac:dyDescent="0.25">
      <c r="A170" s="1" t="s">
        <v>334</v>
      </c>
      <c r="B170" s="5">
        <f t="shared" ref="B170:C173" si="9">DATE(2021,4,15)</f>
        <v>44301</v>
      </c>
      <c r="C170" s="5">
        <f t="shared" si="9"/>
        <v>44301</v>
      </c>
      <c r="D170" t="s">
        <v>335</v>
      </c>
      <c r="E170" s="1">
        <v>15</v>
      </c>
      <c r="F170" s="6">
        <v>9332.49</v>
      </c>
      <c r="G170" s="7">
        <f t="shared" si="4"/>
        <v>139987.35</v>
      </c>
    </row>
    <row r="171" spans="1:7" x14ac:dyDescent="0.25">
      <c r="A171" s="1" t="s">
        <v>336</v>
      </c>
      <c r="B171" s="5">
        <f t="shared" si="9"/>
        <v>44301</v>
      </c>
      <c r="C171" s="5">
        <f t="shared" si="9"/>
        <v>44301</v>
      </c>
      <c r="D171" t="s">
        <v>337</v>
      </c>
      <c r="E171" s="1">
        <v>12</v>
      </c>
      <c r="F171" s="6">
        <v>9395.76</v>
      </c>
      <c r="G171" s="7">
        <f t="shared" si="4"/>
        <v>112749.12</v>
      </c>
    </row>
    <row r="172" spans="1:7" x14ac:dyDescent="0.25">
      <c r="A172" s="1" t="s">
        <v>338</v>
      </c>
      <c r="B172" s="5">
        <f t="shared" si="9"/>
        <v>44301</v>
      </c>
      <c r="C172" s="5">
        <f t="shared" si="9"/>
        <v>44301</v>
      </c>
      <c r="D172" t="s">
        <v>339</v>
      </c>
      <c r="E172" s="1">
        <v>16</v>
      </c>
      <c r="F172" s="6">
        <v>8986.98</v>
      </c>
      <c r="G172" s="7">
        <f t="shared" si="4"/>
        <v>143791.67999999999</v>
      </c>
    </row>
    <row r="173" spans="1:7" x14ac:dyDescent="0.25">
      <c r="A173" s="1" t="s">
        <v>340</v>
      </c>
      <c r="B173" s="5">
        <f t="shared" si="9"/>
        <v>44301</v>
      </c>
      <c r="C173" s="5">
        <f t="shared" si="9"/>
        <v>44301</v>
      </c>
      <c r="D173" t="s">
        <v>341</v>
      </c>
      <c r="E173" s="1">
        <v>13</v>
      </c>
      <c r="F173" s="6">
        <v>8949.2900000000009</v>
      </c>
      <c r="G173" s="7">
        <f t="shared" si="4"/>
        <v>116340.77000000002</v>
      </c>
    </row>
    <row r="174" spans="1:7" x14ac:dyDescent="0.25">
      <c r="A174" s="1" t="s">
        <v>342</v>
      </c>
      <c r="B174" s="5">
        <f>DATE(2022,5,13)</f>
        <v>44694</v>
      </c>
      <c r="C174" s="5">
        <f>DATE(2022,5,13)</f>
        <v>44694</v>
      </c>
      <c r="D174" t="s">
        <v>343</v>
      </c>
      <c r="E174" s="1">
        <v>3</v>
      </c>
      <c r="F174" s="6">
        <v>902.7</v>
      </c>
      <c r="G174" s="7">
        <f t="shared" si="4"/>
        <v>2708.1000000000004</v>
      </c>
    </row>
    <row r="175" spans="1:7" x14ac:dyDescent="0.25">
      <c r="A175" s="1" t="s">
        <v>344</v>
      </c>
      <c r="B175" s="5">
        <f>DATE(2022,8,8)</f>
        <v>44781</v>
      </c>
      <c r="C175" s="5">
        <f>DATE(2022,8,8)</f>
        <v>44781</v>
      </c>
      <c r="D175" t="s">
        <v>345</v>
      </c>
      <c r="E175" s="1">
        <v>40</v>
      </c>
      <c r="F175" s="6">
        <v>3610.4</v>
      </c>
      <c r="G175" s="7">
        <f t="shared" si="4"/>
        <v>144416</v>
      </c>
    </row>
    <row r="176" spans="1:7" x14ac:dyDescent="0.25">
      <c r="A176" s="1" t="s">
        <v>346</v>
      </c>
      <c r="B176" s="5">
        <f>DATE(2021,8,31)</f>
        <v>44439</v>
      </c>
      <c r="C176" s="5">
        <f>DATE(2021,8,31)</f>
        <v>44439</v>
      </c>
      <c r="D176" t="s">
        <v>347</v>
      </c>
      <c r="E176" s="1">
        <v>2</v>
      </c>
      <c r="F176" s="6">
        <v>12036</v>
      </c>
      <c r="G176" s="7">
        <f t="shared" si="4"/>
        <v>24072</v>
      </c>
    </row>
    <row r="177" spans="1:7" x14ac:dyDescent="0.25">
      <c r="A177" s="1" t="s">
        <v>348</v>
      </c>
      <c r="B177" s="5">
        <f>DATE(2022,7,27)</f>
        <v>44769</v>
      </c>
      <c r="C177" s="5">
        <f>DATE(2022,7,27)</f>
        <v>44769</v>
      </c>
      <c r="D177" t="s">
        <v>349</v>
      </c>
      <c r="E177" s="1">
        <v>15</v>
      </c>
      <c r="F177" s="6">
        <v>24297.23</v>
      </c>
      <c r="G177" s="7">
        <f t="shared" si="4"/>
        <v>364458.45</v>
      </c>
    </row>
    <row r="178" spans="1:7" x14ac:dyDescent="0.25">
      <c r="A178" s="1" t="s">
        <v>350</v>
      </c>
      <c r="B178" s="5">
        <f>DATE(2020,3,2)</f>
        <v>43892</v>
      </c>
      <c r="C178" s="5">
        <f>DATE(2020,3,2)</f>
        <v>43892</v>
      </c>
      <c r="D178" t="s">
        <v>351</v>
      </c>
      <c r="E178" s="1">
        <v>4</v>
      </c>
      <c r="F178" s="6">
        <v>690.3</v>
      </c>
      <c r="G178" s="7">
        <f t="shared" si="4"/>
        <v>2761.2</v>
      </c>
    </row>
    <row r="179" spans="1:7" x14ac:dyDescent="0.25">
      <c r="A179" s="1" t="s">
        <v>352</v>
      </c>
      <c r="B179" s="5">
        <f>DATE(2022,4,12)</f>
        <v>44663</v>
      </c>
      <c r="C179" s="5">
        <f>DATE(2022,4,12)</f>
        <v>44663</v>
      </c>
      <c r="D179" t="s">
        <v>353</v>
      </c>
      <c r="E179" s="1">
        <v>6</v>
      </c>
      <c r="F179" s="6">
        <v>33630</v>
      </c>
      <c r="G179" s="7">
        <f t="shared" si="4"/>
        <v>201780</v>
      </c>
    </row>
    <row r="180" spans="1:7" x14ac:dyDescent="0.25">
      <c r="A180" s="1" t="s">
        <v>354</v>
      </c>
      <c r="B180" s="5">
        <f>DATE(2022,6,21)</f>
        <v>44733</v>
      </c>
      <c r="C180" s="5">
        <f>DATE(2022,6,21)</f>
        <v>44733</v>
      </c>
      <c r="D180" t="s">
        <v>355</v>
      </c>
      <c r="E180" s="1">
        <v>22</v>
      </c>
      <c r="F180" s="6">
        <v>283.55</v>
      </c>
      <c r="G180" s="7">
        <f t="shared" si="4"/>
        <v>6238.1</v>
      </c>
    </row>
    <row r="181" spans="1:7" x14ac:dyDescent="0.25">
      <c r="A181" s="1" t="s">
        <v>356</v>
      </c>
      <c r="B181" s="5">
        <f>DATE(2022,4,12)</f>
        <v>44663</v>
      </c>
      <c r="C181" s="5">
        <f>DATE(2022,4,12)</f>
        <v>44663</v>
      </c>
      <c r="D181" t="s">
        <v>357</v>
      </c>
      <c r="E181" s="1">
        <v>3</v>
      </c>
      <c r="F181" s="6">
        <v>8384.36</v>
      </c>
      <c r="G181" s="7">
        <f t="shared" si="4"/>
        <v>25153.08</v>
      </c>
    </row>
    <row r="182" spans="1:7" x14ac:dyDescent="0.25">
      <c r="A182" s="1" t="s">
        <v>358</v>
      </c>
      <c r="B182" s="5">
        <f t="shared" ref="B182:C184" si="10">DATE(2022,1,6)</f>
        <v>44567</v>
      </c>
      <c r="C182" s="5">
        <f t="shared" si="10"/>
        <v>44567</v>
      </c>
      <c r="D182" t="s">
        <v>359</v>
      </c>
      <c r="E182" s="1">
        <v>5</v>
      </c>
      <c r="F182" s="6">
        <v>9005.4500000000007</v>
      </c>
      <c r="G182" s="7">
        <f t="shared" si="4"/>
        <v>45027.25</v>
      </c>
    </row>
    <row r="183" spans="1:7" x14ac:dyDescent="0.25">
      <c r="A183" s="1" t="s">
        <v>360</v>
      </c>
      <c r="B183" s="5">
        <f t="shared" si="10"/>
        <v>44567</v>
      </c>
      <c r="C183" s="5">
        <f t="shared" si="10"/>
        <v>44567</v>
      </c>
      <c r="D183" t="s">
        <v>361</v>
      </c>
      <c r="E183" s="1">
        <v>4</v>
      </c>
      <c r="F183" s="6">
        <v>9009.5499999999993</v>
      </c>
      <c r="G183" s="7">
        <f t="shared" si="4"/>
        <v>36038.199999999997</v>
      </c>
    </row>
    <row r="184" spans="1:7" x14ac:dyDescent="0.25">
      <c r="A184" s="1" t="s">
        <v>362</v>
      </c>
      <c r="B184" s="5">
        <f t="shared" si="10"/>
        <v>44567</v>
      </c>
      <c r="C184" s="5">
        <f t="shared" si="10"/>
        <v>44567</v>
      </c>
      <c r="D184" t="s">
        <v>363</v>
      </c>
      <c r="E184" s="1">
        <v>10</v>
      </c>
      <c r="F184" s="6">
        <v>8578.7800000000007</v>
      </c>
      <c r="G184" s="7">
        <f t="shared" si="4"/>
        <v>85787.8</v>
      </c>
    </row>
    <row r="185" spans="1:7" x14ac:dyDescent="0.25">
      <c r="A185" s="1" t="s">
        <v>364</v>
      </c>
      <c r="B185" s="5">
        <f>DATE(2022,7,12)</f>
        <v>44754</v>
      </c>
      <c r="C185" s="5">
        <f>DATE(2022,7,12)</f>
        <v>44754</v>
      </c>
      <c r="D185" t="s">
        <v>365</v>
      </c>
      <c r="E185" s="1">
        <v>9</v>
      </c>
      <c r="F185" s="6">
        <v>11569.9</v>
      </c>
      <c r="G185" s="7">
        <f t="shared" si="4"/>
        <v>104129.09999999999</v>
      </c>
    </row>
    <row r="186" spans="1:7" ht="15.75" thickBot="1" x14ac:dyDescent="0.3">
      <c r="F186" s="8" t="s">
        <v>372</v>
      </c>
      <c r="G186" s="9">
        <f>SUM(G3:G185)</f>
        <v>5144005.2600000007</v>
      </c>
    </row>
    <row r="187" spans="1:7" ht="15.75" thickTop="1" x14ac:dyDescent="0.25"/>
  </sheetData>
  <autoFilter ref="A2:F185"/>
  <mergeCells count="1"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Cantidades de artículo - Invent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 Solano</dc:creator>
  <cp:lastModifiedBy>Ruddy Solano</cp:lastModifiedBy>
  <dcterms:created xsi:type="dcterms:W3CDTF">2022-10-03T18:59:59Z</dcterms:created>
  <dcterms:modified xsi:type="dcterms:W3CDTF">2022-10-04T12:58:23Z</dcterms:modified>
</cp:coreProperties>
</file>