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issa.pena\OneDrive - cnss.gob.do\Desktop\"/>
    </mc:Choice>
  </mc:AlternateContent>
  <bookViews>
    <workbookView xWindow="0" yWindow="0" windowWidth="28800" windowHeight="11430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Hoja1!$A$6:$Z$113</definedName>
    <definedName name="_xlnm._FilterDatabase" localSheetId="2" hidden="1">Hoja2!$A$1:$Z$111</definedName>
    <definedName name="_xlnm.Print_Area" localSheetId="1">Hoja1!$A$2:$CC$400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0" i="1" l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9" i="1"/>
  <c r="Z50" i="1"/>
  <c r="Z51" i="1"/>
  <c r="Z52" i="1"/>
  <c r="Z53" i="1"/>
  <c r="Z54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8" i="1"/>
  <c r="Z109" i="1"/>
  <c r="Z110" i="1"/>
  <c r="Z111" i="1"/>
  <c r="Z112" i="1"/>
  <c r="Z113" i="1"/>
  <c r="Z114" i="1"/>
  <c r="Z115" i="1"/>
  <c r="Z116" i="1"/>
  <c r="Z117" i="1"/>
  <c r="Z118" i="1"/>
  <c r="Z9" i="1"/>
  <c r="U120" i="1"/>
  <c r="S120" i="1"/>
  <c r="P120" i="1" l="1"/>
  <c r="T120" i="1"/>
  <c r="G120" i="1"/>
  <c r="I118" i="1"/>
  <c r="J118" i="1"/>
  <c r="K118" i="1"/>
  <c r="L118" i="1"/>
  <c r="M118" i="1"/>
  <c r="O118" i="1" l="1"/>
  <c r="X118" i="1"/>
  <c r="H118" i="1"/>
  <c r="Y118" i="1"/>
  <c r="I2" i="4"/>
  <c r="H2" i="4" s="1"/>
  <c r="J2" i="4"/>
  <c r="Y2" i="4" s="1"/>
  <c r="K2" i="4"/>
  <c r="W2" i="4"/>
  <c r="I3" i="4"/>
  <c r="J3" i="4"/>
  <c r="Y3" i="4" s="1"/>
  <c r="K3" i="4"/>
  <c r="W3" i="4"/>
  <c r="H23" i="1"/>
  <c r="I23" i="1"/>
  <c r="J23" i="1"/>
  <c r="K23" i="1"/>
  <c r="L23" i="1"/>
  <c r="X23" i="1" s="1"/>
  <c r="M23" i="1"/>
  <c r="O23" i="1" s="1"/>
  <c r="W23" i="1"/>
  <c r="I24" i="1"/>
  <c r="J24" i="1"/>
  <c r="K24" i="1"/>
  <c r="L24" i="1"/>
  <c r="H24" i="1" s="1"/>
  <c r="M24" i="1"/>
  <c r="Y24" i="1" s="1"/>
  <c r="W24" i="1"/>
  <c r="I25" i="1"/>
  <c r="J25" i="1"/>
  <c r="K25" i="1"/>
  <c r="L25" i="1"/>
  <c r="M25" i="1"/>
  <c r="W25" i="1"/>
  <c r="I26" i="1"/>
  <c r="J26" i="1"/>
  <c r="K26" i="1"/>
  <c r="L26" i="1"/>
  <c r="M26" i="1"/>
  <c r="W26" i="1"/>
  <c r="I27" i="1"/>
  <c r="J27" i="1"/>
  <c r="Y27" i="1" s="1"/>
  <c r="K27" i="1"/>
  <c r="L27" i="1"/>
  <c r="M27" i="1"/>
  <c r="W27" i="1"/>
  <c r="I28" i="1"/>
  <c r="J28" i="1"/>
  <c r="K28" i="1"/>
  <c r="L28" i="1"/>
  <c r="H28" i="1" s="1"/>
  <c r="U28" i="1" s="1"/>
  <c r="M28" i="1"/>
  <c r="I29" i="1"/>
  <c r="J29" i="1"/>
  <c r="K29" i="1"/>
  <c r="L29" i="1"/>
  <c r="H29" i="1" s="1"/>
  <c r="M29" i="1"/>
  <c r="W29" i="1"/>
  <c r="I30" i="1"/>
  <c r="J30" i="1"/>
  <c r="K30" i="1"/>
  <c r="L30" i="1"/>
  <c r="M30" i="1"/>
  <c r="I31" i="1"/>
  <c r="O31" i="1" s="1"/>
  <c r="J31" i="1"/>
  <c r="K31" i="1"/>
  <c r="L31" i="1"/>
  <c r="M31" i="1"/>
  <c r="W31" i="1"/>
  <c r="I32" i="1"/>
  <c r="J32" i="1"/>
  <c r="Y32" i="1" s="1"/>
  <c r="K32" i="1"/>
  <c r="L32" i="1"/>
  <c r="M32" i="1"/>
  <c r="O32" i="1"/>
  <c r="W32" i="1"/>
  <c r="I33" i="1"/>
  <c r="J33" i="1"/>
  <c r="K33" i="1"/>
  <c r="L33" i="1"/>
  <c r="M33" i="1"/>
  <c r="W33" i="1"/>
  <c r="X33" i="1"/>
  <c r="I34" i="1"/>
  <c r="J34" i="1"/>
  <c r="Y34" i="1" s="1"/>
  <c r="K34" i="1"/>
  <c r="L34" i="1"/>
  <c r="X34" i="1" s="1"/>
  <c r="M34" i="1"/>
  <c r="W34" i="1"/>
  <c r="I35" i="1"/>
  <c r="J35" i="1"/>
  <c r="K35" i="1"/>
  <c r="L35" i="1"/>
  <c r="X35" i="1" s="1"/>
  <c r="M35" i="1"/>
  <c r="W35" i="1"/>
  <c r="Y35" i="1"/>
  <c r="I36" i="1"/>
  <c r="O36" i="1" s="1"/>
  <c r="J36" i="1"/>
  <c r="K36" i="1"/>
  <c r="L36" i="1"/>
  <c r="M36" i="1"/>
  <c r="Y36" i="1" s="1"/>
  <c r="W36" i="1"/>
  <c r="H37" i="1"/>
  <c r="I37" i="1"/>
  <c r="O37" i="1" s="1"/>
  <c r="J37" i="1"/>
  <c r="Y37" i="1" s="1"/>
  <c r="K37" i="1"/>
  <c r="L37" i="1"/>
  <c r="M37" i="1"/>
  <c r="W37" i="1"/>
  <c r="X37" i="1"/>
  <c r="I38" i="1"/>
  <c r="J38" i="1"/>
  <c r="Y38" i="1" s="1"/>
  <c r="K38" i="1"/>
  <c r="L38" i="1"/>
  <c r="X38" i="1" s="1"/>
  <c r="M38" i="1"/>
  <c r="W38" i="1"/>
  <c r="I39" i="1"/>
  <c r="J39" i="1"/>
  <c r="Y39" i="1" s="1"/>
  <c r="K39" i="1"/>
  <c r="L39" i="1"/>
  <c r="M39" i="1"/>
  <c r="W39" i="1"/>
  <c r="I40" i="1"/>
  <c r="J40" i="1"/>
  <c r="Y40" i="1" s="1"/>
  <c r="K40" i="1"/>
  <c r="L40" i="1"/>
  <c r="M40" i="1"/>
  <c r="W40" i="1"/>
  <c r="I41" i="1"/>
  <c r="J41" i="1"/>
  <c r="Y41" i="1" s="1"/>
  <c r="K41" i="1"/>
  <c r="L41" i="1"/>
  <c r="M41" i="1"/>
  <c r="W41" i="1"/>
  <c r="I42" i="1"/>
  <c r="J42" i="1"/>
  <c r="Y42" i="1" s="1"/>
  <c r="K42" i="1"/>
  <c r="L42" i="1"/>
  <c r="M42" i="1"/>
  <c r="W42" i="1"/>
  <c r="I43" i="1"/>
  <c r="J43" i="1"/>
  <c r="Y43" i="1" s="1"/>
  <c r="K43" i="1"/>
  <c r="L43" i="1"/>
  <c r="M43" i="1"/>
  <c r="W43" i="1"/>
  <c r="I44" i="1"/>
  <c r="X44" i="1" s="1"/>
  <c r="J44" i="1"/>
  <c r="Y44" i="1" s="1"/>
  <c r="K44" i="1"/>
  <c r="L44" i="1"/>
  <c r="M44" i="1"/>
  <c r="W44" i="1"/>
  <c r="I45" i="1"/>
  <c r="X45" i="1" s="1"/>
  <c r="J45" i="1"/>
  <c r="K45" i="1"/>
  <c r="L45" i="1"/>
  <c r="M45" i="1"/>
  <c r="I46" i="1"/>
  <c r="X46" i="1" s="1"/>
  <c r="J46" i="1"/>
  <c r="Y46" i="1" s="1"/>
  <c r="K46" i="1"/>
  <c r="O46" i="1" s="1"/>
  <c r="L46" i="1"/>
  <c r="M46" i="1"/>
  <c r="I47" i="1"/>
  <c r="J47" i="1"/>
  <c r="K47" i="1"/>
  <c r="O47" i="1" s="1"/>
  <c r="L47" i="1"/>
  <c r="M47" i="1"/>
  <c r="I48" i="1"/>
  <c r="X48" i="1" s="1"/>
  <c r="Z48" i="1" s="1"/>
  <c r="J48" i="1"/>
  <c r="K48" i="1"/>
  <c r="L48" i="1"/>
  <c r="M48" i="1"/>
  <c r="W48" i="1"/>
  <c r="I49" i="1"/>
  <c r="H49" i="1" s="1"/>
  <c r="J49" i="1"/>
  <c r="K49" i="1"/>
  <c r="L49" i="1"/>
  <c r="M49" i="1"/>
  <c r="Y49" i="1" s="1"/>
  <c r="W49" i="1"/>
  <c r="X49" i="1"/>
  <c r="I50" i="1"/>
  <c r="H50" i="1" s="1"/>
  <c r="J50" i="1"/>
  <c r="Y50" i="1" s="1"/>
  <c r="K50" i="1"/>
  <c r="L50" i="1"/>
  <c r="M50" i="1"/>
  <c r="W50" i="1"/>
  <c r="I51" i="1"/>
  <c r="O51" i="1" s="1"/>
  <c r="J51" i="1"/>
  <c r="Y51" i="1" s="1"/>
  <c r="K51" i="1"/>
  <c r="L51" i="1"/>
  <c r="M51" i="1"/>
  <c r="W51" i="1"/>
  <c r="I52" i="1"/>
  <c r="X52" i="1" s="1"/>
  <c r="J52" i="1"/>
  <c r="Y52" i="1" s="1"/>
  <c r="K52" i="1"/>
  <c r="L52" i="1"/>
  <c r="M52" i="1"/>
  <c r="O52" i="1" s="1"/>
  <c r="I53" i="1"/>
  <c r="H53" i="1" s="1"/>
  <c r="J53" i="1"/>
  <c r="O53" i="1" s="1"/>
  <c r="K53" i="1"/>
  <c r="L53" i="1"/>
  <c r="M53" i="1"/>
  <c r="W53" i="1"/>
  <c r="X53" i="1"/>
  <c r="Y53" i="1"/>
  <c r="I54" i="1"/>
  <c r="J54" i="1"/>
  <c r="K54" i="1"/>
  <c r="L54" i="1"/>
  <c r="M54" i="1"/>
  <c r="W54" i="1"/>
  <c r="Y54" i="1"/>
  <c r="I55" i="1"/>
  <c r="J55" i="1"/>
  <c r="Y55" i="1" s="1"/>
  <c r="K55" i="1"/>
  <c r="L55" i="1"/>
  <c r="M55" i="1"/>
  <c r="W55" i="1"/>
  <c r="I56" i="1"/>
  <c r="J56" i="1"/>
  <c r="K56" i="1"/>
  <c r="L56" i="1"/>
  <c r="M56" i="1"/>
  <c r="W56" i="1"/>
  <c r="I57" i="1"/>
  <c r="J57" i="1"/>
  <c r="Y57" i="1" s="1"/>
  <c r="K57" i="1"/>
  <c r="L57" i="1"/>
  <c r="M57" i="1"/>
  <c r="W57" i="1"/>
  <c r="I58" i="1"/>
  <c r="J58" i="1"/>
  <c r="K58" i="1"/>
  <c r="L58" i="1"/>
  <c r="H58" i="1" s="1"/>
  <c r="M58" i="1"/>
  <c r="W58" i="1"/>
  <c r="I59" i="1"/>
  <c r="J59" i="1"/>
  <c r="Y59" i="1" s="1"/>
  <c r="K59" i="1"/>
  <c r="L59" i="1"/>
  <c r="M59" i="1"/>
  <c r="W59" i="1"/>
  <c r="I60" i="1"/>
  <c r="J60" i="1"/>
  <c r="K60" i="1"/>
  <c r="L60" i="1"/>
  <c r="M60" i="1"/>
  <c r="W60" i="1"/>
  <c r="I61" i="1"/>
  <c r="H61" i="1" s="1"/>
  <c r="J61" i="1"/>
  <c r="Y61" i="1" s="1"/>
  <c r="K61" i="1"/>
  <c r="O61" i="1" s="1"/>
  <c r="L61" i="1"/>
  <c r="M61" i="1"/>
  <c r="W61" i="1"/>
  <c r="I62" i="1"/>
  <c r="H62" i="1" s="1"/>
  <c r="J62" i="1"/>
  <c r="K62" i="1"/>
  <c r="L62" i="1"/>
  <c r="M62" i="1"/>
  <c r="Y62" i="1" s="1"/>
  <c r="W62" i="1"/>
  <c r="X62" i="1"/>
  <c r="I63" i="1"/>
  <c r="J63" i="1"/>
  <c r="K63" i="1"/>
  <c r="L63" i="1"/>
  <c r="M63" i="1"/>
  <c r="Y63" i="1" s="1"/>
  <c r="W63" i="1"/>
  <c r="X63" i="1"/>
  <c r="I64" i="1"/>
  <c r="O64" i="1" s="1"/>
  <c r="J64" i="1"/>
  <c r="Y64" i="1" s="1"/>
  <c r="K64" i="1"/>
  <c r="L64" i="1"/>
  <c r="M64" i="1"/>
  <c r="W64" i="1"/>
  <c r="I65" i="1"/>
  <c r="O65" i="1" s="1"/>
  <c r="J65" i="1"/>
  <c r="Y65" i="1" s="1"/>
  <c r="K65" i="1"/>
  <c r="L65" i="1"/>
  <c r="H65" i="1" s="1"/>
  <c r="M65" i="1"/>
  <c r="W65" i="1"/>
  <c r="I66" i="1"/>
  <c r="J66" i="1"/>
  <c r="K66" i="1"/>
  <c r="L66" i="1"/>
  <c r="H66" i="1" s="1"/>
  <c r="U66" i="1" s="1"/>
  <c r="W66" i="1" s="1"/>
  <c r="M66" i="1"/>
  <c r="Y66" i="1"/>
  <c r="H67" i="1"/>
  <c r="I67" i="1"/>
  <c r="J67" i="1"/>
  <c r="K67" i="1"/>
  <c r="L67" i="1"/>
  <c r="M67" i="1"/>
  <c r="Y67" i="1" s="1"/>
  <c r="W67" i="1"/>
  <c r="I68" i="1"/>
  <c r="J68" i="1"/>
  <c r="Y68" i="1" s="1"/>
  <c r="K68" i="1"/>
  <c r="L68" i="1"/>
  <c r="M68" i="1"/>
  <c r="W68" i="1"/>
  <c r="I69" i="1"/>
  <c r="J69" i="1"/>
  <c r="K69" i="1"/>
  <c r="L69" i="1"/>
  <c r="M69" i="1"/>
  <c r="W69" i="1"/>
  <c r="I70" i="1"/>
  <c r="J70" i="1"/>
  <c r="Y70" i="1" s="1"/>
  <c r="K70" i="1"/>
  <c r="L70" i="1"/>
  <c r="X70" i="1" s="1"/>
  <c r="M70" i="1"/>
  <c r="W70" i="1"/>
  <c r="I71" i="1"/>
  <c r="J71" i="1"/>
  <c r="K71" i="1"/>
  <c r="O71" i="1" s="1"/>
  <c r="L71" i="1"/>
  <c r="M71" i="1"/>
  <c r="Y71" i="1" s="1"/>
  <c r="W71" i="1"/>
  <c r="I72" i="1"/>
  <c r="O72" i="1" s="1"/>
  <c r="J72" i="1"/>
  <c r="Y72" i="1" s="1"/>
  <c r="K72" i="1"/>
  <c r="L72" i="1"/>
  <c r="M72" i="1"/>
  <c r="W72" i="1"/>
  <c r="I73" i="1"/>
  <c r="J73" i="1"/>
  <c r="Y73" i="1" s="1"/>
  <c r="K73" i="1"/>
  <c r="L73" i="1"/>
  <c r="M73" i="1"/>
  <c r="W73" i="1"/>
  <c r="X73" i="1"/>
  <c r="I74" i="1"/>
  <c r="O74" i="1" s="1"/>
  <c r="J74" i="1"/>
  <c r="Y74" i="1" s="1"/>
  <c r="K74" i="1"/>
  <c r="L74" i="1"/>
  <c r="M74" i="1"/>
  <c r="W74" i="1"/>
  <c r="I75" i="1"/>
  <c r="J75" i="1"/>
  <c r="Y75" i="1" s="1"/>
  <c r="K75" i="1"/>
  <c r="L75" i="1"/>
  <c r="X75" i="1" s="1"/>
  <c r="M75" i="1"/>
  <c r="W75" i="1"/>
  <c r="I76" i="1"/>
  <c r="J76" i="1"/>
  <c r="O76" i="1" s="1"/>
  <c r="K76" i="1"/>
  <c r="L76" i="1"/>
  <c r="H76" i="1" s="1"/>
  <c r="U76" i="1" s="1"/>
  <c r="W76" i="1" s="1"/>
  <c r="M76" i="1"/>
  <c r="X76" i="1"/>
  <c r="I77" i="1"/>
  <c r="X77" i="1" s="1"/>
  <c r="J77" i="1"/>
  <c r="K77" i="1"/>
  <c r="L77" i="1"/>
  <c r="M77" i="1"/>
  <c r="Y77" i="1" s="1"/>
  <c r="O77" i="1"/>
  <c r="W77" i="1"/>
  <c r="H78" i="1"/>
  <c r="I78" i="1"/>
  <c r="O78" i="1" s="1"/>
  <c r="J78" i="1"/>
  <c r="Y78" i="1" s="1"/>
  <c r="K78" i="1"/>
  <c r="L78" i="1"/>
  <c r="M78" i="1"/>
  <c r="W78" i="1"/>
  <c r="I79" i="1"/>
  <c r="X79" i="1" s="1"/>
  <c r="J79" i="1"/>
  <c r="Y79" i="1" s="1"/>
  <c r="K79" i="1"/>
  <c r="L79" i="1"/>
  <c r="M79" i="1"/>
  <c r="W79" i="1"/>
  <c r="I80" i="1"/>
  <c r="J80" i="1"/>
  <c r="K80" i="1"/>
  <c r="L80" i="1"/>
  <c r="M80" i="1"/>
  <c r="Y80" i="1" s="1"/>
  <c r="W80" i="1"/>
  <c r="I81" i="1"/>
  <c r="J81" i="1"/>
  <c r="Y81" i="1" s="1"/>
  <c r="K81" i="1"/>
  <c r="L81" i="1"/>
  <c r="M81" i="1"/>
  <c r="W81" i="1"/>
  <c r="I82" i="1"/>
  <c r="J82" i="1"/>
  <c r="K82" i="1"/>
  <c r="L82" i="1"/>
  <c r="M82" i="1"/>
  <c r="W82" i="1"/>
  <c r="I83" i="1"/>
  <c r="J83" i="1"/>
  <c r="Y83" i="1" s="1"/>
  <c r="K83" i="1"/>
  <c r="L83" i="1"/>
  <c r="H83" i="1" s="1"/>
  <c r="M83" i="1"/>
  <c r="W83" i="1"/>
  <c r="I84" i="1"/>
  <c r="J84" i="1"/>
  <c r="K84" i="1"/>
  <c r="L84" i="1"/>
  <c r="M84" i="1"/>
  <c r="W84" i="1"/>
  <c r="I85" i="1"/>
  <c r="J85" i="1"/>
  <c r="Y85" i="1" s="1"/>
  <c r="K85" i="1"/>
  <c r="L85" i="1"/>
  <c r="X85" i="1" s="1"/>
  <c r="M85" i="1"/>
  <c r="W85" i="1"/>
  <c r="I86" i="1"/>
  <c r="X86" i="1" s="1"/>
  <c r="J86" i="1"/>
  <c r="K86" i="1"/>
  <c r="L86" i="1"/>
  <c r="M86" i="1"/>
  <c r="W86" i="1"/>
  <c r="I87" i="1"/>
  <c r="J87" i="1"/>
  <c r="O87" i="1" s="1"/>
  <c r="K87" i="1"/>
  <c r="L87" i="1"/>
  <c r="H87" i="1" s="1"/>
  <c r="M87" i="1"/>
  <c r="W87" i="1"/>
  <c r="X87" i="1"/>
  <c r="I88" i="1"/>
  <c r="J88" i="1"/>
  <c r="K88" i="1"/>
  <c r="L88" i="1"/>
  <c r="M88" i="1"/>
  <c r="O88" i="1" s="1"/>
  <c r="W88" i="1"/>
  <c r="X88" i="1"/>
  <c r="I89" i="1"/>
  <c r="O89" i="1" s="1"/>
  <c r="J89" i="1"/>
  <c r="Y89" i="1" s="1"/>
  <c r="K89" i="1"/>
  <c r="L89" i="1"/>
  <c r="H89" i="1" s="1"/>
  <c r="M89" i="1"/>
  <c r="W89" i="1"/>
  <c r="I90" i="1"/>
  <c r="X90" i="1" s="1"/>
  <c r="J90" i="1"/>
  <c r="Y90" i="1" s="1"/>
  <c r="K90" i="1"/>
  <c r="L90" i="1"/>
  <c r="H90" i="1" s="1"/>
  <c r="U90" i="1" s="1"/>
  <c r="W90" i="1" s="1"/>
  <c r="M90" i="1"/>
  <c r="I91" i="1"/>
  <c r="J91" i="1"/>
  <c r="K91" i="1"/>
  <c r="L91" i="1"/>
  <c r="M91" i="1"/>
  <c r="W91" i="1"/>
  <c r="X91" i="1"/>
  <c r="Y91" i="1"/>
  <c r="H92" i="1"/>
  <c r="U92" i="1" s="1"/>
  <c r="W92" i="1" s="1"/>
  <c r="I92" i="1"/>
  <c r="J92" i="1"/>
  <c r="Y92" i="1" s="1"/>
  <c r="K92" i="1"/>
  <c r="L92" i="1"/>
  <c r="M92" i="1"/>
  <c r="I93" i="1"/>
  <c r="J93" i="1"/>
  <c r="Y93" i="1" s="1"/>
  <c r="K93" i="1"/>
  <c r="L93" i="1"/>
  <c r="H93" i="1" s="1"/>
  <c r="U93" i="1" s="1"/>
  <c r="W93" i="1" s="1"/>
  <c r="M93" i="1"/>
  <c r="H94" i="1"/>
  <c r="U94" i="1" s="1"/>
  <c r="W94" i="1" s="1"/>
  <c r="I94" i="1"/>
  <c r="J94" i="1"/>
  <c r="Y94" i="1" s="1"/>
  <c r="K94" i="1"/>
  <c r="L94" i="1"/>
  <c r="M94" i="1"/>
  <c r="I95" i="1"/>
  <c r="J95" i="1"/>
  <c r="Y95" i="1" s="1"/>
  <c r="K95" i="1"/>
  <c r="L95" i="1"/>
  <c r="M95" i="1"/>
  <c r="I96" i="1"/>
  <c r="O96" i="1" s="1"/>
  <c r="J96" i="1"/>
  <c r="K96" i="1"/>
  <c r="L96" i="1"/>
  <c r="M96" i="1"/>
  <c r="Y96" i="1"/>
  <c r="I97" i="1"/>
  <c r="O97" i="1" s="1"/>
  <c r="J97" i="1"/>
  <c r="K97" i="1"/>
  <c r="L97" i="1"/>
  <c r="M97" i="1"/>
  <c r="Y97" i="1"/>
  <c r="I98" i="1"/>
  <c r="J98" i="1"/>
  <c r="K98" i="1"/>
  <c r="L98" i="1"/>
  <c r="M98" i="1"/>
  <c r="Y98" i="1"/>
  <c r="I99" i="1"/>
  <c r="J99" i="1"/>
  <c r="K99" i="1"/>
  <c r="L99" i="1"/>
  <c r="M99" i="1"/>
  <c r="Y99" i="1"/>
  <c r="I100" i="1"/>
  <c r="J100" i="1"/>
  <c r="Y100" i="1" s="1"/>
  <c r="K100" i="1"/>
  <c r="L100" i="1"/>
  <c r="M100" i="1"/>
  <c r="I101" i="1"/>
  <c r="J101" i="1"/>
  <c r="Y101" i="1" s="1"/>
  <c r="K101" i="1"/>
  <c r="L101" i="1"/>
  <c r="M101" i="1"/>
  <c r="I102" i="1"/>
  <c r="J102" i="1"/>
  <c r="Y102" i="1" s="1"/>
  <c r="K102" i="1"/>
  <c r="L102" i="1"/>
  <c r="M102" i="1"/>
  <c r="H103" i="1"/>
  <c r="U103" i="1" s="1"/>
  <c r="W103" i="1" s="1"/>
  <c r="I103" i="1"/>
  <c r="J103" i="1"/>
  <c r="K103" i="1"/>
  <c r="L103" i="1"/>
  <c r="M103" i="1"/>
  <c r="Y103" i="1"/>
  <c r="H104" i="1"/>
  <c r="U104" i="1" s="1"/>
  <c r="W104" i="1" s="1"/>
  <c r="I104" i="1"/>
  <c r="J104" i="1"/>
  <c r="Y104" i="1" s="1"/>
  <c r="K104" i="1"/>
  <c r="L104" i="1"/>
  <c r="M104" i="1"/>
  <c r="I105" i="1"/>
  <c r="J105" i="1"/>
  <c r="Y105" i="1" s="1"/>
  <c r="K105" i="1"/>
  <c r="L105" i="1"/>
  <c r="H105" i="1" s="1"/>
  <c r="U105" i="1" s="1"/>
  <c r="W105" i="1" s="1"/>
  <c r="M105" i="1"/>
  <c r="H106" i="1"/>
  <c r="U106" i="1" s="1"/>
  <c r="W106" i="1" s="1"/>
  <c r="I106" i="1"/>
  <c r="J106" i="1"/>
  <c r="Y106" i="1" s="1"/>
  <c r="K106" i="1"/>
  <c r="L106" i="1"/>
  <c r="M106" i="1"/>
  <c r="I107" i="1"/>
  <c r="J107" i="1"/>
  <c r="Y107" i="1" s="1"/>
  <c r="K107" i="1"/>
  <c r="L107" i="1"/>
  <c r="M107" i="1"/>
  <c r="W107" i="1"/>
  <c r="I108" i="1"/>
  <c r="X108" i="1" s="1"/>
  <c r="J108" i="1"/>
  <c r="K108" i="1"/>
  <c r="L108" i="1"/>
  <c r="M108" i="1"/>
  <c r="I109" i="1"/>
  <c r="J109" i="1"/>
  <c r="Y109" i="1" s="1"/>
  <c r="K109" i="1"/>
  <c r="L109" i="1"/>
  <c r="M109" i="1"/>
  <c r="I110" i="1"/>
  <c r="X110" i="1" s="1"/>
  <c r="J110" i="1"/>
  <c r="K110" i="1"/>
  <c r="L110" i="1"/>
  <c r="M110" i="1"/>
  <c r="I111" i="1"/>
  <c r="J111" i="1"/>
  <c r="K111" i="1"/>
  <c r="L111" i="1"/>
  <c r="M111" i="1"/>
  <c r="I112" i="1"/>
  <c r="J112" i="1"/>
  <c r="K112" i="1"/>
  <c r="L112" i="1"/>
  <c r="M112" i="1"/>
  <c r="I113" i="1"/>
  <c r="J113" i="1"/>
  <c r="K113" i="1"/>
  <c r="L113" i="1"/>
  <c r="M113" i="1"/>
  <c r="I114" i="1"/>
  <c r="X114" i="1" s="1"/>
  <c r="J114" i="1"/>
  <c r="Y114" i="1" s="1"/>
  <c r="K114" i="1"/>
  <c r="L114" i="1"/>
  <c r="M114" i="1"/>
  <c r="I115" i="1"/>
  <c r="J115" i="1"/>
  <c r="Y115" i="1" s="1"/>
  <c r="K115" i="1"/>
  <c r="L115" i="1"/>
  <c r="M115" i="1"/>
  <c r="I116" i="1"/>
  <c r="J116" i="1"/>
  <c r="Y116" i="1" s="1"/>
  <c r="K116" i="1"/>
  <c r="L116" i="1"/>
  <c r="M116" i="1"/>
  <c r="I117" i="1"/>
  <c r="J117" i="1"/>
  <c r="Y117" i="1" s="1"/>
  <c r="K117" i="1"/>
  <c r="L117" i="1"/>
  <c r="M117" i="1"/>
  <c r="Q120" i="1"/>
  <c r="V120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Y113" i="1" l="1"/>
  <c r="O98" i="1"/>
  <c r="O85" i="1"/>
  <c r="O45" i="1"/>
  <c r="H38" i="1"/>
  <c r="X36" i="1"/>
  <c r="O30" i="1"/>
  <c r="O113" i="1"/>
  <c r="Y108" i="1"/>
  <c r="O103" i="1"/>
  <c r="H98" i="1"/>
  <c r="U98" i="1" s="1"/>
  <c r="W98" i="1" s="1"/>
  <c r="O80" i="1"/>
  <c r="X78" i="1"/>
  <c r="X74" i="1"/>
  <c r="Z74" i="1" s="1"/>
  <c r="O73" i="1"/>
  <c r="O66" i="1"/>
  <c r="H52" i="1"/>
  <c r="U52" i="1" s="1"/>
  <c r="W52" i="1" s="1"/>
  <c r="O49" i="1"/>
  <c r="Y45" i="1"/>
  <c r="O35" i="1"/>
  <c r="X32" i="1"/>
  <c r="Z32" i="1" s="1"/>
  <c r="X64" i="1"/>
  <c r="X50" i="1"/>
  <c r="Y110" i="1"/>
  <c r="O101" i="1"/>
  <c r="X89" i="1"/>
  <c r="Y60" i="1"/>
  <c r="Y56" i="1"/>
  <c r="Y47" i="1"/>
  <c r="O41" i="1"/>
  <c r="H35" i="1"/>
  <c r="O115" i="1"/>
  <c r="H96" i="1"/>
  <c r="U96" i="1" s="1"/>
  <c r="W96" i="1" s="1"/>
  <c r="O91" i="1"/>
  <c r="H73" i="1"/>
  <c r="Y69" i="1"/>
  <c r="X61" i="1"/>
  <c r="Y58" i="1"/>
  <c r="O43" i="1"/>
  <c r="O106" i="1"/>
  <c r="H101" i="1"/>
  <c r="U101" i="1" s="1"/>
  <c r="W101" i="1" s="1"/>
  <c r="O94" i="1"/>
  <c r="H91" i="1"/>
  <c r="H77" i="1"/>
  <c r="X71" i="1"/>
  <c r="O69" i="1"/>
  <c r="X65" i="1"/>
  <c r="O63" i="1"/>
  <c r="X60" i="1"/>
  <c r="O58" i="1"/>
  <c r="O56" i="1"/>
  <c r="X51" i="1"/>
  <c r="X47" i="1"/>
  <c r="O44" i="1"/>
  <c r="H36" i="1"/>
  <c r="O33" i="1"/>
  <c r="X117" i="1"/>
  <c r="O99" i="1"/>
  <c r="H85" i="1"/>
  <c r="O83" i="1"/>
  <c r="H74" i="1"/>
  <c r="O54" i="1"/>
  <c r="Y33" i="1"/>
  <c r="Y29" i="1"/>
  <c r="O27" i="1"/>
  <c r="O25" i="1"/>
  <c r="Y112" i="1"/>
  <c r="O81" i="1"/>
  <c r="O112" i="1"/>
  <c r="O104" i="1"/>
  <c r="H99" i="1"/>
  <c r="U99" i="1" s="1"/>
  <c r="W99" i="1" s="1"/>
  <c r="O92" i="1"/>
  <c r="H88" i="1"/>
  <c r="Y86" i="1"/>
  <c r="H81" i="1"/>
  <c r="O67" i="1"/>
  <c r="H64" i="1"/>
  <c r="H63" i="1"/>
  <c r="O59" i="1"/>
  <c r="H54" i="1"/>
  <c r="O50" i="1"/>
  <c r="H42" i="1"/>
  <c r="H33" i="1"/>
  <c r="Y31" i="1"/>
  <c r="O29" i="1"/>
  <c r="Y87" i="1"/>
  <c r="O102" i="1"/>
  <c r="H97" i="1"/>
  <c r="U97" i="1" s="1"/>
  <c r="W97" i="1" s="1"/>
  <c r="O86" i="1"/>
  <c r="Y76" i="1"/>
  <c r="O109" i="1"/>
  <c r="O107" i="1"/>
  <c r="H102" i="1"/>
  <c r="U102" i="1" s="1"/>
  <c r="W102" i="1" s="1"/>
  <c r="O95" i="1"/>
  <c r="O48" i="1"/>
  <c r="O42" i="1"/>
  <c r="O40" i="1"/>
  <c r="O34" i="1"/>
  <c r="X116" i="1"/>
  <c r="H95" i="1"/>
  <c r="U95" i="1" s="1"/>
  <c r="W95" i="1" s="1"/>
  <c r="Y82" i="1"/>
  <c r="O79" i="1"/>
  <c r="X72" i="1"/>
  <c r="O70" i="1"/>
  <c r="O68" i="1"/>
  <c r="X59" i="1"/>
  <c r="O57" i="1"/>
  <c r="O55" i="1"/>
  <c r="Y48" i="1"/>
  <c r="Y28" i="1"/>
  <c r="Y26" i="1"/>
  <c r="Y111" i="1"/>
  <c r="H107" i="1"/>
  <c r="O100" i="1"/>
  <c r="H86" i="1"/>
  <c r="Y84" i="1"/>
  <c r="O111" i="1"/>
  <c r="O105" i="1"/>
  <c r="H100" i="1"/>
  <c r="U100" i="1" s="1"/>
  <c r="W100" i="1" s="1"/>
  <c r="O93" i="1"/>
  <c r="O90" i="1"/>
  <c r="Y88" i="1"/>
  <c r="O84" i="1"/>
  <c r="O82" i="1"/>
  <c r="H79" i="1"/>
  <c r="H75" i="1"/>
  <c r="H68" i="1"/>
  <c r="O62" i="1"/>
  <c r="O60" i="1"/>
  <c r="H51" i="1"/>
  <c r="H48" i="1"/>
  <c r="O38" i="1"/>
  <c r="H34" i="1"/>
  <c r="Y30" i="1"/>
  <c r="O28" i="1"/>
  <c r="O26" i="1"/>
  <c r="O24" i="1"/>
  <c r="U118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W28" i="1"/>
  <c r="H117" i="1"/>
  <c r="U117" i="1" s="1"/>
  <c r="W117" i="1" s="1"/>
  <c r="H116" i="1"/>
  <c r="U116" i="1" s="1"/>
  <c r="W116" i="1" s="1"/>
  <c r="H115" i="1"/>
  <c r="U115" i="1" s="1"/>
  <c r="W115" i="1" s="1"/>
  <c r="H114" i="1"/>
  <c r="U114" i="1" s="1"/>
  <c r="W114" i="1" s="1"/>
  <c r="H113" i="1"/>
  <c r="U113" i="1" s="1"/>
  <c r="W113" i="1" s="1"/>
  <c r="H112" i="1"/>
  <c r="U112" i="1" s="1"/>
  <c r="W112" i="1" s="1"/>
  <c r="H111" i="1"/>
  <c r="U111" i="1" s="1"/>
  <c r="W111" i="1" s="1"/>
  <c r="H110" i="1"/>
  <c r="U110" i="1" s="1"/>
  <c r="W110" i="1" s="1"/>
  <c r="H109" i="1"/>
  <c r="U109" i="1" s="1"/>
  <c r="W109" i="1" s="1"/>
  <c r="H108" i="1"/>
  <c r="U108" i="1" s="1"/>
  <c r="W108" i="1" s="1"/>
  <c r="H80" i="1"/>
  <c r="H55" i="1"/>
  <c r="H39" i="1"/>
  <c r="H25" i="1"/>
  <c r="H56" i="1"/>
  <c r="H40" i="1"/>
  <c r="H26" i="1"/>
  <c r="Y23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H82" i="1"/>
  <c r="O75" i="1"/>
  <c r="H69" i="1"/>
  <c r="X66" i="1"/>
  <c r="H57" i="1"/>
  <c r="H41" i="1"/>
  <c r="H27" i="1"/>
  <c r="X113" i="1"/>
  <c r="X109" i="1"/>
  <c r="X107" i="1"/>
  <c r="Z107" i="1" s="1"/>
  <c r="Z120" i="1" s="1"/>
  <c r="H70" i="1"/>
  <c r="X67" i="1"/>
  <c r="X54" i="1"/>
  <c r="Y25" i="1"/>
  <c r="X24" i="1"/>
  <c r="X111" i="1"/>
  <c r="H84" i="1"/>
  <c r="X80" i="1"/>
  <c r="H71" i="1"/>
  <c r="H59" i="1"/>
  <c r="X55" i="1"/>
  <c r="Z55" i="1" s="1"/>
  <c r="H43" i="1"/>
  <c r="X39" i="1"/>
  <c r="H31" i="1"/>
  <c r="H30" i="1"/>
  <c r="U30" i="1" s="1"/>
  <c r="W30" i="1" s="1"/>
  <c r="X25" i="1"/>
  <c r="X115" i="1"/>
  <c r="X81" i="1"/>
  <c r="H72" i="1"/>
  <c r="X68" i="1"/>
  <c r="H60" i="1"/>
  <c r="X56" i="1"/>
  <c r="H44" i="1"/>
  <c r="X40" i="1"/>
  <c r="H32" i="1"/>
  <c r="X26" i="1"/>
  <c r="X112" i="1"/>
  <c r="O117" i="1"/>
  <c r="O116" i="1"/>
  <c r="O114" i="1"/>
  <c r="O110" i="1"/>
  <c r="O108" i="1"/>
  <c r="X82" i="1"/>
  <c r="X69" i="1"/>
  <c r="X57" i="1"/>
  <c r="H47" i="1"/>
  <c r="U47" i="1" s="1"/>
  <c r="W47" i="1" s="1"/>
  <c r="H46" i="1"/>
  <c r="U46" i="1" s="1"/>
  <c r="W46" i="1" s="1"/>
  <c r="H45" i="1"/>
  <c r="U45" i="1" s="1"/>
  <c r="W45" i="1" s="1"/>
  <c r="X41" i="1"/>
  <c r="O39" i="1"/>
  <c r="X28" i="1"/>
  <c r="X27" i="1"/>
  <c r="X83" i="1"/>
  <c r="X58" i="1"/>
  <c r="X42" i="1"/>
  <c r="X30" i="1"/>
  <c r="X29" i="1"/>
  <c r="X84" i="1"/>
  <c r="X43" i="1"/>
  <c r="X31" i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W118" i="1" l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W11" i="1"/>
  <c r="W12" i="1"/>
  <c r="W13" i="1"/>
  <c r="W14" i="1"/>
  <c r="W15" i="1"/>
  <c r="W19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L12" i="1"/>
  <c r="L120" i="1" s="1"/>
  <c r="L13" i="1"/>
  <c r="L14" i="1"/>
  <c r="L15" i="1"/>
  <c r="L16" i="1"/>
  <c r="L17" i="1"/>
  <c r="L18" i="1"/>
  <c r="L19" i="1"/>
  <c r="L20" i="1"/>
  <c r="L21" i="1"/>
  <c r="L22" i="1"/>
  <c r="M120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9" i="1"/>
  <c r="K120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X9" i="1" l="1"/>
  <c r="J9" i="1" l="1"/>
  <c r="J120" i="1" s="1"/>
  <c r="I10" i="1"/>
  <c r="I11" i="1"/>
  <c r="X11" i="1" s="1"/>
  <c r="I12" i="1"/>
  <c r="X12" i="1" s="1"/>
  <c r="I13" i="1"/>
  <c r="X13" i="1" s="1"/>
  <c r="I14" i="1"/>
  <c r="X14" i="1" s="1"/>
  <c r="I15" i="1"/>
  <c r="X15" i="1" s="1"/>
  <c r="I16" i="1"/>
  <c r="X16" i="1" s="1"/>
  <c r="I17" i="1"/>
  <c r="X17" i="1" s="1"/>
  <c r="I18" i="1"/>
  <c r="X18" i="1" s="1"/>
  <c r="I19" i="1"/>
  <c r="X19" i="1" s="1"/>
  <c r="I20" i="1"/>
  <c r="X20" i="1" s="1"/>
  <c r="I21" i="1"/>
  <c r="X21" i="1" s="1"/>
  <c r="I22" i="1"/>
  <c r="X22" i="1" s="1"/>
  <c r="I120" i="1" l="1"/>
  <c r="X120" i="1"/>
  <c r="X10" i="1"/>
  <c r="Y9" i="1"/>
  <c r="Y120" i="1" l="1"/>
  <c r="O14" i="1"/>
  <c r="H17" i="1"/>
  <c r="W17" i="1" s="1"/>
  <c r="Y11" i="1"/>
  <c r="Y10" i="1"/>
  <c r="Y15" i="1"/>
  <c r="Y12" i="1"/>
  <c r="Y14" i="1"/>
  <c r="Y20" i="1"/>
  <c r="H14" i="1"/>
  <c r="Y19" i="1"/>
  <c r="O17" i="1"/>
  <c r="H22" i="1"/>
  <c r="W22" i="1" s="1"/>
  <c r="Y18" i="1"/>
  <c r="Y13" i="1"/>
  <c r="O19" i="1"/>
  <c r="Y21" i="1"/>
  <c r="H15" i="1"/>
  <c r="O11" i="1"/>
  <c r="O21" i="1"/>
  <c r="Y17" i="1"/>
  <c r="Y16" i="1"/>
  <c r="H21" i="1"/>
  <c r="W21" i="1" s="1"/>
  <c r="O10" i="1"/>
  <c r="H19" i="1"/>
  <c r="O22" i="1"/>
  <c r="O16" i="1"/>
  <c r="H11" i="1"/>
  <c r="Y22" i="1"/>
  <c r="O18" i="1"/>
  <c r="H16" i="1"/>
  <c r="O15" i="1"/>
  <c r="H20" i="1"/>
  <c r="W20" i="1" s="1"/>
  <c r="H18" i="1"/>
  <c r="U18" i="1" s="1"/>
  <c r="H13" i="1"/>
  <c r="H10" i="1"/>
  <c r="H9" i="1"/>
  <c r="O12" i="1"/>
  <c r="O9" i="1"/>
  <c r="O13" i="1"/>
  <c r="H12" i="1"/>
  <c r="O20" i="1"/>
  <c r="O120" i="1" l="1"/>
  <c r="H120" i="1"/>
  <c r="W18" i="1"/>
  <c r="W16" i="1"/>
  <c r="W120" i="1" l="1"/>
</calcChain>
</file>

<file path=xl/sharedStrings.xml><?xml version="1.0" encoding="utf-8"?>
<sst xmlns="http://schemas.openxmlformats.org/spreadsheetml/2006/main" count="1166" uniqueCount="244">
  <si>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</si>
  <si>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</si>
  <si>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</si>
  <si>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</si>
  <si>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</si>
  <si>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</si>
  <si>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</si>
  <si>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</si>
  <si>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</si>
  <si>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</si>
  <si>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</si>
  <si>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</si>
  <si>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</si>
  <si>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</si>
  <si>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</si>
  <si>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</si>
  <si>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</si>
  <si>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</si>
  <si>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</si>
  <si>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</si>
  <si>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</si>
  <si>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</si>
  <si>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</si>
  <si>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</si>
  <si>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</si>
  <si>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</si>
  <si>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</si>
  <si>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</si>
  <si>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</si>
  <si>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</si>
  <si>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</si>
  <si>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</si>
  <si>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</si>
  <si>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</si>
  <si>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</si>
  <si>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</si>
  <si>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</si>
  <si>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</si>
  <si>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</si>
  <si>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</si>
  <si>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</si>
  <si>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</si>
  <si>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</si>
  <si>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</si>
  <si>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</si>
  <si>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</si>
  <si>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</si>
  <si>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</si>
  <si>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</si>
  <si>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</si>
  <si>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</si>
  <si>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</si>
  <si>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</si>
  <si>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</si>
  <si>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</si>
  <si>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</si>
  <si>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</si>
  <si>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</si>
  <si>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</si>
  <si>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</si>
  <si>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</si>
  <si>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</si>
  <si>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</si>
  <si>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</si>
  <si>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</si>
  <si>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</si>
  <si>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</si>
  <si>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</si>
  <si>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</si>
  <si>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</si>
  <si>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</si>
  <si>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</si>
  <si>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</si>
  <si>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</si>
  <si>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</si>
  <si>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</si>
  <si>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</si>
  <si>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</si>
  <si>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</si>
  <si>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</si>
  <si>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</si>
  <si>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</si>
  <si>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</si>
  <si>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</si>
  <si>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</si>
  <si>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</si>
  <si>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</si>
  <si>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</si>
  <si>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</si>
  <si>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</si>
  <si>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</si>
  <si>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</si>
  <si>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</si>
  <si>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</si>
  <si>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</si>
  <si>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</si>
  <si>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</si>
  <si>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</si>
  <si>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</si>
  <si>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</si>
  <si>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</si>
  <si>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</si>
  <si>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</si>
  <si>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</si>
  <si>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</si>
  <si>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</si>
  <si>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</si>
  <si>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</si>
  <si>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</si>
  <si>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</si>
  <si>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</si>
  <si>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</si>
  <si>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</si>
  <si>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</si>
  <si>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</si>
  <si>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</si>
  <si>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</si>
  <si>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</si>
  <si>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</si>
  <si>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</si>
  <si>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</si>
  <si>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</si>
  <si>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</si>
  <si>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</si>
  <si>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</si>
  <si>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</si>
  <si>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</si>
  <si>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</si>
  <si>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</si>
  <si>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</si>
  <si>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</si>
  <si>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</si>
  <si>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</si>
  <si>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</si>
  <si>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</si>
  <si>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</si>
  <si>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</si>
  <si>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</si>
  <si>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</si>
  <si>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</si>
  <si>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</si>
  <si>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</si>
  <si>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</si>
  <si>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</si>
  <si>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</si>
  <si>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</si>
  <si>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</si>
  <si>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</si>
  <si>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</si>
  <si>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</si>
  <si>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</si>
  <si>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</si>
  <si>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</si>
  <si>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</si>
  <si>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</si>
  <si>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</si>
  <si>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</si>
  <si>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</si>
  <si>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</si>
  <si>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</si>
  <si>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</si>
  <si>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</si>
  <si>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</si>
  <si>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</si>
  <si>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</si>
  <si>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</si>
  <si>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</si>
  <si>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</si>
  <si>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</si>
  <si>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</si>
  <si>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</si>
  <si>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</si>
  <si>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</si>
  <si>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</si>
  <si>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</si>
  <si>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</si>
  <si>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</si>
  <si>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</si>
  <si>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</si>
  <si>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</si>
  <si>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</si>
  <si>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</si>
  <si>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</si>
  <si>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</si>
  <si>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</si>
  <si>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</si>
  <si>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</si>
  <si>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</si>
  <si>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</si>
  <si>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</si>
  <si>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</si>
  <si>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</si>
  <si>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</si>
  <si>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</si>
  <si>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</si>
  <si>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</si>
  <si>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</si>
  <si>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</si>
  <si>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</si>
  <si>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</si>
  <si>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</si>
  <si>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</si>
  <si>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</si>
  <si>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</si>
  <si>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</si>
  <si>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</si>
  <si>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</si>
  <si>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</si>
  <si>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</si>
  <si>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</si>
  <si>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</si>
  <si>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</si>
  <si>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</si>
  <si>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</si>
  <si>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</si>
  <si>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</si>
  <si>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</si>
  <si>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</si>
  <si>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</si>
  <si>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</si>
  <si>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</si>
  <si>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</si>
  <si>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</si>
  <si>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</si>
  <si>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</si>
  <si>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</si>
  <si>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</si>
  <si>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</si>
  <si>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</si>
  <si>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</si>
  <si>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</si>
  <si>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</si>
  <si>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</si>
  <si>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</si>
  <si>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</si>
  <si>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</si>
  <si>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</si>
  <si>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</si>
  <si>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</si>
  <si>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</si>
  <si>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</si>
  <si>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</si>
  <si>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FASTIMA DE OLEO OTAÑO</t>
  </si>
  <si>
    <t>CONSEJO NACIONAL DE SEGURIDAD SOCIAL
NOMINA DE SUELDOS PERSONAL FIJO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</si>
</sst>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sz val="13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6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6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4" fillId="0" borderId="0" xfId="0" applyFont="1" applyFill="1"/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3" fontId="14" fillId="0" borderId="0" xfId="1" applyFont="1" applyFill="1" applyBorder="1"/>
    <xf numFmtId="43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43" fontId="9" fillId="0" borderId="0" xfId="0" applyNumberFormat="1" applyFont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43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43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43" fontId="13" fillId="2" borderId="6" xfId="1" applyFont="1" applyFill="1" applyBorder="1" applyAlignment="1"/>
    <xf numFmtId="43" fontId="11" fillId="0" borderId="0" xfId="1" applyFont="1" applyFill="1"/>
    <xf numFmtId="4" fontId="19" fillId="0" borderId="0" xfId="0" applyNumberFormat="1" applyFont="1"/>
    <xf numFmtId="43" fontId="20" fillId="0" borderId="0" xfId="1" applyFont="1" applyFill="1"/>
    <xf numFmtId="43" fontId="21" fillId="0" borderId="0" xfId="0" applyNumberFormat="1" applyFont="1"/>
    <xf numFmtId="43" fontId="11" fillId="2" borderId="0" xfId="1" applyFont="1" applyFill="1" applyAlignment="1">
      <alignment horizontal="left"/>
    </xf>
    <xf numFmtId="43" fontId="11" fillId="2" borderId="0" xfId="1" applyFont="1" applyFill="1" applyAlignment="1"/>
    <xf numFmtId="43" fontId="3" fillId="2" borderId="0" xfId="1" applyFont="1" applyFill="1" applyBorder="1" applyAlignment="1">
      <alignment wrapText="1"/>
    </xf>
    <xf numFmtId="43" fontId="14" fillId="2" borderId="0" xfId="1" applyFont="1" applyFill="1"/>
    <xf numFmtId="43" fontId="1" fillId="2" borderId="0" xfId="1" applyFont="1" applyFill="1" applyAlignment="1">
      <alignment horizontal="left"/>
    </xf>
    <xf numFmtId="43" fontId="14" fillId="2" borderId="0" xfId="1" applyFont="1" applyFill="1" applyAlignment="1">
      <alignment horizontal="left"/>
    </xf>
    <xf numFmtId="43" fontId="17" fillId="2" borderId="0" xfId="1" applyFont="1" applyFill="1" applyAlignment="1">
      <alignment horizontal="left"/>
    </xf>
    <xf numFmtId="43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43" fontId="4" fillId="2" borderId="0" xfId="1" applyFont="1" applyFill="1" applyAlignment="1">
      <alignment horizontal="left"/>
    </xf>
    <xf numFmtId="40" fontId="3" fillId="2" borderId="0" xfId="1" applyNumberFormat="1" applyFont="1" applyFill="1" applyBorder="1" applyAlignment="1"/>
    <xf numFmtId="43" fontId="17" fillId="2" borderId="0" xfId="1" applyFont="1" applyFill="1"/>
    <xf numFmtId="43" fontId="0" fillId="2" borderId="0" xfId="1" applyFont="1" applyFill="1" applyBorder="1"/>
    <xf numFmtId="43" fontId="3" fillId="2" borderId="0" xfId="1" applyFont="1" applyFill="1" applyBorder="1" applyAlignment="1">
      <alignment horizontal="left" wrapText="1"/>
    </xf>
    <xf numFmtId="43" fontId="3" fillId="2" borderId="0" xfId="0" applyNumberFormat="1" applyFont="1" applyFill="1" applyBorder="1" applyAlignment="1">
      <alignment horizontal="left" wrapText="1"/>
    </xf>
    <xf numFmtId="43" fontId="18" fillId="2" borderId="0" xfId="1" applyFont="1" applyFill="1" applyAlignment="1">
      <alignment horizontal="left"/>
    </xf>
    <xf numFmtId="43" fontId="14" fillId="2" borderId="0" xfId="1" applyFont="1" applyFill="1" applyAlignment="1"/>
    <xf numFmtId="0" fontId="14" fillId="2" borderId="0" xfId="0" applyFont="1" applyFill="1" applyAlignment="1"/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43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4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18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9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3" fillId="9" borderId="3" xfId="1" applyFont="1" applyFill="1" applyBorder="1" applyAlignment="1">
      <alignment vertical="top" wrapText="1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4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3" fontId="1" fillId="2" borderId="6" xfId="1" applyFont="1" applyFill="1" applyBorder="1" applyAlignment="1">
      <alignment horizontal="left"/>
    </xf>
    <xf numFmtId="43" fontId="0" fillId="2" borderId="6" xfId="1" applyFont="1" applyFill="1" applyBorder="1"/>
    <xf numFmtId="43" fontId="14" fillId="2" borderId="0" xfId="1" applyNumberFormat="1" applyFont="1" applyFill="1"/>
    <xf numFmtId="43" fontId="17" fillId="2" borderId="0" xfId="1" applyFont="1" applyFill="1" applyAlignment="1"/>
    <xf numFmtId="43" fontId="18" fillId="2" borderId="0" xfId="1" applyFont="1" applyFill="1" applyAlignment="1"/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3" fillId="0" borderId="6" xfId="0" applyFont="1" applyFill="1" applyBorder="1"/>
    <xf numFmtId="43" fontId="13" fillId="0" borderId="6" xfId="1" applyFont="1" applyFill="1" applyBorder="1" applyAlignment="1"/>
    <xf numFmtId="43" fontId="14" fillId="0" borderId="6" xfId="1" applyFont="1" applyFill="1" applyBorder="1" applyAlignment="1"/>
    <xf numFmtId="4" fontId="20" fillId="2" borderId="6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horizontal="center" wrapText="1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wrapText="1"/>
    </xf>
    <xf numFmtId="43" fontId="12" fillId="6" borderId="0" xfId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8" borderId="0" xfId="0" applyNumberFormat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vertical="center" wrapText="1" readingOrder="1"/>
    </xf>
    <xf numFmtId="43" fontId="12" fillId="5" borderId="0" xfId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left" wrapText="1"/>
    </xf>
    <xf numFmtId="0" fontId="9" fillId="2" borderId="0" xfId="0" applyFont="1" applyFill="1" applyBorder="1"/>
    <xf numFmtId="0" fontId="9" fillId="2" borderId="0" xfId="0" applyFont="1" applyFill="1"/>
    <xf numFmtId="0" fontId="16" fillId="0" borderId="5" xfId="0" applyFont="1" applyFill="1" applyBorder="1" applyAlignment="1">
      <alignment horizontal="center" wrapText="1"/>
    </xf>
    <xf numFmtId="0" fontId="16" fillId="0" borderId="5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3" fontId="12" fillId="4" borderId="6" xfId="1" applyFont="1" applyFill="1" applyBorder="1" applyAlignment="1">
      <alignment horizontal="center" vertical="center" wrapText="1" readingOrder="1"/>
    </xf>
    <xf numFmtId="43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43" fontId="12" fillId="4" borderId="12" xfId="1" applyFont="1" applyFill="1" applyBorder="1" applyAlignment="1">
      <alignment horizontal="center" vertical="center" wrapText="1" readingOrder="1"/>
    </xf>
    <xf numFmtId="43" fontId="12" fillId="4" borderId="10" xfId="1" applyFont="1" applyFill="1" applyBorder="1" applyAlignment="1">
      <alignment horizontal="center" vertical="center" wrapText="1" readingOrder="1"/>
    </xf>
    <xf numFmtId="43" fontId="12" fillId="5" borderId="6" xfId="1" applyFont="1" applyFill="1" applyBorder="1" applyAlignment="1">
      <alignment horizontal="center" vertical="center" wrapText="1" readingOrder="1"/>
    </xf>
    <xf numFmtId="43" fontId="12" fillId="5" borderId="13" xfId="1" applyFont="1" applyFill="1" applyBorder="1" applyAlignment="1">
      <alignment horizontal="center" vertical="center" wrapText="1" readingOrder="1"/>
    </xf>
    <xf numFmtId="43" fontId="12" fillId="5" borderId="15" xfId="1" applyFont="1" applyFill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Hoja1!$A$9:$A$91</c:f>
              <c:numCache>
                <c:formatCode>General</c:formatCode>
                <c:ptCount val="8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Hoja1!$E$9:$E$91</c:f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Hoja1!$F$9:$F$91</c:f>
              <c:numCache>
                <c:formatCode>General</c:formatCode>
                <c:ptCount val="8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Hoja1!$G$9:$G$91</c:f>
              <c:numCache>
                <c:formatCode>#,##0.00</c:formatCode>
                <c:ptCount val="83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48000</c:v>
                </c:pt>
                <c:pt idx="31">
                  <c:v>48000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65000</c:v>
                </c:pt>
                <c:pt idx="39">
                  <c:v>70000</c:v>
                </c:pt>
                <c:pt idx="40">
                  <c:v>125000</c:v>
                </c:pt>
                <c:pt idx="41">
                  <c:v>80000</c:v>
                </c:pt>
                <c:pt idx="42">
                  <c:v>80000</c:v>
                </c:pt>
                <c:pt idx="43">
                  <c:v>46000</c:v>
                </c:pt>
                <c:pt idx="44">
                  <c:v>46000</c:v>
                </c:pt>
                <c:pt idx="45">
                  <c:v>36000</c:v>
                </c:pt>
                <c:pt idx="46">
                  <c:v>46000</c:v>
                </c:pt>
                <c:pt idx="47">
                  <c:v>36000</c:v>
                </c:pt>
                <c:pt idx="48">
                  <c:v>46000</c:v>
                </c:pt>
                <c:pt idx="49">
                  <c:v>46000</c:v>
                </c:pt>
                <c:pt idx="50">
                  <c:v>36000</c:v>
                </c:pt>
                <c:pt idx="51">
                  <c:v>46000</c:v>
                </c:pt>
                <c:pt idx="52">
                  <c:v>46000</c:v>
                </c:pt>
                <c:pt idx="53">
                  <c:v>36000</c:v>
                </c:pt>
                <c:pt idx="54">
                  <c:v>30000</c:v>
                </c:pt>
                <c:pt idx="55">
                  <c:v>30000</c:v>
                </c:pt>
                <c:pt idx="56">
                  <c:v>46000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46000</c:v>
                </c:pt>
                <c:pt idx="61">
                  <c:v>36000</c:v>
                </c:pt>
                <c:pt idx="62">
                  <c:v>36000</c:v>
                </c:pt>
                <c:pt idx="63">
                  <c:v>46000</c:v>
                </c:pt>
                <c:pt idx="64">
                  <c:v>46000</c:v>
                </c:pt>
                <c:pt idx="65">
                  <c:v>36000</c:v>
                </c:pt>
                <c:pt idx="66">
                  <c:v>36000</c:v>
                </c:pt>
                <c:pt idx="67">
                  <c:v>46000</c:v>
                </c:pt>
                <c:pt idx="68">
                  <c:v>36000</c:v>
                </c:pt>
                <c:pt idx="69">
                  <c:v>25000</c:v>
                </c:pt>
                <c:pt idx="70">
                  <c:v>30000</c:v>
                </c:pt>
                <c:pt idx="71">
                  <c:v>30000</c:v>
                </c:pt>
                <c:pt idx="72">
                  <c:v>30000</c:v>
                </c:pt>
                <c:pt idx="73">
                  <c:v>30000</c:v>
                </c:pt>
                <c:pt idx="74">
                  <c:v>26000</c:v>
                </c:pt>
                <c:pt idx="75">
                  <c:v>26000</c:v>
                </c:pt>
                <c:pt idx="76">
                  <c:v>26000</c:v>
                </c:pt>
                <c:pt idx="77">
                  <c:v>26000</c:v>
                </c:pt>
                <c:pt idx="78">
                  <c:v>30000</c:v>
                </c:pt>
                <c:pt idx="79">
                  <c:v>36000</c:v>
                </c:pt>
                <c:pt idx="80">
                  <c:v>30000</c:v>
                </c:pt>
                <c:pt idx="81">
                  <c:v>46000</c:v>
                </c:pt>
                <c:pt idx="82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Hoja1!$H$9:$H$91</c:f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Hoja1!$I$9:$I$91</c:f>
              <c:numCache>
                <c:formatCode>#,##0.00</c:formatCode>
                <c:ptCount val="83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1377.6</c:v>
                </c:pt>
                <c:pt idx="31">
                  <c:v>1377.6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1865.5</c:v>
                </c:pt>
                <c:pt idx="39">
                  <c:v>2009</c:v>
                </c:pt>
                <c:pt idx="40">
                  <c:v>3587.5</c:v>
                </c:pt>
                <c:pt idx="41">
                  <c:v>2296</c:v>
                </c:pt>
                <c:pt idx="42">
                  <c:v>2296</c:v>
                </c:pt>
                <c:pt idx="43">
                  <c:v>1320.2</c:v>
                </c:pt>
                <c:pt idx="44">
                  <c:v>1320.2</c:v>
                </c:pt>
                <c:pt idx="45">
                  <c:v>1033.2</c:v>
                </c:pt>
                <c:pt idx="46">
                  <c:v>1320.2</c:v>
                </c:pt>
                <c:pt idx="47">
                  <c:v>1033.2</c:v>
                </c:pt>
                <c:pt idx="48">
                  <c:v>1320.2</c:v>
                </c:pt>
                <c:pt idx="49">
                  <c:v>1320.2</c:v>
                </c:pt>
                <c:pt idx="50">
                  <c:v>1033.2</c:v>
                </c:pt>
                <c:pt idx="51">
                  <c:v>1320.2</c:v>
                </c:pt>
                <c:pt idx="52">
                  <c:v>1320.2</c:v>
                </c:pt>
                <c:pt idx="53">
                  <c:v>1033.2</c:v>
                </c:pt>
                <c:pt idx="54">
                  <c:v>861</c:v>
                </c:pt>
                <c:pt idx="55">
                  <c:v>861</c:v>
                </c:pt>
                <c:pt idx="56">
                  <c:v>1320.2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1320.2</c:v>
                </c:pt>
                <c:pt idx="61">
                  <c:v>1033.2</c:v>
                </c:pt>
                <c:pt idx="62">
                  <c:v>1033.2</c:v>
                </c:pt>
                <c:pt idx="63">
                  <c:v>1320.2</c:v>
                </c:pt>
                <c:pt idx="64">
                  <c:v>1320.2</c:v>
                </c:pt>
                <c:pt idx="65">
                  <c:v>1033.2</c:v>
                </c:pt>
                <c:pt idx="66">
                  <c:v>1033.2</c:v>
                </c:pt>
                <c:pt idx="67">
                  <c:v>1320.2</c:v>
                </c:pt>
                <c:pt idx="68">
                  <c:v>1033.2</c:v>
                </c:pt>
                <c:pt idx="69">
                  <c:v>717.5</c:v>
                </c:pt>
                <c:pt idx="70">
                  <c:v>861</c:v>
                </c:pt>
                <c:pt idx="71">
                  <c:v>861</c:v>
                </c:pt>
                <c:pt idx="72">
                  <c:v>861</c:v>
                </c:pt>
                <c:pt idx="73">
                  <c:v>861</c:v>
                </c:pt>
                <c:pt idx="74">
                  <c:v>746.2</c:v>
                </c:pt>
                <c:pt idx="75">
                  <c:v>746.2</c:v>
                </c:pt>
                <c:pt idx="76">
                  <c:v>746.2</c:v>
                </c:pt>
                <c:pt idx="77">
                  <c:v>746.2</c:v>
                </c:pt>
                <c:pt idx="78">
                  <c:v>861</c:v>
                </c:pt>
                <c:pt idx="79">
                  <c:v>1033.2</c:v>
                </c:pt>
                <c:pt idx="80">
                  <c:v>861</c:v>
                </c:pt>
                <c:pt idx="81">
                  <c:v>1320.2</c:v>
                </c:pt>
                <c:pt idx="82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Hoja1!$J$9:$J$91</c:f>
              <c:numCache>
                <c:formatCode>#,##0.00</c:formatCode>
                <c:ptCount val="83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3407.9999999999995</c:v>
                </c:pt>
                <c:pt idx="31">
                  <c:v>3407.9999999999995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4615</c:v>
                </c:pt>
                <c:pt idx="39">
                  <c:v>4970</c:v>
                </c:pt>
                <c:pt idx="40">
                  <c:v>8875</c:v>
                </c:pt>
                <c:pt idx="41">
                  <c:v>5679.9999999999991</c:v>
                </c:pt>
                <c:pt idx="42">
                  <c:v>5679.9999999999991</c:v>
                </c:pt>
                <c:pt idx="43">
                  <c:v>3265.9999999999995</c:v>
                </c:pt>
                <c:pt idx="44">
                  <c:v>3265.9999999999995</c:v>
                </c:pt>
                <c:pt idx="45">
                  <c:v>2555.9999999999995</c:v>
                </c:pt>
                <c:pt idx="46">
                  <c:v>3265.9999999999995</c:v>
                </c:pt>
                <c:pt idx="47">
                  <c:v>2555.9999999999995</c:v>
                </c:pt>
                <c:pt idx="48">
                  <c:v>3265.9999999999995</c:v>
                </c:pt>
                <c:pt idx="49">
                  <c:v>3265.9999999999995</c:v>
                </c:pt>
                <c:pt idx="50">
                  <c:v>2555.9999999999995</c:v>
                </c:pt>
                <c:pt idx="51">
                  <c:v>3265.9999999999995</c:v>
                </c:pt>
                <c:pt idx="52">
                  <c:v>3265.9999999999995</c:v>
                </c:pt>
                <c:pt idx="53">
                  <c:v>2555.9999999999995</c:v>
                </c:pt>
                <c:pt idx="54">
                  <c:v>2130</c:v>
                </c:pt>
                <c:pt idx="55">
                  <c:v>2130</c:v>
                </c:pt>
                <c:pt idx="56">
                  <c:v>3265.9999999999995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3265.9999999999995</c:v>
                </c:pt>
                <c:pt idx="61">
                  <c:v>2555.9999999999995</c:v>
                </c:pt>
                <c:pt idx="62">
                  <c:v>2555.9999999999995</c:v>
                </c:pt>
                <c:pt idx="63">
                  <c:v>3265.9999999999995</c:v>
                </c:pt>
                <c:pt idx="64">
                  <c:v>3265.9999999999995</c:v>
                </c:pt>
                <c:pt idx="65">
                  <c:v>2555.9999999999995</c:v>
                </c:pt>
                <c:pt idx="66">
                  <c:v>2555.9999999999995</c:v>
                </c:pt>
                <c:pt idx="67">
                  <c:v>3265.9999999999995</c:v>
                </c:pt>
                <c:pt idx="68">
                  <c:v>2555.9999999999995</c:v>
                </c:pt>
                <c:pt idx="69">
                  <c:v>1774.9999999999998</c:v>
                </c:pt>
                <c:pt idx="70">
                  <c:v>2130</c:v>
                </c:pt>
                <c:pt idx="71">
                  <c:v>2130</c:v>
                </c:pt>
                <c:pt idx="72">
                  <c:v>2130</c:v>
                </c:pt>
                <c:pt idx="73">
                  <c:v>2130</c:v>
                </c:pt>
                <c:pt idx="74">
                  <c:v>1845.9999999999998</c:v>
                </c:pt>
                <c:pt idx="75">
                  <c:v>1845.9999999999998</c:v>
                </c:pt>
                <c:pt idx="76">
                  <c:v>1845.9999999999998</c:v>
                </c:pt>
                <c:pt idx="77">
                  <c:v>1845.9999999999998</c:v>
                </c:pt>
                <c:pt idx="78">
                  <c:v>2130</c:v>
                </c:pt>
                <c:pt idx="79">
                  <c:v>2555.9999999999995</c:v>
                </c:pt>
                <c:pt idx="80">
                  <c:v>2130</c:v>
                </c:pt>
                <c:pt idx="81">
                  <c:v>3265.9999999999995</c:v>
                </c:pt>
                <c:pt idx="82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Hoja1!$K$9:$K$91</c:f>
              <c:numCache>
                <c:formatCode>#,##0.00</c:formatCode>
                <c:ptCount val="83"/>
                <c:pt idx="0">
                  <c:v>822.89</c:v>
                </c:pt>
                <c:pt idx="1">
                  <c:v>822.89</c:v>
                </c:pt>
                <c:pt idx="2">
                  <c:v>822.89</c:v>
                </c:pt>
                <c:pt idx="3">
                  <c:v>822.89</c:v>
                </c:pt>
                <c:pt idx="4">
                  <c:v>822.89</c:v>
                </c:pt>
                <c:pt idx="5">
                  <c:v>822.89</c:v>
                </c:pt>
                <c:pt idx="6">
                  <c:v>822.89</c:v>
                </c:pt>
                <c:pt idx="7">
                  <c:v>822.89</c:v>
                </c:pt>
                <c:pt idx="8">
                  <c:v>822.89</c:v>
                </c:pt>
                <c:pt idx="9">
                  <c:v>822.89</c:v>
                </c:pt>
                <c:pt idx="10">
                  <c:v>822.89</c:v>
                </c:pt>
                <c:pt idx="11">
                  <c:v>660.00000000000011</c:v>
                </c:pt>
                <c:pt idx="12">
                  <c:v>822.89</c:v>
                </c:pt>
                <c:pt idx="13">
                  <c:v>822.89</c:v>
                </c:pt>
                <c:pt idx="14">
                  <c:v>822.89</c:v>
                </c:pt>
                <c:pt idx="15">
                  <c:v>822.89</c:v>
                </c:pt>
                <c:pt idx="16">
                  <c:v>822.89</c:v>
                </c:pt>
                <c:pt idx="17">
                  <c:v>822.89</c:v>
                </c:pt>
                <c:pt idx="18">
                  <c:v>822.89</c:v>
                </c:pt>
                <c:pt idx="19">
                  <c:v>822.89</c:v>
                </c:pt>
                <c:pt idx="20">
                  <c:v>822.89</c:v>
                </c:pt>
                <c:pt idx="21">
                  <c:v>715.00000000000011</c:v>
                </c:pt>
                <c:pt idx="22">
                  <c:v>822.89</c:v>
                </c:pt>
                <c:pt idx="23">
                  <c:v>822.89</c:v>
                </c:pt>
                <c:pt idx="24">
                  <c:v>822.89</c:v>
                </c:pt>
                <c:pt idx="25">
                  <c:v>822.89</c:v>
                </c:pt>
                <c:pt idx="26">
                  <c:v>822.89</c:v>
                </c:pt>
                <c:pt idx="27">
                  <c:v>822.89</c:v>
                </c:pt>
                <c:pt idx="28">
                  <c:v>822.89</c:v>
                </c:pt>
                <c:pt idx="29">
                  <c:v>822.89</c:v>
                </c:pt>
                <c:pt idx="30">
                  <c:v>528</c:v>
                </c:pt>
                <c:pt idx="31">
                  <c:v>528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715.00000000000011</c:v>
                </c:pt>
                <c:pt idx="39">
                  <c:v>770.00000000000011</c:v>
                </c:pt>
                <c:pt idx="40">
                  <c:v>822.89</c:v>
                </c:pt>
                <c:pt idx="41">
                  <c:v>822.89</c:v>
                </c:pt>
                <c:pt idx="42">
                  <c:v>822.89</c:v>
                </c:pt>
                <c:pt idx="43">
                  <c:v>506.00000000000006</c:v>
                </c:pt>
                <c:pt idx="44">
                  <c:v>506.00000000000006</c:v>
                </c:pt>
                <c:pt idx="45">
                  <c:v>396.00000000000006</c:v>
                </c:pt>
                <c:pt idx="46">
                  <c:v>506.00000000000006</c:v>
                </c:pt>
                <c:pt idx="47">
                  <c:v>396.00000000000006</c:v>
                </c:pt>
                <c:pt idx="48">
                  <c:v>506.00000000000006</c:v>
                </c:pt>
                <c:pt idx="49">
                  <c:v>506.00000000000006</c:v>
                </c:pt>
                <c:pt idx="50">
                  <c:v>396.00000000000006</c:v>
                </c:pt>
                <c:pt idx="51">
                  <c:v>506.00000000000006</c:v>
                </c:pt>
                <c:pt idx="52">
                  <c:v>506.00000000000006</c:v>
                </c:pt>
                <c:pt idx="53">
                  <c:v>396.00000000000006</c:v>
                </c:pt>
                <c:pt idx="54">
                  <c:v>330.00000000000006</c:v>
                </c:pt>
                <c:pt idx="55">
                  <c:v>330.00000000000006</c:v>
                </c:pt>
                <c:pt idx="56">
                  <c:v>506.00000000000006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506.00000000000006</c:v>
                </c:pt>
                <c:pt idx="61">
                  <c:v>396.00000000000006</c:v>
                </c:pt>
                <c:pt idx="62">
                  <c:v>396.00000000000006</c:v>
                </c:pt>
                <c:pt idx="63">
                  <c:v>506.00000000000006</c:v>
                </c:pt>
                <c:pt idx="64">
                  <c:v>506.00000000000006</c:v>
                </c:pt>
                <c:pt idx="65">
                  <c:v>396.00000000000006</c:v>
                </c:pt>
                <c:pt idx="66">
                  <c:v>396.00000000000006</c:v>
                </c:pt>
                <c:pt idx="67">
                  <c:v>506.00000000000006</c:v>
                </c:pt>
                <c:pt idx="68">
                  <c:v>396.00000000000006</c:v>
                </c:pt>
                <c:pt idx="69">
                  <c:v>275</c:v>
                </c:pt>
                <c:pt idx="70">
                  <c:v>330.00000000000006</c:v>
                </c:pt>
                <c:pt idx="71">
                  <c:v>330.00000000000006</c:v>
                </c:pt>
                <c:pt idx="72">
                  <c:v>330.00000000000006</c:v>
                </c:pt>
                <c:pt idx="73">
                  <c:v>330.00000000000006</c:v>
                </c:pt>
                <c:pt idx="74">
                  <c:v>286.00000000000006</c:v>
                </c:pt>
                <c:pt idx="75">
                  <c:v>286.00000000000006</c:v>
                </c:pt>
                <c:pt idx="76">
                  <c:v>286.00000000000006</c:v>
                </c:pt>
                <c:pt idx="77">
                  <c:v>286.00000000000006</c:v>
                </c:pt>
                <c:pt idx="78">
                  <c:v>330.00000000000006</c:v>
                </c:pt>
                <c:pt idx="79">
                  <c:v>396.00000000000006</c:v>
                </c:pt>
                <c:pt idx="80">
                  <c:v>330.00000000000006</c:v>
                </c:pt>
                <c:pt idx="81">
                  <c:v>506.00000000000006</c:v>
                </c:pt>
                <c:pt idx="82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Hoja1!$L$9:$L$91</c:f>
              <c:numCache>
                <c:formatCode>#,##0.00</c:formatCode>
                <c:ptCount val="83"/>
                <c:pt idx="0">
                  <c:v>5685.41</c:v>
                </c:pt>
                <c:pt idx="1">
                  <c:v>5685.41</c:v>
                </c:pt>
                <c:pt idx="2">
                  <c:v>5685.41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1459.2</c:v>
                </c:pt>
                <c:pt idx="31">
                  <c:v>1459.2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1976</c:v>
                </c:pt>
                <c:pt idx="39">
                  <c:v>2128</c:v>
                </c:pt>
                <c:pt idx="40">
                  <c:v>3800</c:v>
                </c:pt>
                <c:pt idx="41">
                  <c:v>2432</c:v>
                </c:pt>
                <c:pt idx="42">
                  <c:v>2432</c:v>
                </c:pt>
                <c:pt idx="43">
                  <c:v>1398.4</c:v>
                </c:pt>
                <c:pt idx="44">
                  <c:v>1398.4</c:v>
                </c:pt>
                <c:pt idx="45">
                  <c:v>1094.4000000000001</c:v>
                </c:pt>
                <c:pt idx="46">
                  <c:v>1398.4</c:v>
                </c:pt>
                <c:pt idx="47">
                  <c:v>1094.4000000000001</c:v>
                </c:pt>
                <c:pt idx="48">
                  <c:v>1398.4</c:v>
                </c:pt>
                <c:pt idx="49">
                  <c:v>1398.4</c:v>
                </c:pt>
                <c:pt idx="50">
                  <c:v>1094.4000000000001</c:v>
                </c:pt>
                <c:pt idx="51">
                  <c:v>1398.4</c:v>
                </c:pt>
                <c:pt idx="52">
                  <c:v>1398.4</c:v>
                </c:pt>
                <c:pt idx="53">
                  <c:v>1094.4000000000001</c:v>
                </c:pt>
                <c:pt idx="54">
                  <c:v>912</c:v>
                </c:pt>
                <c:pt idx="55">
                  <c:v>912</c:v>
                </c:pt>
                <c:pt idx="56">
                  <c:v>1398.4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1398.4</c:v>
                </c:pt>
                <c:pt idx="61">
                  <c:v>1094.4000000000001</c:v>
                </c:pt>
                <c:pt idx="62">
                  <c:v>1094.4000000000001</c:v>
                </c:pt>
                <c:pt idx="63">
                  <c:v>1398.4</c:v>
                </c:pt>
                <c:pt idx="64">
                  <c:v>1398.4</c:v>
                </c:pt>
                <c:pt idx="65">
                  <c:v>1094.4000000000001</c:v>
                </c:pt>
                <c:pt idx="66">
                  <c:v>1094.4000000000001</c:v>
                </c:pt>
                <c:pt idx="67">
                  <c:v>1398.4</c:v>
                </c:pt>
                <c:pt idx="68">
                  <c:v>1094.4000000000001</c:v>
                </c:pt>
                <c:pt idx="69">
                  <c:v>760</c:v>
                </c:pt>
                <c:pt idx="70">
                  <c:v>912</c:v>
                </c:pt>
                <c:pt idx="71">
                  <c:v>912</c:v>
                </c:pt>
                <c:pt idx="72">
                  <c:v>912</c:v>
                </c:pt>
                <c:pt idx="73">
                  <c:v>912</c:v>
                </c:pt>
                <c:pt idx="74">
                  <c:v>790.4</c:v>
                </c:pt>
                <c:pt idx="75">
                  <c:v>790.4</c:v>
                </c:pt>
                <c:pt idx="76">
                  <c:v>790.4</c:v>
                </c:pt>
                <c:pt idx="77">
                  <c:v>790.4</c:v>
                </c:pt>
                <c:pt idx="78">
                  <c:v>912</c:v>
                </c:pt>
                <c:pt idx="79">
                  <c:v>1094.4000000000001</c:v>
                </c:pt>
                <c:pt idx="80">
                  <c:v>912</c:v>
                </c:pt>
                <c:pt idx="81">
                  <c:v>1398.4</c:v>
                </c:pt>
                <c:pt idx="82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Hoja1!$M$9:$M$91</c:f>
              <c:numCache>
                <c:formatCode>#,##0.00</c:formatCode>
                <c:ptCount val="83"/>
                <c:pt idx="0">
                  <c:v>13259.72</c:v>
                </c:pt>
                <c:pt idx="1">
                  <c:v>13259.72</c:v>
                </c:pt>
                <c:pt idx="2">
                  <c:v>13259.72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3403.2000000000003</c:v>
                </c:pt>
                <c:pt idx="31">
                  <c:v>3403.2000000000003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4608.5</c:v>
                </c:pt>
                <c:pt idx="39">
                  <c:v>4963</c:v>
                </c:pt>
                <c:pt idx="40">
                  <c:v>8862.5</c:v>
                </c:pt>
                <c:pt idx="41">
                  <c:v>5672</c:v>
                </c:pt>
                <c:pt idx="42">
                  <c:v>5672</c:v>
                </c:pt>
                <c:pt idx="43">
                  <c:v>3261.4</c:v>
                </c:pt>
                <c:pt idx="44">
                  <c:v>3261.4</c:v>
                </c:pt>
                <c:pt idx="45">
                  <c:v>2552.4</c:v>
                </c:pt>
                <c:pt idx="46">
                  <c:v>3261.4</c:v>
                </c:pt>
                <c:pt idx="47">
                  <c:v>2552.4</c:v>
                </c:pt>
                <c:pt idx="48">
                  <c:v>3261.4</c:v>
                </c:pt>
                <c:pt idx="49">
                  <c:v>3261.4</c:v>
                </c:pt>
                <c:pt idx="50">
                  <c:v>2552.4</c:v>
                </c:pt>
                <c:pt idx="51">
                  <c:v>3261.4</c:v>
                </c:pt>
                <c:pt idx="52">
                  <c:v>3261.4</c:v>
                </c:pt>
                <c:pt idx="53">
                  <c:v>2552.4</c:v>
                </c:pt>
                <c:pt idx="54">
                  <c:v>2127</c:v>
                </c:pt>
                <c:pt idx="55">
                  <c:v>2127</c:v>
                </c:pt>
                <c:pt idx="56">
                  <c:v>3261.4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3261.4</c:v>
                </c:pt>
                <c:pt idx="61">
                  <c:v>2552.4</c:v>
                </c:pt>
                <c:pt idx="62">
                  <c:v>2552.4</c:v>
                </c:pt>
                <c:pt idx="63">
                  <c:v>3261.4</c:v>
                </c:pt>
                <c:pt idx="64">
                  <c:v>3261.4</c:v>
                </c:pt>
                <c:pt idx="65">
                  <c:v>2552.4</c:v>
                </c:pt>
                <c:pt idx="66">
                  <c:v>2552.4</c:v>
                </c:pt>
                <c:pt idx="67">
                  <c:v>3261.4</c:v>
                </c:pt>
                <c:pt idx="68">
                  <c:v>2552.4</c:v>
                </c:pt>
                <c:pt idx="69">
                  <c:v>1772.5000000000002</c:v>
                </c:pt>
                <c:pt idx="70">
                  <c:v>2127</c:v>
                </c:pt>
                <c:pt idx="71">
                  <c:v>2127</c:v>
                </c:pt>
                <c:pt idx="72">
                  <c:v>2127</c:v>
                </c:pt>
                <c:pt idx="73">
                  <c:v>2127</c:v>
                </c:pt>
                <c:pt idx="74">
                  <c:v>1843.4</c:v>
                </c:pt>
                <c:pt idx="75">
                  <c:v>1843.4</c:v>
                </c:pt>
                <c:pt idx="76">
                  <c:v>1843.4</c:v>
                </c:pt>
                <c:pt idx="77">
                  <c:v>1843.4</c:v>
                </c:pt>
                <c:pt idx="78">
                  <c:v>2127</c:v>
                </c:pt>
                <c:pt idx="79">
                  <c:v>2552.4</c:v>
                </c:pt>
                <c:pt idx="80">
                  <c:v>2127</c:v>
                </c:pt>
                <c:pt idx="81">
                  <c:v>3261.4</c:v>
                </c:pt>
                <c:pt idx="82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Hoja1!$N$9:$N$91</c:f>
              <c:numCache>
                <c:formatCode>#,##0.00</c:formatCode>
                <c:ptCount val="83"/>
                <c:pt idx="0">
                  <c:v>1715.46</c:v>
                </c:pt>
                <c:pt idx="3">
                  <c:v>6861.84</c:v>
                </c:pt>
                <c:pt idx="5">
                  <c:v>3430.92</c:v>
                </c:pt>
                <c:pt idx="7">
                  <c:v>1715.46</c:v>
                </c:pt>
                <c:pt idx="8">
                  <c:v>1715.46</c:v>
                </c:pt>
                <c:pt idx="10">
                  <c:v>1715.46</c:v>
                </c:pt>
                <c:pt idx="12">
                  <c:v>3430.92</c:v>
                </c:pt>
                <c:pt idx="14">
                  <c:v>5146.38</c:v>
                </c:pt>
                <c:pt idx="15">
                  <c:v>3430.92</c:v>
                </c:pt>
                <c:pt idx="16">
                  <c:v>3430.92</c:v>
                </c:pt>
                <c:pt idx="18">
                  <c:v>3430.92</c:v>
                </c:pt>
                <c:pt idx="22">
                  <c:v>1715.46</c:v>
                </c:pt>
                <c:pt idx="23">
                  <c:v>3430.92</c:v>
                </c:pt>
                <c:pt idx="27">
                  <c:v>1715.46</c:v>
                </c:pt>
                <c:pt idx="29">
                  <c:v>1715.46</c:v>
                </c:pt>
                <c:pt idx="32">
                  <c:v>1715.46</c:v>
                </c:pt>
                <c:pt idx="34">
                  <c:v>1715.46</c:v>
                </c:pt>
                <c:pt idx="35">
                  <c:v>1715.46</c:v>
                </c:pt>
                <c:pt idx="39">
                  <c:v>5146.38</c:v>
                </c:pt>
                <c:pt idx="40">
                  <c:v>1715.46</c:v>
                </c:pt>
                <c:pt idx="46">
                  <c:v>3430.92</c:v>
                </c:pt>
                <c:pt idx="51">
                  <c:v>1715.46</c:v>
                </c:pt>
                <c:pt idx="57">
                  <c:v>1715.46</c:v>
                </c:pt>
                <c:pt idx="61">
                  <c:v>1715.46</c:v>
                </c:pt>
                <c:pt idx="65">
                  <c:v>3430.92</c:v>
                </c:pt>
                <c:pt idx="74">
                  <c:v>1715.46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Hoja1!$O$9:$O$91</c:f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Hoja1!$P$9:$P$91</c:f>
              <c:numCache>
                <c:formatCode>#,##0.00</c:formatCode>
                <c:ptCount val="8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Hoja1!$Q$9:$Q$120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Hoja1!$R$9:$R$91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Hoja1!$S$9:$S$120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Hoja1!$T$9:$T$91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Hoja1!$U$9:$U$91</c:f>
              <c:numCache>
                <c:formatCode>#,##0.00</c:formatCode>
                <c:ptCount val="83"/>
                <c:pt idx="0">
                  <c:v>74149.649999999994</c:v>
                </c:pt>
                <c:pt idx="1">
                  <c:v>60009.02</c:v>
                </c:pt>
                <c:pt idx="2">
                  <c:v>60009.02</c:v>
                </c:pt>
                <c:pt idx="3">
                  <c:v>30384.03</c:v>
                </c:pt>
                <c:pt idx="4">
                  <c:v>32099.49</c:v>
                </c:pt>
                <c:pt idx="5">
                  <c:v>31241.759999999998</c:v>
                </c:pt>
                <c:pt idx="6">
                  <c:v>32099.49</c:v>
                </c:pt>
                <c:pt idx="7">
                  <c:v>24613.88</c:v>
                </c:pt>
                <c:pt idx="8">
                  <c:v>21085.5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24185.01</c:v>
                </c:pt>
                <c:pt idx="13">
                  <c:v>7400.87</c:v>
                </c:pt>
                <c:pt idx="14">
                  <c:v>6221</c:v>
                </c:pt>
                <c:pt idx="15">
                  <c:v>10071.51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4427.5498333333335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7400.87</c:v>
                </c:pt>
                <c:pt idx="27">
                  <c:v>10500.38</c:v>
                </c:pt>
                <c:pt idx="28">
                  <c:v>7400.87</c:v>
                </c:pt>
                <c:pt idx="29">
                  <c:v>10500.38</c:v>
                </c:pt>
                <c:pt idx="30">
                  <c:v>1571.73</c:v>
                </c:pt>
                <c:pt idx="31">
                  <c:v>1571.73</c:v>
                </c:pt>
                <c:pt idx="32">
                  <c:v>3143.58</c:v>
                </c:pt>
                <c:pt idx="33">
                  <c:v>3486.68</c:v>
                </c:pt>
                <c:pt idx="34">
                  <c:v>3143.58</c:v>
                </c:pt>
                <c:pt idx="35">
                  <c:v>3143.58</c:v>
                </c:pt>
                <c:pt idx="36">
                  <c:v>3486.6498333333329</c:v>
                </c:pt>
                <c:pt idx="37">
                  <c:v>3486.6498333333329</c:v>
                </c:pt>
                <c:pt idx="38">
                  <c:v>4427.5498333333335</c:v>
                </c:pt>
                <c:pt idx="39">
                  <c:v>4339.2</c:v>
                </c:pt>
                <c:pt idx="40">
                  <c:v>17557.13</c:v>
                </c:pt>
                <c:pt idx="41">
                  <c:v>7400.87</c:v>
                </c:pt>
                <c:pt idx="42">
                  <c:v>7400.87</c:v>
                </c:pt>
                <c:pt idx="43">
                  <c:v>1289.4598750000005</c:v>
                </c:pt>
                <c:pt idx="44">
                  <c:v>1289.46</c:v>
                </c:pt>
                <c:pt idx="46">
                  <c:v>774.82</c:v>
                </c:pt>
                <c:pt idx="47">
                  <c:v>0</c:v>
                </c:pt>
                <c:pt idx="48">
                  <c:v>1289.46</c:v>
                </c:pt>
                <c:pt idx="49">
                  <c:v>1289.46</c:v>
                </c:pt>
                <c:pt idx="51">
                  <c:v>1032.1400000000001</c:v>
                </c:pt>
                <c:pt idx="52">
                  <c:v>1289.46</c:v>
                </c:pt>
                <c:pt idx="56">
                  <c:v>1289.46</c:v>
                </c:pt>
                <c:pt idx="57">
                  <c:v>1032.1408750000003</c:v>
                </c:pt>
                <c:pt idx="58">
                  <c:v>1289.46</c:v>
                </c:pt>
                <c:pt idx="59">
                  <c:v>1289.46</c:v>
                </c:pt>
                <c:pt idx="60">
                  <c:v>1289.46</c:v>
                </c:pt>
                <c:pt idx="62">
                  <c:v>0</c:v>
                </c:pt>
                <c:pt idx="63">
                  <c:v>1289.46</c:v>
                </c:pt>
                <c:pt idx="64">
                  <c:v>1289.46</c:v>
                </c:pt>
                <c:pt idx="67">
                  <c:v>1289.4598750000005</c:v>
                </c:pt>
                <c:pt idx="68">
                  <c:v>0</c:v>
                </c:pt>
                <c:pt idx="81">
                  <c:v>1289.4598750000005</c:v>
                </c:pt>
                <c:pt idx="82">
                  <c:v>1289.46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Hoja1!$V$9:$V$91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Hoja1!$W$9:$W$91</c:f>
              <c:numCache>
                <c:formatCode>#,##0.00</c:formatCode>
                <c:ptCount val="83"/>
                <c:pt idx="0">
                  <c:v>75503.45</c:v>
                </c:pt>
                <c:pt idx="1">
                  <c:v>60034.02</c:v>
                </c:pt>
                <c:pt idx="2">
                  <c:v>61362.82</c:v>
                </c:pt>
                <c:pt idx="3">
                  <c:v>80586.63</c:v>
                </c:pt>
                <c:pt idx="4">
                  <c:v>52094.29</c:v>
                </c:pt>
                <c:pt idx="5">
                  <c:v>34124.36</c:v>
                </c:pt>
                <c:pt idx="6">
                  <c:v>46933.86</c:v>
                </c:pt>
                <c:pt idx="7">
                  <c:v>35668.620000000003</c:v>
                </c:pt>
                <c:pt idx="8">
                  <c:v>26435.53</c:v>
                </c:pt>
                <c:pt idx="9">
                  <c:v>29188.572291666664</c:v>
                </c:pt>
                <c:pt idx="10">
                  <c:v>14757.880000000001</c:v>
                </c:pt>
                <c:pt idx="11">
                  <c:v>5506.5199999999995</c:v>
                </c:pt>
                <c:pt idx="12">
                  <c:v>25661.93</c:v>
                </c:pt>
                <c:pt idx="13">
                  <c:v>8738.0499999999993</c:v>
                </c:pt>
                <c:pt idx="14">
                  <c:v>9116.51</c:v>
                </c:pt>
                <c:pt idx="15">
                  <c:v>14734.51</c:v>
                </c:pt>
                <c:pt idx="16">
                  <c:v>23247.78</c:v>
                </c:pt>
                <c:pt idx="17">
                  <c:v>13203.83</c:v>
                </c:pt>
                <c:pt idx="18">
                  <c:v>8686.17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5952.4398333333338</c:v>
                </c:pt>
                <c:pt idx="22">
                  <c:v>12840.4</c:v>
                </c:pt>
                <c:pt idx="23">
                  <c:v>10446.49</c:v>
                </c:pt>
                <c:pt idx="24">
                  <c:v>8770.43</c:v>
                </c:pt>
                <c:pt idx="25">
                  <c:v>8673.51</c:v>
                </c:pt>
                <c:pt idx="26">
                  <c:v>8938.16</c:v>
                </c:pt>
                <c:pt idx="27">
                  <c:v>17752.419999999998</c:v>
                </c:pt>
                <c:pt idx="28">
                  <c:v>13786.82</c:v>
                </c:pt>
                <c:pt idx="29">
                  <c:v>15359.74</c:v>
                </c:pt>
                <c:pt idx="30">
                  <c:v>4781.2000000000007</c:v>
                </c:pt>
                <c:pt idx="31">
                  <c:v>2895.29</c:v>
                </c:pt>
                <c:pt idx="32">
                  <c:v>9898.57</c:v>
                </c:pt>
                <c:pt idx="33">
                  <c:v>10097.64</c:v>
                </c:pt>
                <c:pt idx="34">
                  <c:v>4521.8</c:v>
                </c:pt>
                <c:pt idx="35">
                  <c:v>7690</c:v>
                </c:pt>
                <c:pt idx="36">
                  <c:v>4398.3998333333329</c:v>
                </c:pt>
                <c:pt idx="37">
                  <c:v>7824.5998333333328</c:v>
                </c:pt>
                <c:pt idx="38">
                  <c:v>13225.859833333332</c:v>
                </c:pt>
                <c:pt idx="39">
                  <c:v>5405.68</c:v>
                </c:pt>
                <c:pt idx="40">
                  <c:v>28698.82</c:v>
                </c:pt>
                <c:pt idx="41">
                  <c:v>9024.51</c:v>
                </c:pt>
                <c:pt idx="42">
                  <c:v>7625.87</c:v>
                </c:pt>
                <c:pt idx="43">
                  <c:v>1514.4598750000005</c:v>
                </c:pt>
                <c:pt idx="44">
                  <c:v>7486.46</c:v>
                </c:pt>
                <c:pt idx="45">
                  <c:v>225</c:v>
                </c:pt>
                <c:pt idx="46">
                  <c:v>5284.1799999999994</c:v>
                </c:pt>
                <c:pt idx="47">
                  <c:v>21731.61</c:v>
                </c:pt>
                <c:pt idx="48">
                  <c:v>1933.7</c:v>
                </c:pt>
                <c:pt idx="49">
                  <c:v>2303.02</c:v>
                </c:pt>
                <c:pt idx="50">
                  <c:v>1022.28</c:v>
                </c:pt>
                <c:pt idx="51">
                  <c:v>1257.1400000000001</c:v>
                </c:pt>
                <c:pt idx="52">
                  <c:v>2311.7399999999998</c:v>
                </c:pt>
                <c:pt idx="53">
                  <c:v>623.64</c:v>
                </c:pt>
                <c:pt idx="54">
                  <c:v>225</c:v>
                </c:pt>
                <c:pt idx="55">
                  <c:v>466.95</c:v>
                </c:pt>
                <c:pt idx="56">
                  <c:v>3146.54</c:v>
                </c:pt>
                <c:pt idx="57">
                  <c:v>1685.7808750000004</c:v>
                </c:pt>
                <c:pt idx="58">
                  <c:v>2060.4</c:v>
                </c:pt>
                <c:pt idx="59">
                  <c:v>11514.46</c:v>
                </c:pt>
                <c:pt idx="60">
                  <c:v>12968.099999999999</c:v>
                </c:pt>
                <c:pt idx="61">
                  <c:v>2214.0500000000002</c:v>
                </c:pt>
                <c:pt idx="62">
                  <c:v>1725</c:v>
                </c:pt>
                <c:pt idx="63">
                  <c:v>2940.37</c:v>
                </c:pt>
                <c:pt idx="64">
                  <c:v>2143.65</c:v>
                </c:pt>
                <c:pt idx="65">
                  <c:v>2159.63</c:v>
                </c:pt>
                <c:pt idx="66">
                  <c:v>7129.51</c:v>
                </c:pt>
                <c:pt idx="67">
                  <c:v>9421.5798749999994</c:v>
                </c:pt>
                <c:pt idx="68">
                  <c:v>2350.4899999999998</c:v>
                </c:pt>
                <c:pt idx="69">
                  <c:v>11189.71</c:v>
                </c:pt>
                <c:pt idx="70">
                  <c:v>3220.75</c:v>
                </c:pt>
                <c:pt idx="71">
                  <c:v>725</c:v>
                </c:pt>
                <c:pt idx="72">
                  <c:v>4225</c:v>
                </c:pt>
                <c:pt idx="73">
                  <c:v>7651.75</c:v>
                </c:pt>
                <c:pt idx="74">
                  <c:v>1299.4000000000001</c:v>
                </c:pt>
                <c:pt idx="75">
                  <c:v>1225</c:v>
                </c:pt>
                <c:pt idx="76">
                  <c:v>225</c:v>
                </c:pt>
                <c:pt idx="77">
                  <c:v>225</c:v>
                </c:pt>
                <c:pt idx="78">
                  <c:v>280</c:v>
                </c:pt>
                <c:pt idx="79">
                  <c:v>542.97</c:v>
                </c:pt>
                <c:pt idx="80">
                  <c:v>225</c:v>
                </c:pt>
                <c:pt idx="81">
                  <c:v>1514.4598750000005</c:v>
                </c:pt>
                <c:pt idx="82">
                  <c:v>2861.92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Hoja1!$X$9:$X$91</c:f>
              <c:numCache>
                <c:formatCode>#,##0.00</c:formatCode>
                <c:ptCount val="83"/>
                <c:pt idx="0">
                  <c:v>17732.87</c:v>
                </c:pt>
                <c:pt idx="1">
                  <c:v>14295.41</c:v>
                </c:pt>
                <c:pt idx="2">
                  <c:v>14295.41</c:v>
                </c:pt>
                <c:pt idx="3">
                  <c:v>17795.34</c:v>
                </c:pt>
                <c:pt idx="4">
                  <c:v>10933.5</c:v>
                </c:pt>
                <c:pt idx="5">
                  <c:v>14364.42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12591.42</c:v>
                </c:pt>
                <c:pt idx="13">
                  <c:v>4728</c:v>
                </c:pt>
                <c:pt idx="14">
                  <c:v>9874.380000000001</c:v>
                </c:pt>
                <c:pt idx="15">
                  <c:v>9045.42</c:v>
                </c:pt>
                <c:pt idx="16">
                  <c:v>9045.42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7329.96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7329.96</c:v>
                </c:pt>
                <c:pt idx="28">
                  <c:v>4728</c:v>
                </c:pt>
                <c:pt idx="29">
                  <c:v>7329.96</c:v>
                </c:pt>
                <c:pt idx="30">
                  <c:v>2836.8</c:v>
                </c:pt>
                <c:pt idx="31">
                  <c:v>2836.8</c:v>
                </c:pt>
                <c:pt idx="32">
                  <c:v>5261.46</c:v>
                </c:pt>
                <c:pt idx="33">
                  <c:v>3546</c:v>
                </c:pt>
                <c:pt idx="34">
                  <c:v>5261.46</c:v>
                </c:pt>
                <c:pt idx="35">
                  <c:v>5261.46</c:v>
                </c:pt>
                <c:pt idx="36">
                  <c:v>3546</c:v>
                </c:pt>
                <c:pt idx="37">
                  <c:v>3546</c:v>
                </c:pt>
                <c:pt idx="38">
                  <c:v>3841.5</c:v>
                </c:pt>
                <c:pt idx="39">
                  <c:v>9283.380000000001</c:v>
                </c:pt>
                <c:pt idx="40">
                  <c:v>9102.9599999999991</c:v>
                </c:pt>
                <c:pt idx="41">
                  <c:v>4728</c:v>
                </c:pt>
                <c:pt idx="42">
                  <c:v>4728</c:v>
                </c:pt>
                <c:pt idx="43">
                  <c:v>2718.6000000000004</c:v>
                </c:pt>
                <c:pt idx="44">
                  <c:v>2718.6000000000004</c:v>
                </c:pt>
                <c:pt idx="45">
                  <c:v>2127.6000000000004</c:v>
                </c:pt>
                <c:pt idx="46">
                  <c:v>6149.52</c:v>
                </c:pt>
                <c:pt idx="47">
                  <c:v>2127.6000000000004</c:v>
                </c:pt>
                <c:pt idx="48">
                  <c:v>2718.6000000000004</c:v>
                </c:pt>
                <c:pt idx="49">
                  <c:v>2718.6000000000004</c:v>
                </c:pt>
                <c:pt idx="50">
                  <c:v>2127.6000000000004</c:v>
                </c:pt>
                <c:pt idx="51">
                  <c:v>4434.0600000000004</c:v>
                </c:pt>
                <c:pt idx="52">
                  <c:v>2718.6000000000004</c:v>
                </c:pt>
                <c:pt idx="53">
                  <c:v>2127.6000000000004</c:v>
                </c:pt>
                <c:pt idx="54">
                  <c:v>1773</c:v>
                </c:pt>
                <c:pt idx="55">
                  <c:v>1773</c:v>
                </c:pt>
                <c:pt idx="56">
                  <c:v>2718.6000000000004</c:v>
                </c:pt>
                <c:pt idx="57">
                  <c:v>4434.0600000000004</c:v>
                </c:pt>
                <c:pt idx="58">
                  <c:v>2718.6000000000004</c:v>
                </c:pt>
                <c:pt idx="59">
                  <c:v>2718.6000000000004</c:v>
                </c:pt>
                <c:pt idx="60">
                  <c:v>2718.6000000000004</c:v>
                </c:pt>
                <c:pt idx="61">
                  <c:v>3843.0600000000004</c:v>
                </c:pt>
                <c:pt idx="62">
                  <c:v>2127.6000000000004</c:v>
                </c:pt>
                <c:pt idx="63">
                  <c:v>2718.6000000000004</c:v>
                </c:pt>
                <c:pt idx="64">
                  <c:v>2718.6000000000004</c:v>
                </c:pt>
                <c:pt idx="65">
                  <c:v>5558.52</c:v>
                </c:pt>
                <c:pt idx="66">
                  <c:v>2127.6000000000004</c:v>
                </c:pt>
                <c:pt idx="67">
                  <c:v>2718.6000000000004</c:v>
                </c:pt>
                <c:pt idx="68">
                  <c:v>2127.6000000000004</c:v>
                </c:pt>
                <c:pt idx="69">
                  <c:v>1477.5</c:v>
                </c:pt>
                <c:pt idx="70">
                  <c:v>1773</c:v>
                </c:pt>
                <c:pt idx="71">
                  <c:v>1773</c:v>
                </c:pt>
                <c:pt idx="72">
                  <c:v>1773</c:v>
                </c:pt>
                <c:pt idx="73">
                  <c:v>1773</c:v>
                </c:pt>
                <c:pt idx="74">
                  <c:v>3252.06</c:v>
                </c:pt>
                <c:pt idx="75">
                  <c:v>1536.6</c:v>
                </c:pt>
                <c:pt idx="76">
                  <c:v>1536.6</c:v>
                </c:pt>
                <c:pt idx="77">
                  <c:v>1536.6</c:v>
                </c:pt>
                <c:pt idx="78">
                  <c:v>1773</c:v>
                </c:pt>
                <c:pt idx="79">
                  <c:v>2127.6000000000004</c:v>
                </c:pt>
                <c:pt idx="80">
                  <c:v>1773</c:v>
                </c:pt>
                <c:pt idx="81">
                  <c:v>2718.6000000000004</c:v>
                </c:pt>
                <c:pt idx="82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Hoja1!$Y$9:$Y$91</c:f>
              <c:numCache>
                <c:formatCode>#,##0.00</c:formatCode>
                <c:ptCount val="83"/>
                <c:pt idx="0">
                  <c:v>38819.719999999994</c:v>
                </c:pt>
                <c:pt idx="1">
                  <c:v>34559.719999999994</c:v>
                </c:pt>
                <c:pt idx="2">
                  <c:v>34559.719999999994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14303.39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6811.2</c:v>
                </c:pt>
                <c:pt idx="31">
                  <c:v>6811.2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9223.5</c:v>
                </c:pt>
                <c:pt idx="39">
                  <c:v>9933</c:v>
                </c:pt>
                <c:pt idx="40">
                  <c:v>17737.5</c:v>
                </c:pt>
                <c:pt idx="41">
                  <c:v>11352</c:v>
                </c:pt>
                <c:pt idx="42">
                  <c:v>11352</c:v>
                </c:pt>
                <c:pt idx="43">
                  <c:v>6527.4</c:v>
                </c:pt>
                <c:pt idx="44">
                  <c:v>6527.4</c:v>
                </c:pt>
                <c:pt idx="45">
                  <c:v>5108.3999999999996</c:v>
                </c:pt>
                <c:pt idx="46">
                  <c:v>6527.4</c:v>
                </c:pt>
                <c:pt idx="47">
                  <c:v>5108.3999999999996</c:v>
                </c:pt>
                <c:pt idx="48">
                  <c:v>6527.4</c:v>
                </c:pt>
                <c:pt idx="49">
                  <c:v>6527.4</c:v>
                </c:pt>
                <c:pt idx="50">
                  <c:v>5108.3999999999996</c:v>
                </c:pt>
                <c:pt idx="51">
                  <c:v>6527.4</c:v>
                </c:pt>
                <c:pt idx="52">
                  <c:v>6527.4</c:v>
                </c:pt>
                <c:pt idx="53">
                  <c:v>5108.3999999999996</c:v>
                </c:pt>
                <c:pt idx="54">
                  <c:v>4257</c:v>
                </c:pt>
                <c:pt idx="55">
                  <c:v>4257</c:v>
                </c:pt>
                <c:pt idx="56">
                  <c:v>6527.4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6527.4</c:v>
                </c:pt>
                <c:pt idx="61">
                  <c:v>5108.3999999999996</c:v>
                </c:pt>
                <c:pt idx="62">
                  <c:v>5108.3999999999996</c:v>
                </c:pt>
                <c:pt idx="63">
                  <c:v>6527.4</c:v>
                </c:pt>
                <c:pt idx="64">
                  <c:v>6527.4</c:v>
                </c:pt>
                <c:pt idx="65">
                  <c:v>5108.3999999999996</c:v>
                </c:pt>
                <c:pt idx="66">
                  <c:v>5108.3999999999996</c:v>
                </c:pt>
                <c:pt idx="67">
                  <c:v>6527.4</c:v>
                </c:pt>
                <c:pt idx="68">
                  <c:v>5108.3999999999996</c:v>
                </c:pt>
                <c:pt idx="69">
                  <c:v>3547.5</c:v>
                </c:pt>
                <c:pt idx="70">
                  <c:v>4257</c:v>
                </c:pt>
                <c:pt idx="71">
                  <c:v>4257</c:v>
                </c:pt>
                <c:pt idx="72">
                  <c:v>4257</c:v>
                </c:pt>
                <c:pt idx="73">
                  <c:v>4257</c:v>
                </c:pt>
                <c:pt idx="74">
                  <c:v>3689.3999999999996</c:v>
                </c:pt>
                <c:pt idx="75">
                  <c:v>3689.3999999999996</c:v>
                </c:pt>
                <c:pt idx="76">
                  <c:v>3689.3999999999996</c:v>
                </c:pt>
                <c:pt idx="77">
                  <c:v>3689.3999999999996</c:v>
                </c:pt>
                <c:pt idx="78">
                  <c:v>4257</c:v>
                </c:pt>
                <c:pt idx="79">
                  <c:v>5108.3999999999996</c:v>
                </c:pt>
                <c:pt idx="80">
                  <c:v>4257</c:v>
                </c:pt>
                <c:pt idx="81">
                  <c:v>6527.4</c:v>
                </c:pt>
                <c:pt idx="82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Hoja1!$Z$9:$Z$91</c:f>
              <c:numCache>
                <c:formatCode>#,##0.00</c:formatCode>
                <c:ptCount val="83"/>
                <c:pt idx="0">
                  <c:v>266763.68</c:v>
                </c:pt>
                <c:pt idx="1">
                  <c:v>225670.57</c:v>
                </c:pt>
                <c:pt idx="2">
                  <c:v>224341.77000000002</c:v>
                </c:pt>
                <c:pt idx="3">
                  <c:v>86618.03</c:v>
                </c:pt>
                <c:pt idx="4">
                  <c:v>121972.20999999999</c:v>
                </c:pt>
                <c:pt idx="5">
                  <c:v>136511.22</c:v>
                </c:pt>
                <c:pt idx="6">
                  <c:v>127132.64</c:v>
                </c:pt>
                <c:pt idx="7">
                  <c:v>108455.42</c:v>
                </c:pt>
                <c:pt idx="8">
                  <c:v>103575.01000000001</c:v>
                </c:pt>
                <c:pt idx="9">
                  <c:v>107241.92770833333</c:v>
                </c:pt>
                <c:pt idx="10">
                  <c:v>73853.06</c:v>
                </c:pt>
                <c:pt idx="11">
                  <c:v>50947.479999999996</c:v>
                </c:pt>
                <c:pt idx="12">
                  <c:v>116746.65</c:v>
                </c:pt>
                <c:pt idx="13">
                  <c:v>66533.95</c:v>
                </c:pt>
                <c:pt idx="14">
                  <c:v>61009.11</c:v>
                </c:pt>
                <c:pt idx="15">
                  <c:v>71220.070000000007</c:v>
                </c:pt>
                <c:pt idx="16">
                  <c:v>62706.8</c:v>
                </c:pt>
                <c:pt idx="17">
                  <c:v>76181.67</c:v>
                </c:pt>
                <c:pt idx="18">
                  <c:v>63154.91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55206.060166666663</c:v>
                </c:pt>
                <c:pt idx="22">
                  <c:v>74829.64</c:v>
                </c:pt>
                <c:pt idx="23">
                  <c:v>75508.09</c:v>
                </c:pt>
                <c:pt idx="24">
                  <c:v>66501.570000000007</c:v>
                </c:pt>
                <c:pt idx="25">
                  <c:v>66598.490000000005</c:v>
                </c:pt>
                <c:pt idx="26">
                  <c:v>66333.84</c:v>
                </c:pt>
                <c:pt idx="27">
                  <c:v>69917.62</c:v>
                </c:pt>
                <c:pt idx="28">
                  <c:v>61485.18</c:v>
                </c:pt>
                <c:pt idx="29">
                  <c:v>72310.3</c:v>
                </c:pt>
                <c:pt idx="30">
                  <c:v>40382</c:v>
                </c:pt>
                <c:pt idx="31">
                  <c:v>42267.91</c:v>
                </c:pt>
                <c:pt idx="32">
                  <c:v>44839.97</c:v>
                </c:pt>
                <c:pt idx="33">
                  <c:v>46356.36</c:v>
                </c:pt>
                <c:pt idx="34">
                  <c:v>50216.74</c:v>
                </c:pt>
                <c:pt idx="35">
                  <c:v>47048.54</c:v>
                </c:pt>
                <c:pt idx="36">
                  <c:v>52055.600166666671</c:v>
                </c:pt>
                <c:pt idx="37">
                  <c:v>48629.400166666666</c:v>
                </c:pt>
                <c:pt idx="38">
                  <c:v>47932.640166666664</c:v>
                </c:pt>
                <c:pt idx="39">
                  <c:v>55310.94</c:v>
                </c:pt>
                <c:pt idx="40">
                  <c:v>87198.22</c:v>
                </c:pt>
                <c:pt idx="41">
                  <c:v>66247.490000000005</c:v>
                </c:pt>
                <c:pt idx="42">
                  <c:v>67646.13</c:v>
                </c:pt>
                <c:pt idx="43">
                  <c:v>41766.940125000001</c:v>
                </c:pt>
                <c:pt idx="44">
                  <c:v>35794.94</c:v>
                </c:pt>
                <c:pt idx="45">
                  <c:v>33647.4</c:v>
                </c:pt>
                <c:pt idx="46">
                  <c:v>34566.300000000003</c:v>
                </c:pt>
                <c:pt idx="47">
                  <c:v>12140.79</c:v>
                </c:pt>
                <c:pt idx="48">
                  <c:v>41347.699999999997</c:v>
                </c:pt>
                <c:pt idx="49">
                  <c:v>40978.379999999997</c:v>
                </c:pt>
                <c:pt idx="50">
                  <c:v>32850.120000000003</c:v>
                </c:pt>
                <c:pt idx="51">
                  <c:v>40308.800000000003</c:v>
                </c:pt>
                <c:pt idx="52">
                  <c:v>40969.660000000003</c:v>
                </c:pt>
                <c:pt idx="53">
                  <c:v>33248.76</c:v>
                </c:pt>
                <c:pt idx="54">
                  <c:v>28002</c:v>
                </c:pt>
                <c:pt idx="55">
                  <c:v>27760.05</c:v>
                </c:pt>
                <c:pt idx="56">
                  <c:v>40134.86</c:v>
                </c:pt>
                <c:pt idx="57">
                  <c:v>39880.159124999998</c:v>
                </c:pt>
                <c:pt idx="58">
                  <c:v>41221</c:v>
                </c:pt>
                <c:pt idx="59">
                  <c:v>31766.940000000002</c:v>
                </c:pt>
                <c:pt idx="60">
                  <c:v>30313.300000000003</c:v>
                </c:pt>
                <c:pt idx="61">
                  <c:v>29942.89</c:v>
                </c:pt>
                <c:pt idx="62">
                  <c:v>32147.4</c:v>
                </c:pt>
                <c:pt idx="63">
                  <c:v>40341.03</c:v>
                </c:pt>
                <c:pt idx="64">
                  <c:v>41137.75</c:v>
                </c:pt>
                <c:pt idx="65">
                  <c:v>28281.85</c:v>
                </c:pt>
                <c:pt idx="66">
                  <c:v>26742.89</c:v>
                </c:pt>
                <c:pt idx="67">
                  <c:v>33859.820124999998</c:v>
                </c:pt>
                <c:pt idx="68">
                  <c:v>31521.91</c:v>
                </c:pt>
                <c:pt idx="69">
                  <c:v>12332.79</c:v>
                </c:pt>
                <c:pt idx="70">
                  <c:v>25006.25</c:v>
                </c:pt>
                <c:pt idx="71">
                  <c:v>27502</c:v>
                </c:pt>
                <c:pt idx="72">
                  <c:v>24002</c:v>
                </c:pt>
                <c:pt idx="73">
                  <c:v>20575.25</c:v>
                </c:pt>
                <c:pt idx="74">
                  <c:v>21448.54</c:v>
                </c:pt>
                <c:pt idx="75">
                  <c:v>23238.400000000001</c:v>
                </c:pt>
                <c:pt idx="76">
                  <c:v>24238.400000000001</c:v>
                </c:pt>
                <c:pt idx="77">
                  <c:v>24238.400000000001</c:v>
                </c:pt>
                <c:pt idx="78">
                  <c:v>27947</c:v>
                </c:pt>
                <c:pt idx="79">
                  <c:v>33329.43</c:v>
                </c:pt>
                <c:pt idx="80">
                  <c:v>28002</c:v>
                </c:pt>
                <c:pt idx="81">
                  <c:v>41766.940125000001</c:v>
                </c:pt>
                <c:pt idx="82">
                  <c:v>40419.479999999996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1461279</xdr:colOff>
      <xdr:row>4</xdr:row>
      <xdr:rowOff>38100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99"/>
  <sheetViews>
    <sheetView tabSelected="1" view="pageBreakPreview" topLeftCell="J112" zoomScaleNormal="100" zoomScaleSheetLayoutView="100" workbookViewId="0">
      <selection activeCell="X123" sqref="X123"/>
    </sheetView>
  </sheetViews>
  <sheetFormatPr baseColWidth="10" defaultRowHeight="15" x14ac:dyDescent="0.25"/>
  <cols>
    <col min="1" max="1" width="6" customWidth="1"/>
    <col min="2" max="2" width="41.85546875" style="1" bestFit="1" customWidth="1"/>
    <col min="3" max="3" width="9.28515625" style="6" bestFit="1" customWidth="1"/>
    <col min="4" max="4" width="36.7109375" style="1" customWidth="1"/>
    <col min="5" max="5" width="39.7109375" style="21" hidden="1" customWidth="1"/>
    <col min="6" max="6" width="31.42578125" style="1" customWidth="1"/>
    <col min="7" max="7" width="16" style="3" bestFit="1" customWidth="1"/>
    <col min="8" max="8" width="16" hidden="1" customWidth="1"/>
    <col min="9" max="10" width="14.140625" style="4" bestFit="1" customWidth="1"/>
    <col min="11" max="11" width="22.140625" style="4" bestFit="1" customWidth="1"/>
    <col min="12" max="13" width="14.140625" style="4" bestFit="1" customWidth="1"/>
    <col min="14" max="14" width="16.5703125" style="4" customWidth="1"/>
    <col min="15" max="15" width="16" style="3" hidden="1" customWidth="1"/>
    <col min="16" max="16" width="11.42578125" style="3" customWidth="1"/>
    <col min="17" max="17" width="0.140625" style="89" hidden="1" customWidth="1"/>
    <col min="18" max="18" width="12.28515625" style="4" hidden="1" customWidth="1"/>
    <col min="19" max="19" width="19" style="4" hidden="1" customWidth="1"/>
    <col min="20" max="20" width="0.140625" style="3" hidden="1" customWidth="1"/>
    <col min="21" max="21" width="17.28515625" style="4" customWidth="1"/>
    <col min="22" max="22" width="11.28515625" style="3" hidden="1" customWidth="1"/>
    <col min="23" max="23" width="16" style="3" customWidth="1"/>
    <col min="24" max="24" width="14.140625" style="17" customWidth="1"/>
    <col min="25" max="25" width="16.7109375" style="3" customWidth="1"/>
    <col min="26" max="26" width="15.85546875" style="3" customWidth="1"/>
    <col min="27" max="80" width="11.42578125" style="23"/>
    <col min="81" max="81" width="11.42578125" style="24"/>
  </cols>
  <sheetData>
    <row r="1" spans="1:81" ht="14.25" customHeight="1" x14ac:dyDescent="0.25">
      <c r="A1" s="57"/>
      <c r="B1" s="58"/>
      <c r="C1" s="59"/>
      <c r="D1" s="58"/>
      <c r="E1" s="60"/>
      <c r="F1" s="58"/>
      <c r="G1" s="36"/>
      <c r="H1" s="57"/>
      <c r="I1" s="36"/>
      <c r="J1" s="36"/>
      <c r="K1" s="36"/>
      <c r="L1" s="36"/>
      <c r="M1" s="36"/>
      <c r="N1" s="36"/>
      <c r="O1" s="36"/>
      <c r="P1" s="36"/>
      <c r="R1" s="36"/>
      <c r="T1" s="36"/>
      <c r="V1" s="36"/>
      <c r="W1" s="36"/>
      <c r="X1" s="36"/>
      <c r="Y1" s="36"/>
      <c r="Z1" s="36"/>
    </row>
    <row r="2" spans="1:81" x14ac:dyDescent="0.25">
      <c r="A2" s="57"/>
      <c r="B2" s="58"/>
      <c r="C2" s="59"/>
      <c r="D2" s="58"/>
      <c r="E2" s="60"/>
      <c r="F2" s="58"/>
      <c r="G2" s="36"/>
      <c r="H2" s="57"/>
      <c r="I2" s="36"/>
      <c r="J2" s="36"/>
      <c r="K2" s="36"/>
      <c r="L2" s="36"/>
      <c r="M2" s="36"/>
      <c r="N2" s="36"/>
      <c r="O2" s="36"/>
      <c r="P2" s="36"/>
      <c r="R2" s="36"/>
      <c r="T2" s="36"/>
      <c r="V2" s="36"/>
      <c r="W2" s="36"/>
      <c r="X2" s="36"/>
      <c r="Y2" s="36"/>
      <c r="Z2" s="36"/>
    </row>
    <row r="3" spans="1:81" x14ac:dyDescent="0.25">
      <c r="A3" s="57"/>
      <c r="B3" s="58"/>
      <c r="C3" s="59"/>
      <c r="D3" s="58"/>
      <c r="E3" s="60"/>
      <c r="F3" s="58"/>
      <c r="G3" s="36"/>
      <c r="H3" s="57"/>
      <c r="I3" s="36"/>
      <c r="J3" s="82"/>
      <c r="K3" s="36"/>
      <c r="L3" s="36"/>
      <c r="M3" s="36"/>
      <c r="N3" s="36"/>
      <c r="O3" s="36"/>
      <c r="P3" s="36"/>
      <c r="R3" s="36"/>
      <c r="T3" s="36"/>
      <c r="V3" s="36"/>
      <c r="W3" s="36"/>
      <c r="X3" s="36"/>
      <c r="Y3" s="36"/>
      <c r="Z3" s="36"/>
    </row>
    <row r="4" spans="1:81" ht="37.5" customHeight="1" x14ac:dyDescent="0.25">
      <c r="A4" s="173" t="s">
        <v>243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5"/>
      <c r="W4" s="175"/>
      <c r="X4" s="175"/>
      <c r="Y4" s="175"/>
      <c r="Z4" s="175"/>
    </row>
    <row r="5" spans="1:81" ht="18.75" x14ac:dyDescent="0.3">
      <c r="A5" s="37"/>
      <c r="B5" s="37"/>
      <c r="C5" s="37"/>
      <c r="D5" s="37"/>
      <c r="E5" s="38"/>
      <c r="F5" s="37"/>
      <c r="G5" s="37"/>
      <c r="H5" s="37"/>
      <c r="I5" s="39"/>
      <c r="J5" s="39"/>
      <c r="K5" s="39"/>
      <c r="L5" s="39"/>
      <c r="M5" s="39"/>
      <c r="N5" s="39"/>
      <c r="O5" s="39"/>
      <c r="P5" s="37"/>
      <c r="Q5" s="104"/>
      <c r="R5" s="104"/>
      <c r="S5" s="104"/>
      <c r="T5" s="37"/>
      <c r="U5" s="104"/>
      <c r="V5" s="40"/>
      <c r="W5" s="40"/>
      <c r="X5" s="40"/>
      <c r="Y5" s="40"/>
      <c r="Z5" s="40"/>
    </row>
    <row r="6" spans="1:81" s="112" customFormat="1" ht="15.75" customHeight="1" x14ac:dyDescent="0.25">
      <c r="A6" s="105" t="s">
        <v>0</v>
      </c>
      <c r="B6" s="106" t="s">
        <v>0</v>
      </c>
      <c r="C6" s="178" t="s">
        <v>64</v>
      </c>
      <c r="D6" s="106" t="s">
        <v>0</v>
      </c>
      <c r="E6" s="107" t="s">
        <v>0</v>
      </c>
      <c r="F6" s="106" t="s">
        <v>0</v>
      </c>
      <c r="G6" s="108" t="s">
        <v>0</v>
      </c>
      <c r="H6" s="109"/>
      <c r="I6" s="185" t="s">
        <v>1</v>
      </c>
      <c r="J6" s="186"/>
      <c r="K6" s="186"/>
      <c r="L6" s="186"/>
      <c r="M6" s="186"/>
      <c r="N6" s="186"/>
      <c r="O6" s="128"/>
      <c r="P6" s="176" t="s">
        <v>63</v>
      </c>
      <c r="Q6" s="176"/>
      <c r="R6" s="176"/>
      <c r="S6" s="176"/>
      <c r="T6" s="176"/>
      <c r="U6" s="176"/>
      <c r="V6" s="129"/>
      <c r="W6" s="130"/>
      <c r="X6" s="177" t="s">
        <v>128</v>
      </c>
      <c r="Y6" s="176"/>
      <c r="Z6" s="11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</row>
    <row r="7" spans="1:81" s="112" customFormat="1" ht="57" customHeight="1" x14ac:dyDescent="0.25">
      <c r="A7" s="113" t="s">
        <v>152</v>
      </c>
      <c r="B7" s="114" t="s">
        <v>2</v>
      </c>
      <c r="C7" s="179"/>
      <c r="D7" s="114" t="s">
        <v>3</v>
      </c>
      <c r="E7" s="115" t="s">
        <v>62</v>
      </c>
      <c r="F7" s="114" t="s">
        <v>4</v>
      </c>
      <c r="G7" s="116" t="s">
        <v>153</v>
      </c>
      <c r="H7" s="117" t="s">
        <v>67</v>
      </c>
      <c r="I7" s="182" t="s">
        <v>154</v>
      </c>
      <c r="J7" s="183"/>
      <c r="K7" s="180" t="s">
        <v>127</v>
      </c>
      <c r="L7" s="184" t="s">
        <v>125</v>
      </c>
      <c r="M7" s="184"/>
      <c r="N7" s="118" t="s">
        <v>161</v>
      </c>
      <c r="O7" s="119" t="s">
        <v>155</v>
      </c>
      <c r="P7" s="120" t="s">
        <v>58</v>
      </c>
      <c r="Q7" s="120" t="s">
        <v>49</v>
      </c>
      <c r="R7" s="121" t="s">
        <v>50</v>
      </c>
      <c r="S7" s="121" t="s">
        <v>51</v>
      </c>
      <c r="T7" s="121" t="s">
        <v>57</v>
      </c>
      <c r="U7" s="122" t="s">
        <v>52</v>
      </c>
      <c r="V7" s="123" t="s">
        <v>134</v>
      </c>
      <c r="W7" s="110" t="s">
        <v>140</v>
      </c>
      <c r="X7" s="187" t="s">
        <v>5</v>
      </c>
      <c r="Y7" s="188" t="s">
        <v>156</v>
      </c>
      <c r="Z7" s="110" t="s">
        <v>157</v>
      </c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</row>
    <row r="8" spans="1:81" s="112" customFormat="1" ht="31.5" x14ac:dyDescent="0.25">
      <c r="A8" s="113" t="s">
        <v>0</v>
      </c>
      <c r="B8" s="114" t="s">
        <v>0</v>
      </c>
      <c r="C8" s="179"/>
      <c r="D8" s="114" t="s">
        <v>0</v>
      </c>
      <c r="E8" s="115" t="s">
        <v>0</v>
      </c>
      <c r="F8" s="114" t="s">
        <v>0</v>
      </c>
      <c r="G8" s="116" t="s">
        <v>0</v>
      </c>
      <c r="H8" s="117"/>
      <c r="I8" s="132" t="s">
        <v>158</v>
      </c>
      <c r="J8" s="132" t="s">
        <v>126</v>
      </c>
      <c r="K8" s="181"/>
      <c r="L8" s="131" t="s">
        <v>159</v>
      </c>
      <c r="M8" s="133" t="s">
        <v>160</v>
      </c>
      <c r="N8" s="124">
        <v>1587.38</v>
      </c>
      <c r="O8" s="120" t="s">
        <v>0</v>
      </c>
      <c r="P8" s="120"/>
      <c r="Q8" s="120"/>
      <c r="R8" s="119"/>
      <c r="S8" s="125"/>
      <c r="T8" s="120"/>
      <c r="U8" s="126"/>
      <c r="V8" s="127"/>
      <c r="W8" s="127" t="s">
        <v>0</v>
      </c>
      <c r="X8" s="188"/>
      <c r="Y8" s="189"/>
      <c r="Z8" s="127" t="s">
        <v>0</v>
      </c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</row>
    <row r="9" spans="1:81" s="22" customFormat="1" ht="15.75" x14ac:dyDescent="0.25">
      <c r="A9" s="64">
        <v>1</v>
      </c>
      <c r="B9" s="65" t="s">
        <v>148</v>
      </c>
      <c r="C9" s="65" t="s">
        <v>66</v>
      </c>
      <c r="D9" s="65" t="s">
        <v>177</v>
      </c>
      <c r="E9" s="65" t="s">
        <v>135</v>
      </c>
      <c r="F9" s="65" t="s">
        <v>59</v>
      </c>
      <c r="G9" s="66">
        <v>360000</v>
      </c>
      <c r="H9" s="66">
        <f>+G9-(I9+L9+N9)</f>
        <v>342267.13</v>
      </c>
      <c r="I9" s="66">
        <f>IF(G9&lt;=374040,G9*2.87%,9334.68)</f>
        <v>10332</v>
      </c>
      <c r="J9" s="66">
        <f>IF(G9&lt;=374040,G9*7.1%,23092.75)</f>
        <v>25559.999999999996</v>
      </c>
      <c r="K9" s="66">
        <f>IF(G9&lt;=74808,G9*1.1%,822.89)</f>
        <v>822.89</v>
      </c>
      <c r="L9" s="66">
        <v>5685.41</v>
      </c>
      <c r="M9" s="66">
        <v>13259.72</v>
      </c>
      <c r="N9" s="66">
        <v>1715.46</v>
      </c>
      <c r="O9" s="66">
        <f>+I9+J9+K9+L9+M9+N9</f>
        <v>57375.48</v>
      </c>
      <c r="P9" s="66">
        <v>25</v>
      </c>
      <c r="Q9" s="145"/>
      <c r="R9" s="75"/>
      <c r="S9" s="75">
        <v>1328.8</v>
      </c>
      <c r="T9" s="75"/>
      <c r="U9" s="75">
        <v>74149.649999999994</v>
      </c>
      <c r="V9" s="75"/>
      <c r="W9" s="75">
        <f>P9+Q9+R9+S9+T9+U9</f>
        <v>75503.45</v>
      </c>
      <c r="X9" s="75">
        <f>+I9+L9+N9</f>
        <v>17732.87</v>
      </c>
      <c r="Y9" s="75">
        <f>+J9+M9</f>
        <v>38819.719999999994</v>
      </c>
      <c r="Z9" s="75">
        <f>+G9-(W9+X9)</f>
        <v>266763.68</v>
      </c>
    </row>
    <row r="10" spans="1:81" s="7" customFormat="1" ht="30" x14ac:dyDescent="0.2">
      <c r="A10" s="64">
        <v>2</v>
      </c>
      <c r="B10" s="65" t="s">
        <v>68</v>
      </c>
      <c r="C10" s="65" t="s">
        <v>65</v>
      </c>
      <c r="D10" s="65" t="s">
        <v>13</v>
      </c>
      <c r="E10" s="65" t="s">
        <v>42</v>
      </c>
      <c r="F10" s="65" t="s">
        <v>59</v>
      </c>
      <c r="G10" s="66">
        <v>300000</v>
      </c>
      <c r="H10" s="66">
        <f>+G10-(I10+L10+N10)</f>
        <v>285704.59000000003</v>
      </c>
      <c r="I10" s="66">
        <f t="shared" ref="I10:I70" si="0">IF(G10&lt;=374040,G10*2.87%,9334.68)</f>
        <v>8610</v>
      </c>
      <c r="J10" s="66">
        <f t="shared" ref="J10:J70" si="1">IF(G10&lt;=374040,G10*7.1%,23092.75)</f>
        <v>21299.999999999996</v>
      </c>
      <c r="K10" s="66">
        <f t="shared" ref="K10:K69" si="2">IF(G10&lt;=74808,G10*1.1%,822.89)</f>
        <v>822.89</v>
      </c>
      <c r="L10" s="66">
        <v>5685.41</v>
      </c>
      <c r="M10" s="66">
        <v>13259.72</v>
      </c>
      <c r="N10" s="66"/>
      <c r="O10" s="66">
        <f t="shared" ref="O10:O36" si="3">+I10+J10+K10+L10+M10+N10</f>
        <v>49678.02</v>
      </c>
      <c r="P10" s="66">
        <v>25</v>
      </c>
      <c r="Q10" s="146"/>
      <c r="R10" s="75"/>
      <c r="S10" s="75"/>
      <c r="T10" s="75"/>
      <c r="U10" s="75">
        <v>60009.02</v>
      </c>
      <c r="V10" s="75"/>
      <c r="W10" s="75">
        <f>P10+Q10+R10+S10+T10+U10</f>
        <v>60034.02</v>
      </c>
      <c r="X10" s="75">
        <f t="shared" ref="X10:X69" si="4">+I10+L10+N10</f>
        <v>14295.41</v>
      </c>
      <c r="Y10" s="75">
        <f t="shared" ref="Y10:Y24" si="5">+J10+M10</f>
        <v>34559.719999999994</v>
      </c>
      <c r="Z10" s="75">
        <f t="shared" ref="Z10:Z73" si="6">+G10-(W10+X10)</f>
        <v>225670.57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</row>
    <row r="11" spans="1:81" s="7" customFormat="1" x14ac:dyDescent="0.2">
      <c r="A11" s="64">
        <v>3</v>
      </c>
      <c r="B11" s="65" t="s">
        <v>69</v>
      </c>
      <c r="C11" s="65" t="s">
        <v>66</v>
      </c>
      <c r="D11" s="65" t="s">
        <v>8</v>
      </c>
      <c r="E11" s="65" t="s">
        <v>33</v>
      </c>
      <c r="F11" s="65" t="s">
        <v>59</v>
      </c>
      <c r="G11" s="66">
        <v>300000</v>
      </c>
      <c r="H11" s="66">
        <f t="shared" ref="H11:H36" si="7">+G11-(I11+L11+N11)</f>
        <v>285704.59000000003</v>
      </c>
      <c r="I11" s="66">
        <f t="shared" si="0"/>
        <v>8610</v>
      </c>
      <c r="J11" s="66">
        <f t="shared" si="1"/>
        <v>21299.999999999996</v>
      </c>
      <c r="K11" s="66">
        <f t="shared" si="2"/>
        <v>822.89</v>
      </c>
      <c r="L11" s="66">
        <v>5685.41</v>
      </c>
      <c r="M11" s="66">
        <v>13259.72</v>
      </c>
      <c r="N11" s="66"/>
      <c r="O11" s="66">
        <f t="shared" si="3"/>
        <v>49678.02</v>
      </c>
      <c r="P11" s="66">
        <v>25</v>
      </c>
      <c r="Q11" s="147"/>
      <c r="R11" s="75"/>
      <c r="S11" s="75">
        <v>1328.8</v>
      </c>
      <c r="T11" s="75"/>
      <c r="U11" s="75">
        <v>60009.02</v>
      </c>
      <c r="V11" s="75"/>
      <c r="W11" s="75">
        <f t="shared" ref="W11:W70" si="8">P11+Q11+R11+S11+T11+U11</f>
        <v>61362.82</v>
      </c>
      <c r="X11" s="75">
        <f t="shared" si="4"/>
        <v>14295.41</v>
      </c>
      <c r="Y11" s="75">
        <f t="shared" si="5"/>
        <v>34559.719999999994</v>
      </c>
      <c r="Z11" s="75">
        <f t="shared" si="6"/>
        <v>224341.77000000002</v>
      </c>
      <c r="AA11" s="1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</row>
    <row r="12" spans="1:81" s="7" customFormat="1" ht="30" x14ac:dyDescent="0.2">
      <c r="A12" s="64">
        <v>4</v>
      </c>
      <c r="B12" s="65" t="s">
        <v>70</v>
      </c>
      <c r="C12" s="65" t="s">
        <v>66</v>
      </c>
      <c r="D12" s="65" t="s">
        <v>230</v>
      </c>
      <c r="E12" s="65" t="s">
        <v>229</v>
      </c>
      <c r="F12" s="65" t="s">
        <v>47</v>
      </c>
      <c r="G12" s="66">
        <v>185000</v>
      </c>
      <c r="H12" s="66">
        <f>+G12-(I12+L12+N12)</f>
        <v>167204.66</v>
      </c>
      <c r="I12" s="66">
        <f t="shared" si="0"/>
        <v>5309.5</v>
      </c>
      <c r="J12" s="66">
        <f t="shared" si="1"/>
        <v>13134.999999999998</v>
      </c>
      <c r="K12" s="66">
        <f t="shared" si="2"/>
        <v>822.89</v>
      </c>
      <c r="L12" s="66">
        <f t="shared" ref="L12:L69" si="9">IF(G12&lt;=187020,G12*3.04%,4943.8)</f>
        <v>5624</v>
      </c>
      <c r="M12" s="66">
        <f t="shared" ref="M12:M69" si="10">IF(G12&lt;=187020,G12*7.09%,11530.11)</f>
        <v>13116.5</v>
      </c>
      <c r="N12" s="68">
        <v>6861.84</v>
      </c>
      <c r="O12" s="66">
        <f t="shared" si="3"/>
        <v>44869.729999999996</v>
      </c>
      <c r="P12" s="66">
        <v>25</v>
      </c>
      <c r="Q12" s="75">
        <v>48648.800000000003</v>
      </c>
      <c r="R12" s="75"/>
      <c r="S12" s="75">
        <v>1328.8</v>
      </c>
      <c r="T12" s="75">
        <v>200</v>
      </c>
      <c r="U12" s="75">
        <v>30384.03</v>
      </c>
      <c r="V12" s="75"/>
      <c r="W12" s="75">
        <f t="shared" si="8"/>
        <v>80586.63</v>
      </c>
      <c r="X12" s="75">
        <f t="shared" si="4"/>
        <v>17795.34</v>
      </c>
      <c r="Y12" s="75">
        <f t="shared" si="5"/>
        <v>26251.5</v>
      </c>
      <c r="Z12" s="75">
        <f t="shared" si="6"/>
        <v>86618.03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</row>
    <row r="13" spans="1:81" s="7" customFormat="1" ht="30" x14ac:dyDescent="0.2">
      <c r="A13" s="64">
        <v>5</v>
      </c>
      <c r="B13" s="65" t="s">
        <v>71</v>
      </c>
      <c r="C13" s="65" t="s">
        <v>65</v>
      </c>
      <c r="D13" s="65" t="s">
        <v>6</v>
      </c>
      <c r="E13" s="65" t="s">
        <v>53</v>
      </c>
      <c r="F13" s="65" t="s">
        <v>47</v>
      </c>
      <c r="G13" s="66">
        <v>185000</v>
      </c>
      <c r="H13" s="66">
        <f t="shared" si="7"/>
        <v>174066.5</v>
      </c>
      <c r="I13" s="66">
        <f t="shared" si="0"/>
        <v>5309.5</v>
      </c>
      <c r="J13" s="66">
        <f t="shared" si="1"/>
        <v>13134.999999999998</v>
      </c>
      <c r="K13" s="66">
        <f t="shared" si="2"/>
        <v>822.89</v>
      </c>
      <c r="L13" s="66">
        <f t="shared" si="9"/>
        <v>5624</v>
      </c>
      <c r="M13" s="66">
        <f t="shared" si="10"/>
        <v>13116.5</v>
      </c>
      <c r="N13" s="66"/>
      <c r="O13" s="66">
        <f t="shared" si="3"/>
        <v>38007.89</v>
      </c>
      <c r="P13" s="66">
        <v>25</v>
      </c>
      <c r="Q13" s="75">
        <v>18441</v>
      </c>
      <c r="R13" s="75"/>
      <c r="S13" s="75">
        <v>1328.8</v>
      </c>
      <c r="T13" s="75">
        <v>200</v>
      </c>
      <c r="U13" s="75">
        <v>32099.49</v>
      </c>
      <c r="V13" s="75"/>
      <c r="W13" s="75">
        <f t="shared" si="8"/>
        <v>52094.29</v>
      </c>
      <c r="X13" s="75">
        <f t="shared" si="4"/>
        <v>10933.5</v>
      </c>
      <c r="Y13" s="75">
        <f t="shared" si="5"/>
        <v>26251.5</v>
      </c>
      <c r="Z13" s="75">
        <f t="shared" si="6"/>
        <v>121972.20999999999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</row>
    <row r="14" spans="1:81" s="7" customFormat="1" ht="30" x14ac:dyDescent="0.2">
      <c r="A14" s="64">
        <v>6</v>
      </c>
      <c r="B14" s="65" t="s">
        <v>72</v>
      </c>
      <c r="C14" s="65" t="s">
        <v>65</v>
      </c>
      <c r="D14" s="65" t="s">
        <v>136</v>
      </c>
      <c r="E14" s="65" t="s">
        <v>137</v>
      </c>
      <c r="F14" s="65" t="s">
        <v>47</v>
      </c>
      <c r="G14" s="66">
        <v>185000</v>
      </c>
      <c r="H14" s="66">
        <f t="shared" si="7"/>
        <v>170635.58</v>
      </c>
      <c r="I14" s="66">
        <f t="shared" si="0"/>
        <v>5309.5</v>
      </c>
      <c r="J14" s="66">
        <f t="shared" si="1"/>
        <v>13134.999999999998</v>
      </c>
      <c r="K14" s="66">
        <f t="shared" si="2"/>
        <v>822.89</v>
      </c>
      <c r="L14" s="66">
        <f t="shared" si="9"/>
        <v>5624</v>
      </c>
      <c r="M14" s="66">
        <f t="shared" si="10"/>
        <v>13116.5</v>
      </c>
      <c r="N14" s="68">
        <v>3430.92</v>
      </c>
      <c r="O14" s="66">
        <f t="shared" si="3"/>
        <v>41438.81</v>
      </c>
      <c r="P14" s="66">
        <v>25</v>
      </c>
      <c r="Q14" s="75"/>
      <c r="R14" s="75"/>
      <c r="S14" s="75">
        <v>2657.6</v>
      </c>
      <c r="T14" s="75">
        <v>200</v>
      </c>
      <c r="U14" s="75">
        <v>31241.759999999998</v>
      </c>
      <c r="V14" s="75"/>
      <c r="W14" s="75">
        <f t="shared" si="8"/>
        <v>34124.36</v>
      </c>
      <c r="X14" s="75">
        <f t="shared" si="4"/>
        <v>14364.42</v>
      </c>
      <c r="Y14" s="75">
        <f t="shared" si="5"/>
        <v>26251.5</v>
      </c>
      <c r="Z14" s="75">
        <f t="shared" si="6"/>
        <v>136511.22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</row>
    <row r="15" spans="1:81" s="7" customFormat="1" ht="45" x14ac:dyDescent="0.2">
      <c r="A15" s="64">
        <v>7</v>
      </c>
      <c r="B15" s="65" t="s">
        <v>73</v>
      </c>
      <c r="C15" s="65" t="s">
        <v>66</v>
      </c>
      <c r="D15" s="65" t="s">
        <v>8</v>
      </c>
      <c r="E15" s="65" t="s">
        <v>175</v>
      </c>
      <c r="F15" s="65" t="s">
        <v>47</v>
      </c>
      <c r="G15" s="66">
        <v>185000</v>
      </c>
      <c r="H15" s="66">
        <f t="shared" si="7"/>
        <v>174066.5</v>
      </c>
      <c r="I15" s="66">
        <f t="shared" si="0"/>
        <v>5309.5</v>
      </c>
      <c r="J15" s="66">
        <f t="shared" si="1"/>
        <v>13134.999999999998</v>
      </c>
      <c r="K15" s="66">
        <f t="shared" si="2"/>
        <v>822.89</v>
      </c>
      <c r="L15" s="66">
        <f t="shared" si="9"/>
        <v>5624</v>
      </c>
      <c r="M15" s="66">
        <f t="shared" si="10"/>
        <v>13116.5</v>
      </c>
      <c r="N15" s="66"/>
      <c r="O15" s="66">
        <f t="shared" si="3"/>
        <v>38007.89</v>
      </c>
      <c r="P15" s="66">
        <v>25</v>
      </c>
      <c r="Q15" s="75">
        <v>13280.57</v>
      </c>
      <c r="R15" s="75"/>
      <c r="S15" s="75">
        <v>1328.8</v>
      </c>
      <c r="T15" s="75">
        <v>200</v>
      </c>
      <c r="U15" s="75">
        <v>32099.49</v>
      </c>
      <c r="V15" s="75"/>
      <c r="W15" s="75">
        <f t="shared" si="8"/>
        <v>46933.86</v>
      </c>
      <c r="X15" s="75">
        <f t="shared" si="4"/>
        <v>10933.5</v>
      </c>
      <c r="Y15" s="75">
        <f t="shared" si="5"/>
        <v>26251.5</v>
      </c>
      <c r="Z15" s="75">
        <f t="shared" si="6"/>
        <v>127132.64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</row>
    <row r="16" spans="1:81" s="7" customFormat="1" ht="30" x14ac:dyDescent="0.2">
      <c r="A16" s="64">
        <v>8</v>
      </c>
      <c r="B16" s="65" t="s">
        <v>74</v>
      </c>
      <c r="C16" s="65" t="s">
        <v>65</v>
      </c>
      <c r="D16" s="65" t="s">
        <v>14</v>
      </c>
      <c r="E16" s="65" t="s">
        <v>30</v>
      </c>
      <c r="F16" s="65" t="s">
        <v>47</v>
      </c>
      <c r="G16" s="66">
        <v>155000</v>
      </c>
      <c r="H16" s="66">
        <f t="shared" si="7"/>
        <v>144124.04</v>
      </c>
      <c r="I16" s="66">
        <f t="shared" si="0"/>
        <v>4448.5</v>
      </c>
      <c r="J16" s="66">
        <f t="shared" si="1"/>
        <v>11004.999999999998</v>
      </c>
      <c r="K16" s="66">
        <f t="shared" si="2"/>
        <v>822.89</v>
      </c>
      <c r="L16" s="66">
        <f t="shared" si="9"/>
        <v>4712</v>
      </c>
      <c r="M16" s="66">
        <f t="shared" si="10"/>
        <v>10989.5</v>
      </c>
      <c r="N16" s="66">
        <v>1715.46</v>
      </c>
      <c r="O16" s="66">
        <f t="shared" si="3"/>
        <v>33693.35</v>
      </c>
      <c r="P16" s="66">
        <v>25</v>
      </c>
      <c r="Q16" s="75">
        <v>10389.9</v>
      </c>
      <c r="R16" s="75"/>
      <c r="S16" s="75">
        <v>439.84</v>
      </c>
      <c r="T16" s="75">
        <v>200</v>
      </c>
      <c r="U16" s="75">
        <v>24613.88</v>
      </c>
      <c r="V16" s="75"/>
      <c r="W16" s="75">
        <f t="shared" si="8"/>
        <v>35668.620000000003</v>
      </c>
      <c r="X16" s="75">
        <f t="shared" si="4"/>
        <v>10875.96</v>
      </c>
      <c r="Y16" s="75">
        <f t="shared" si="5"/>
        <v>21994.5</v>
      </c>
      <c r="Z16" s="75">
        <f t="shared" si="6"/>
        <v>108455.42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</row>
    <row r="17" spans="1:80" s="7" customFormat="1" ht="60" x14ac:dyDescent="0.2">
      <c r="A17" s="64">
        <v>9</v>
      </c>
      <c r="B17" s="65" t="s">
        <v>86</v>
      </c>
      <c r="C17" s="65" t="s">
        <v>65</v>
      </c>
      <c r="D17" s="65" t="s">
        <v>15</v>
      </c>
      <c r="E17" s="65" t="s">
        <v>132</v>
      </c>
      <c r="F17" s="65" t="s">
        <v>48</v>
      </c>
      <c r="G17" s="66">
        <v>140000</v>
      </c>
      <c r="H17" s="66">
        <f>+G17-(I17+L17+N17)</f>
        <v>130010.54000000001</v>
      </c>
      <c r="I17" s="66">
        <f t="shared" si="0"/>
        <v>4018</v>
      </c>
      <c r="J17" s="66">
        <f t="shared" si="1"/>
        <v>9940</v>
      </c>
      <c r="K17" s="66">
        <f t="shared" si="2"/>
        <v>822.89</v>
      </c>
      <c r="L17" s="66">
        <f t="shared" si="9"/>
        <v>4256</v>
      </c>
      <c r="M17" s="66">
        <f t="shared" si="10"/>
        <v>9926</v>
      </c>
      <c r="N17" s="66">
        <v>1715.46</v>
      </c>
      <c r="O17" s="66">
        <f>+I17+J17+K17+L17+M17+N17</f>
        <v>30678.35</v>
      </c>
      <c r="P17" s="66">
        <v>25</v>
      </c>
      <c r="Q17" s="75">
        <v>4694.38</v>
      </c>
      <c r="R17" s="75"/>
      <c r="S17" s="75">
        <v>430.65</v>
      </c>
      <c r="T17" s="75">
        <v>200</v>
      </c>
      <c r="U17" s="75">
        <v>21085.5</v>
      </c>
      <c r="V17" s="75"/>
      <c r="W17" s="75">
        <f t="shared" si="8"/>
        <v>26435.53</v>
      </c>
      <c r="X17" s="75">
        <f t="shared" si="4"/>
        <v>9989.4599999999991</v>
      </c>
      <c r="Y17" s="75">
        <f>+J17+M17</f>
        <v>19866</v>
      </c>
      <c r="Z17" s="75">
        <f t="shared" si="6"/>
        <v>103575.01000000001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</row>
    <row r="18" spans="1:80" s="7" customFormat="1" ht="45" x14ac:dyDescent="0.2">
      <c r="A18" s="64">
        <v>10</v>
      </c>
      <c r="B18" s="65" t="s">
        <v>75</v>
      </c>
      <c r="C18" s="65" t="s">
        <v>65</v>
      </c>
      <c r="D18" s="65" t="s">
        <v>8</v>
      </c>
      <c r="E18" s="65" t="s">
        <v>176</v>
      </c>
      <c r="F18" s="65" t="s">
        <v>47</v>
      </c>
      <c r="G18" s="66">
        <v>145000</v>
      </c>
      <c r="H18" s="66">
        <f t="shared" si="7"/>
        <v>136430.5</v>
      </c>
      <c r="I18" s="66">
        <f t="shared" si="0"/>
        <v>4161.5</v>
      </c>
      <c r="J18" s="66">
        <f t="shared" si="1"/>
        <v>10294.999999999998</v>
      </c>
      <c r="K18" s="66">
        <f t="shared" si="2"/>
        <v>822.89</v>
      </c>
      <c r="L18" s="66">
        <f t="shared" si="9"/>
        <v>4408</v>
      </c>
      <c r="M18" s="66">
        <f t="shared" si="10"/>
        <v>10280.5</v>
      </c>
      <c r="N18" s="66"/>
      <c r="O18" s="66">
        <f t="shared" si="3"/>
        <v>29967.89</v>
      </c>
      <c r="P18" s="66">
        <v>25</v>
      </c>
      <c r="Q18" s="75">
        <v>6000</v>
      </c>
      <c r="R18" s="75"/>
      <c r="S18" s="75">
        <v>273.01</v>
      </c>
      <c r="T18" s="75">
        <v>200</v>
      </c>
      <c r="U18" s="75">
        <f>IF((H18*12)&gt;867123.01,(79776+(((H18*12)-867123.01)*0.25))/12,IF((H18*12)&gt;624329.01,(31216+(((H18*12)-624329.01)*0.2))/12,IF((H18*12)&gt;416220.01,(((H18*12)-416220.01)*0.15)/12,0)))</f>
        <v>22690.562291666665</v>
      </c>
      <c r="V18" s="75"/>
      <c r="W18" s="75">
        <f t="shared" si="8"/>
        <v>29188.572291666664</v>
      </c>
      <c r="X18" s="75">
        <f t="shared" si="4"/>
        <v>8569.5</v>
      </c>
      <c r="Y18" s="75">
        <f t="shared" si="5"/>
        <v>20575.5</v>
      </c>
      <c r="Z18" s="75">
        <f t="shared" si="6"/>
        <v>107241.92770833333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</row>
    <row r="19" spans="1:80" s="7" customFormat="1" ht="30" x14ac:dyDescent="0.2">
      <c r="A19" s="64">
        <v>11</v>
      </c>
      <c r="B19" s="65" t="s">
        <v>77</v>
      </c>
      <c r="C19" s="65" t="s">
        <v>65</v>
      </c>
      <c r="D19" s="65" t="s">
        <v>56</v>
      </c>
      <c r="E19" s="65" t="s">
        <v>39</v>
      </c>
      <c r="F19" s="65" t="s">
        <v>48</v>
      </c>
      <c r="G19" s="66">
        <v>96000</v>
      </c>
      <c r="H19" s="66">
        <f t="shared" si="7"/>
        <v>88610.94</v>
      </c>
      <c r="I19" s="66">
        <f t="shared" si="0"/>
        <v>2755.2</v>
      </c>
      <c r="J19" s="66">
        <f t="shared" si="1"/>
        <v>6815.9999999999991</v>
      </c>
      <c r="K19" s="66">
        <f t="shared" si="2"/>
        <v>822.89</v>
      </c>
      <c r="L19" s="66">
        <f t="shared" si="9"/>
        <v>2918.4</v>
      </c>
      <c r="M19" s="66">
        <f t="shared" si="10"/>
        <v>6806.4000000000005</v>
      </c>
      <c r="N19" s="66">
        <v>1715.46</v>
      </c>
      <c r="O19" s="66">
        <f t="shared" si="3"/>
        <v>21834.35</v>
      </c>
      <c r="P19" s="66">
        <v>25</v>
      </c>
      <c r="Q19" s="75">
        <v>3000</v>
      </c>
      <c r="R19" s="75"/>
      <c r="S19" s="75">
        <v>797.28</v>
      </c>
      <c r="T19" s="75">
        <v>200</v>
      </c>
      <c r="U19" s="75">
        <v>10735.6</v>
      </c>
      <c r="V19" s="75"/>
      <c r="W19" s="75">
        <f t="shared" si="8"/>
        <v>14757.880000000001</v>
      </c>
      <c r="X19" s="75">
        <f t="shared" si="4"/>
        <v>7389.06</v>
      </c>
      <c r="Y19" s="75">
        <f t="shared" si="5"/>
        <v>13622.4</v>
      </c>
      <c r="Z19" s="75">
        <f t="shared" si="6"/>
        <v>73853.06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</row>
    <row r="20" spans="1:80" s="7" customFormat="1" ht="30" x14ac:dyDescent="0.2">
      <c r="A20" s="64">
        <v>12</v>
      </c>
      <c r="B20" s="65" t="s">
        <v>78</v>
      </c>
      <c r="C20" s="65" t="s">
        <v>66</v>
      </c>
      <c r="D20" s="65" t="s">
        <v>56</v>
      </c>
      <c r="E20" s="65" t="s">
        <v>35</v>
      </c>
      <c r="F20" s="65" t="s">
        <v>47</v>
      </c>
      <c r="G20" s="66">
        <v>60000</v>
      </c>
      <c r="H20" s="66">
        <f t="shared" si="7"/>
        <v>56454</v>
      </c>
      <c r="I20" s="66">
        <f t="shared" si="0"/>
        <v>1722</v>
      </c>
      <c r="J20" s="66">
        <f t="shared" si="1"/>
        <v>4260</v>
      </c>
      <c r="K20" s="66">
        <f t="shared" si="2"/>
        <v>660.00000000000011</v>
      </c>
      <c r="L20" s="66">
        <f t="shared" si="9"/>
        <v>1824</v>
      </c>
      <c r="M20" s="66">
        <f t="shared" si="10"/>
        <v>4254</v>
      </c>
      <c r="N20" s="66"/>
      <c r="O20" s="66">
        <f t="shared" si="3"/>
        <v>12720</v>
      </c>
      <c r="P20" s="66">
        <v>25</v>
      </c>
      <c r="Q20" s="75">
        <v>500</v>
      </c>
      <c r="R20" s="75"/>
      <c r="S20" s="75">
        <v>1294.8399999999999</v>
      </c>
      <c r="T20" s="75">
        <v>200</v>
      </c>
      <c r="U20" s="75">
        <v>3486.68</v>
      </c>
      <c r="V20" s="75"/>
      <c r="W20" s="75">
        <f t="shared" si="8"/>
        <v>5506.5199999999995</v>
      </c>
      <c r="X20" s="75">
        <f t="shared" si="4"/>
        <v>3546</v>
      </c>
      <c r="Y20" s="75">
        <f t="shared" si="5"/>
        <v>8514</v>
      </c>
      <c r="Z20" s="75">
        <f t="shared" si="6"/>
        <v>50947.479999999996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</row>
    <row r="21" spans="1:80" s="7" customFormat="1" ht="30" x14ac:dyDescent="0.2">
      <c r="A21" s="64">
        <v>13</v>
      </c>
      <c r="B21" s="65" t="s">
        <v>79</v>
      </c>
      <c r="C21" s="65" t="s">
        <v>65</v>
      </c>
      <c r="D21" s="65" t="s">
        <v>9</v>
      </c>
      <c r="E21" s="65" t="s">
        <v>210</v>
      </c>
      <c r="F21" s="65" t="s">
        <v>47</v>
      </c>
      <c r="G21" s="66">
        <v>155000</v>
      </c>
      <c r="H21" s="66">
        <f t="shared" si="7"/>
        <v>142408.57999999999</v>
      </c>
      <c r="I21" s="66">
        <f t="shared" si="0"/>
        <v>4448.5</v>
      </c>
      <c r="J21" s="66">
        <f t="shared" si="1"/>
        <v>11004.999999999998</v>
      </c>
      <c r="K21" s="66">
        <f t="shared" si="2"/>
        <v>822.89</v>
      </c>
      <c r="L21" s="66">
        <f t="shared" si="9"/>
        <v>4712</v>
      </c>
      <c r="M21" s="66">
        <f t="shared" si="10"/>
        <v>10989.5</v>
      </c>
      <c r="N21" s="68">
        <v>3430.92</v>
      </c>
      <c r="O21" s="66">
        <f t="shared" si="3"/>
        <v>35408.81</v>
      </c>
      <c r="P21" s="66">
        <v>25</v>
      </c>
      <c r="Q21" s="75"/>
      <c r="R21" s="75"/>
      <c r="S21" s="75">
        <v>1251.92</v>
      </c>
      <c r="T21" s="75">
        <v>200</v>
      </c>
      <c r="U21" s="75">
        <v>24185.01</v>
      </c>
      <c r="V21" s="75"/>
      <c r="W21" s="75">
        <f>P21+Q21+R21+S21+T21+U21</f>
        <v>25661.93</v>
      </c>
      <c r="X21" s="75">
        <f t="shared" si="4"/>
        <v>12591.42</v>
      </c>
      <c r="Y21" s="75">
        <f t="shared" si="5"/>
        <v>21994.5</v>
      </c>
      <c r="Z21" s="75">
        <f t="shared" si="6"/>
        <v>116746.65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</row>
    <row r="22" spans="1:80" s="7" customFormat="1" ht="30" x14ac:dyDescent="0.2">
      <c r="A22" s="64">
        <v>14</v>
      </c>
      <c r="B22" s="65" t="s">
        <v>80</v>
      </c>
      <c r="C22" s="65" t="s">
        <v>65</v>
      </c>
      <c r="D22" s="65" t="s">
        <v>11</v>
      </c>
      <c r="E22" s="65" t="s">
        <v>45</v>
      </c>
      <c r="F22" s="65" t="s">
        <v>47</v>
      </c>
      <c r="G22" s="66">
        <v>80000</v>
      </c>
      <c r="H22" s="66">
        <f t="shared" si="7"/>
        <v>75272</v>
      </c>
      <c r="I22" s="66">
        <f t="shared" si="0"/>
        <v>2296</v>
      </c>
      <c r="J22" s="66">
        <f t="shared" si="1"/>
        <v>5679.9999999999991</v>
      </c>
      <c r="K22" s="66">
        <f t="shared" si="2"/>
        <v>822.89</v>
      </c>
      <c r="L22" s="66">
        <f t="shared" si="9"/>
        <v>2432</v>
      </c>
      <c r="M22" s="66">
        <f t="shared" si="10"/>
        <v>5672</v>
      </c>
      <c r="N22" s="66"/>
      <c r="O22" s="66">
        <f t="shared" si="3"/>
        <v>16902.89</v>
      </c>
      <c r="P22" s="66">
        <v>25</v>
      </c>
      <c r="Q22" s="75">
        <v>500</v>
      </c>
      <c r="R22" s="75"/>
      <c r="S22" s="75">
        <v>612.17999999999995</v>
      </c>
      <c r="T22" s="75">
        <v>200</v>
      </c>
      <c r="U22" s="75">
        <v>7400.87</v>
      </c>
      <c r="V22" s="75"/>
      <c r="W22" s="75">
        <f t="shared" si="8"/>
        <v>8738.0499999999993</v>
      </c>
      <c r="X22" s="75">
        <f t="shared" si="4"/>
        <v>4728</v>
      </c>
      <c r="Y22" s="75">
        <f t="shared" si="5"/>
        <v>11352</v>
      </c>
      <c r="Z22" s="75">
        <f t="shared" si="6"/>
        <v>66533.95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</row>
    <row r="23" spans="1:80" s="7" customFormat="1" ht="30.75" customHeight="1" x14ac:dyDescent="0.2">
      <c r="A23" s="64">
        <v>15</v>
      </c>
      <c r="B23" s="65" t="s">
        <v>81</v>
      </c>
      <c r="C23" s="65" t="s">
        <v>65</v>
      </c>
      <c r="D23" s="65" t="s">
        <v>11</v>
      </c>
      <c r="E23" s="65" t="s">
        <v>37</v>
      </c>
      <c r="F23" s="65" t="s">
        <v>47</v>
      </c>
      <c r="G23" s="66">
        <v>80000</v>
      </c>
      <c r="H23" s="66">
        <f t="shared" si="7"/>
        <v>70125.62</v>
      </c>
      <c r="I23" s="66">
        <f t="shared" si="0"/>
        <v>2296</v>
      </c>
      <c r="J23" s="66">
        <f t="shared" si="1"/>
        <v>5679.9999999999991</v>
      </c>
      <c r="K23" s="66">
        <f t="shared" si="2"/>
        <v>822.89</v>
      </c>
      <c r="L23" s="66">
        <f t="shared" si="9"/>
        <v>2432</v>
      </c>
      <c r="M23" s="66">
        <f t="shared" si="10"/>
        <v>5672</v>
      </c>
      <c r="N23" s="66">
        <v>5146.38</v>
      </c>
      <c r="O23" s="66">
        <f t="shared" si="3"/>
        <v>22049.27</v>
      </c>
      <c r="P23" s="66">
        <v>25</v>
      </c>
      <c r="Q23" s="75">
        <v>1200</v>
      </c>
      <c r="R23" s="75"/>
      <c r="S23" s="75">
        <v>1470.51</v>
      </c>
      <c r="T23" s="75">
        <v>200</v>
      </c>
      <c r="U23" s="75">
        <v>6221</v>
      </c>
      <c r="V23" s="75"/>
      <c r="W23" s="75">
        <f t="shared" si="8"/>
        <v>9116.51</v>
      </c>
      <c r="X23" s="75">
        <f t="shared" si="4"/>
        <v>9874.380000000001</v>
      </c>
      <c r="Y23" s="75">
        <f t="shared" si="5"/>
        <v>11352</v>
      </c>
      <c r="Z23" s="75">
        <f t="shared" si="6"/>
        <v>61009.11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</row>
    <row r="24" spans="1:80" s="7" customFormat="1" ht="45" x14ac:dyDescent="0.2">
      <c r="A24" s="64">
        <v>16</v>
      </c>
      <c r="B24" s="65" t="s">
        <v>82</v>
      </c>
      <c r="C24" s="65" t="s">
        <v>65</v>
      </c>
      <c r="D24" s="65" t="s">
        <v>7</v>
      </c>
      <c r="E24" s="65" t="s">
        <v>211</v>
      </c>
      <c r="F24" s="65" t="s">
        <v>47</v>
      </c>
      <c r="G24" s="66">
        <v>95000</v>
      </c>
      <c r="H24" s="66">
        <f t="shared" si="7"/>
        <v>85954.58</v>
      </c>
      <c r="I24" s="66">
        <f t="shared" si="0"/>
        <v>2726.5</v>
      </c>
      <c r="J24" s="66">
        <f t="shared" si="1"/>
        <v>6744.9999999999991</v>
      </c>
      <c r="K24" s="66">
        <f t="shared" si="2"/>
        <v>822.89</v>
      </c>
      <c r="L24" s="66">
        <f t="shared" si="9"/>
        <v>2888</v>
      </c>
      <c r="M24" s="66">
        <f t="shared" si="10"/>
        <v>6735.5</v>
      </c>
      <c r="N24" s="68">
        <v>3430.92</v>
      </c>
      <c r="O24" s="66">
        <f t="shared" si="3"/>
        <v>23348.809999999998</v>
      </c>
      <c r="P24" s="66">
        <v>25</v>
      </c>
      <c r="Q24" s="75"/>
      <c r="R24" s="75"/>
      <c r="S24" s="75">
        <v>4438</v>
      </c>
      <c r="T24" s="75">
        <v>200</v>
      </c>
      <c r="U24" s="75">
        <v>10071.51</v>
      </c>
      <c r="V24" s="75"/>
      <c r="W24" s="75">
        <f t="shared" si="8"/>
        <v>14734.51</v>
      </c>
      <c r="X24" s="75">
        <f t="shared" si="4"/>
        <v>9045.42</v>
      </c>
      <c r="Y24" s="75">
        <f t="shared" si="5"/>
        <v>13480.5</v>
      </c>
      <c r="Z24" s="75">
        <f t="shared" si="6"/>
        <v>71220.070000000007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</row>
    <row r="25" spans="1:80" s="7" customFormat="1" ht="30" x14ac:dyDescent="0.2">
      <c r="A25" s="64">
        <v>17</v>
      </c>
      <c r="B25" s="65" t="s">
        <v>83</v>
      </c>
      <c r="C25" s="65" t="s">
        <v>65</v>
      </c>
      <c r="D25" s="65" t="s">
        <v>6</v>
      </c>
      <c r="E25" s="65" t="s">
        <v>16</v>
      </c>
      <c r="F25" s="65" t="s">
        <v>47</v>
      </c>
      <c r="G25" s="66">
        <v>95000</v>
      </c>
      <c r="H25" s="66">
        <f t="shared" si="7"/>
        <v>85954.58</v>
      </c>
      <c r="I25" s="66">
        <f t="shared" si="0"/>
        <v>2726.5</v>
      </c>
      <c r="J25" s="66">
        <f t="shared" si="1"/>
        <v>6744.9999999999991</v>
      </c>
      <c r="K25" s="66">
        <f t="shared" si="2"/>
        <v>822.89</v>
      </c>
      <c r="L25" s="66">
        <f t="shared" si="9"/>
        <v>2888</v>
      </c>
      <c r="M25" s="66">
        <f t="shared" si="10"/>
        <v>6735.5</v>
      </c>
      <c r="N25" s="68">
        <v>3430.92</v>
      </c>
      <c r="O25" s="66">
        <f t="shared" si="3"/>
        <v>23348.809999999998</v>
      </c>
      <c r="P25" s="66">
        <v>25</v>
      </c>
      <c r="Q25" s="75">
        <v>10686.79</v>
      </c>
      <c r="R25" s="75"/>
      <c r="S25" s="75">
        <v>2264.48</v>
      </c>
      <c r="T25" s="75">
        <v>200</v>
      </c>
      <c r="U25" s="75">
        <v>10071.51</v>
      </c>
      <c r="V25" s="75"/>
      <c r="W25" s="75">
        <f t="shared" si="8"/>
        <v>23247.78</v>
      </c>
      <c r="X25" s="75">
        <f t="shared" si="4"/>
        <v>9045.42</v>
      </c>
      <c r="Y25" s="75">
        <f>+J25++K25+M25</f>
        <v>14303.39</v>
      </c>
      <c r="Z25" s="75">
        <f t="shared" si="6"/>
        <v>62706.8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</row>
    <row r="26" spans="1:80" s="7" customFormat="1" ht="60" x14ac:dyDescent="0.2">
      <c r="A26" s="64">
        <v>18</v>
      </c>
      <c r="B26" s="65" t="s">
        <v>84</v>
      </c>
      <c r="C26" s="65" t="s">
        <v>66</v>
      </c>
      <c r="D26" s="65" t="s">
        <v>179</v>
      </c>
      <c r="E26" s="65" t="s">
        <v>178</v>
      </c>
      <c r="F26" s="65" t="s">
        <v>47</v>
      </c>
      <c r="G26" s="66">
        <v>95000</v>
      </c>
      <c r="H26" s="66">
        <f t="shared" si="7"/>
        <v>89385.5</v>
      </c>
      <c r="I26" s="66">
        <f t="shared" si="0"/>
        <v>2726.5</v>
      </c>
      <c r="J26" s="66">
        <f t="shared" si="1"/>
        <v>6744.9999999999991</v>
      </c>
      <c r="K26" s="66">
        <f t="shared" si="2"/>
        <v>822.89</v>
      </c>
      <c r="L26" s="66">
        <f t="shared" si="9"/>
        <v>2888</v>
      </c>
      <c r="M26" s="66">
        <f t="shared" si="10"/>
        <v>6735.5</v>
      </c>
      <c r="N26" s="66"/>
      <c r="O26" s="66">
        <f t="shared" si="3"/>
        <v>19917.89</v>
      </c>
      <c r="P26" s="66">
        <v>25</v>
      </c>
      <c r="Q26" s="75">
        <v>200</v>
      </c>
      <c r="R26" s="75"/>
      <c r="S26" s="75">
        <v>1849.59</v>
      </c>
      <c r="T26" s="75">
        <v>200</v>
      </c>
      <c r="U26" s="75">
        <v>10929.24</v>
      </c>
      <c r="V26" s="75"/>
      <c r="W26" s="75">
        <f t="shared" si="8"/>
        <v>13203.83</v>
      </c>
      <c r="X26" s="75">
        <f t="shared" si="4"/>
        <v>5614.5</v>
      </c>
      <c r="Y26" s="75">
        <f t="shared" ref="Y26:Y56" si="11">+J26+M26</f>
        <v>13480.5</v>
      </c>
      <c r="Z26" s="75">
        <f t="shared" si="6"/>
        <v>76181.67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</row>
    <row r="27" spans="1:80" s="7" customFormat="1" ht="30" x14ac:dyDescent="0.2">
      <c r="A27" s="64">
        <v>19</v>
      </c>
      <c r="B27" s="65" t="s">
        <v>85</v>
      </c>
      <c r="C27" s="65" t="s">
        <v>65</v>
      </c>
      <c r="D27" s="65" t="s">
        <v>11</v>
      </c>
      <c r="E27" s="65" t="s">
        <v>28</v>
      </c>
      <c r="F27" s="65" t="s">
        <v>47</v>
      </c>
      <c r="G27" s="66">
        <v>80000</v>
      </c>
      <c r="H27" s="66">
        <f t="shared" si="7"/>
        <v>71841.08</v>
      </c>
      <c r="I27" s="66">
        <f t="shared" si="0"/>
        <v>2296</v>
      </c>
      <c r="J27" s="66">
        <f t="shared" si="1"/>
        <v>5679.9999999999991</v>
      </c>
      <c r="K27" s="66">
        <f t="shared" si="2"/>
        <v>822.89</v>
      </c>
      <c r="L27" s="66">
        <f t="shared" si="9"/>
        <v>2432</v>
      </c>
      <c r="M27" s="66">
        <f t="shared" si="10"/>
        <v>5672</v>
      </c>
      <c r="N27" s="68">
        <v>3430.92</v>
      </c>
      <c r="O27" s="66">
        <f t="shared" si="3"/>
        <v>20333.809999999998</v>
      </c>
      <c r="P27" s="66">
        <v>25</v>
      </c>
      <c r="Q27" s="75"/>
      <c r="R27" s="75"/>
      <c r="S27" s="75">
        <v>1897.08</v>
      </c>
      <c r="T27" s="75">
        <v>200</v>
      </c>
      <c r="U27" s="75">
        <v>6564.09</v>
      </c>
      <c r="V27" s="75"/>
      <c r="W27" s="75">
        <f t="shared" si="8"/>
        <v>8686.17</v>
      </c>
      <c r="X27" s="75">
        <f t="shared" si="4"/>
        <v>8158.92</v>
      </c>
      <c r="Y27" s="75">
        <f t="shared" si="11"/>
        <v>11352</v>
      </c>
      <c r="Z27" s="75">
        <f t="shared" si="6"/>
        <v>63154.91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</row>
    <row r="28" spans="1:80" s="7" customFormat="1" ht="30" x14ac:dyDescent="0.2">
      <c r="A28" s="64">
        <v>20</v>
      </c>
      <c r="B28" s="65" t="s">
        <v>87</v>
      </c>
      <c r="C28" s="65" t="s">
        <v>65</v>
      </c>
      <c r="D28" s="65" t="s">
        <v>177</v>
      </c>
      <c r="E28" s="65" t="s">
        <v>19</v>
      </c>
      <c r="F28" s="65" t="s">
        <v>60</v>
      </c>
      <c r="G28" s="66">
        <v>130000</v>
      </c>
      <c r="H28" s="66">
        <f t="shared" si="7"/>
        <v>122317</v>
      </c>
      <c r="I28" s="66">
        <f t="shared" si="0"/>
        <v>3731</v>
      </c>
      <c r="J28" s="66">
        <f t="shared" si="1"/>
        <v>9230</v>
      </c>
      <c r="K28" s="66">
        <f t="shared" si="2"/>
        <v>822.89</v>
      </c>
      <c r="L28" s="66">
        <f t="shared" si="9"/>
        <v>3952</v>
      </c>
      <c r="M28" s="66">
        <f t="shared" si="10"/>
        <v>9217</v>
      </c>
      <c r="N28" s="66"/>
      <c r="O28" s="66">
        <f t="shared" si="3"/>
        <v>26952.89</v>
      </c>
      <c r="P28" s="66">
        <v>25</v>
      </c>
      <c r="Q28" s="75"/>
      <c r="R28" s="75"/>
      <c r="S28" s="75">
        <v>398.64</v>
      </c>
      <c r="T28" s="75">
        <v>200</v>
      </c>
      <c r="U28" s="75">
        <f t="shared" ref="U28:U30" si="12">IF((H28*12)&gt;867123.01,(79776+(((H28*12)-867123.01)*0.25))/12,IF((H28*12)&gt;624329.01,(31216+(((H28*12)-624329.01)*0.2))/12,IF((H28*12)&gt;416220.01,(((H28*12)-416220.01)*0.15)/12,0)))</f>
        <v>19162.187291666665</v>
      </c>
      <c r="V28" s="75"/>
      <c r="W28" s="75">
        <f t="shared" si="8"/>
        <v>19785.827291666665</v>
      </c>
      <c r="X28" s="75">
        <f t="shared" si="4"/>
        <v>7683</v>
      </c>
      <c r="Y28" s="75">
        <f t="shared" si="11"/>
        <v>18447</v>
      </c>
      <c r="Z28" s="75">
        <f t="shared" si="6"/>
        <v>102531.17270833334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</row>
    <row r="29" spans="1:80" s="29" customFormat="1" x14ac:dyDescent="0.2">
      <c r="A29" s="64">
        <v>21</v>
      </c>
      <c r="B29" s="65" t="s">
        <v>227</v>
      </c>
      <c r="C29" s="67" t="s">
        <v>66</v>
      </c>
      <c r="D29" s="134" t="s">
        <v>177</v>
      </c>
      <c r="E29" s="65" t="s">
        <v>201</v>
      </c>
      <c r="F29" s="67" t="s">
        <v>47</v>
      </c>
      <c r="G29" s="68">
        <v>100000</v>
      </c>
      <c r="H29" s="68">
        <f t="shared" si="7"/>
        <v>94090</v>
      </c>
      <c r="I29" s="66">
        <f t="shared" si="0"/>
        <v>2870</v>
      </c>
      <c r="J29" s="66">
        <f t="shared" si="1"/>
        <v>7099.9999999999991</v>
      </c>
      <c r="K29" s="66">
        <f t="shared" si="2"/>
        <v>822.89</v>
      </c>
      <c r="L29" s="66">
        <f t="shared" si="9"/>
        <v>3040</v>
      </c>
      <c r="M29" s="66">
        <f t="shared" si="10"/>
        <v>7090.0000000000009</v>
      </c>
      <c r="N29" s="68"/>
      <c r="O29" s="68">
        <f t="shared" si="3"/>
        <v>20922.89</v>
      </c>
      <c r="P29" s="68">
        <v>25</v>
      </c>
      <c r="Q29" s="75"/>
      <c r="R29" s="76"/>
      <c r="S29" s="76"/>
      <c r="T29" s="75">
        <v>200</v>
      </c>
      <c r="U29" s="76">
        <v>12105.37</v>
      </c>
      <c r="V29" s="76"/>
      <c r="W29" s="75">
        <f t="shared" si="8"/>
        <v>12330.37</v>
      </c>
      <c r="X29" s="75">
        <f t="shared" si="4"/>
        <v>5910</v>
      </c>
      <c r="Y29" s="76">
        <f t="shared" si="11"/>
        <v>14190</v>
      </c>
      <c r="Z29" s="75">
        <f t="shared" si="6"/>
        <v>81759.63</v>
      </c>
    </row>
    <row r="30" spans="1:80" s="29" customFormat="1" ht="30" x14ac:dyDescent="0.2">
      <c r="A30" s="64">
        <v>22</v>
      </c>
      <c r="B30" s="67" t="s">
        <v>207</v>
      </c>
      <c r="C30" s="67" t="s">
        <v>66</v>
      </c>
      <c r="D30" s="134" t="s">
        <v>56</v>
      </c>
      <c r="E30" s="65" t="s">
        <v>208</v>
      </c>
      <c r="F30" s="65" t="s">
        <v>48</v>
      </c>
      <c r="G30" s="68">
        <v>65000</v>
      </c>
      <c r="H30" s="68">
        <f>+G30-(I30+L30+N30)</f>
        <v>61158.5</v>
      </c>
      <c r="I30" s="66">
        <f t="shared" si="0"/>
        <v>1865.5</v>
      </c>
      <c r="J30" s="66">
        <f t="shared" si="1"/>
        <v>4615</v>
      </c>
      <c r="K30" s="66">
        <f t="shared" si="2"/>
        <v>715.00000000000011</v>
      </c>
      <c r="L30" s="66">
        <f t="shared" si="9"/>
        <v>1976</v>
      </c>
      <c r="M30" s="66">
        <f t="shared" si="10"/>
        <v>4608.5</v>
      </c>
      <c r="N30" s="68"/>
      <c r="O30" s="68">
        <f>+I30+J30+K30+L30+M30+N30</f>
        <v>13780</v>
      </c>
      <c r="P30" s="66">
        <v>25</v>
      </c>
      <c r="Q30" s="75"/>
      <c r="R30" s="76"/>
      <c r="S30" s="76">
        <v>1299.8900000000001</v>
      </c>
      <c r="T30" s="75">
        <v>200</v>
      </c>
      <c r="U30" s="76">
        <f t="shared" si="12"/>
        <v>4427.5498333333335</v>
      </c>
      <c r="V30" s="76"/>
      <c r="W30" s="75">
        <f t="shared" si="8"/>
        <v>5952.4398333333338</v>
      </c>
      <c r="X30" s="75">
        <f t="shared" si="4"/>
        <v>3841.5</v>
      </c>
      <c r="Y30" s="76">
        <f>+J30+M30</f>
        <v>9223.5</v>
      </c>
      <c r="Z30" s="75">
        <f t="shared" si="6"/>
        <v>55206.060166666663</v>
      </c>
    </row>
    <row r="31" spans="1:80" s="7" customFormat="1" ht="30" x14ac:dyDescent="0.2">
      <c r="A31" s="64">
        <v>23</v>
      </c>
      <c r="B31" s="65" t="s">
        <v>88</v>
      </c>
      <c r="C31" s="65" t="s">
        <v>66</v>
      </c>
      <c r="D31" s="65" t="s">
        <v>8</v>
      </c>
      <c r="E31" s="65" t="s">
        <v>25</v>
      </c>
      <c r="F31" s="65" t="s">
        <v>48</v>
      </c>
      <c r="G31" s="66">
        <v>95000</v>
      </c>
      <c r="H31" s="66">
        <f t="shared" si="7"/>
        <v>87670.04</v>
      </c>
      <c r="I31" s="66">
        <f t="shared" si="0"/>
        <v>2726.5</v>
      </c>
      <c r="J31" s="66">
        <f t="shared" si="1"/>
        <v>6744.9999999999991</v>
      </c>
      <c r="K31" s="66">
        <f t="shared" si="2"/>
        <v>822.89</v>
      </c>
      <c r="L31" s="66">
        <f t="shared" si="9"/>
        <v>2888</v>
      </c>
      <c r="M31" s="66">
        <f t="shared" si="10"/>
        <v>6735.5</v>
      </c>
      <c r="N31" s="66">
        <v>1715.46</v>
      </c>
      <c r="O31" s="66">
        <f t="shared" si="3"/>
        <v>21633.35</v>
      </c>
      <c r="P31" s="66">
        <v>25</v>
      </c>
      <c r="Q31" s="75"/>
      <c r="R31" s="75"/>
      <c r="S31" s="75">
        <v>2115.02</v>
      </c>
      <c r="T31" s="75">
        <v>200</v>
      </c>
      <c r="U31" s="75">
        <v>10500.38</v>
      </c>
      <c r="V31" s="75"/>
      <c r="W31" s="75">
        <f t="shared" si="8"/>
        <v>12840.4</v>
      </c>
      <c r="X31" s="75">
        <f t="shared" si="4"/>
        <v>7329.96</v>
      </c>
      <c r="Y31" s="75">
        <f t="shared" si="11"/>
        <v>13480.5</v>
      </c>
      <c r="Z31" s="75">
        <f t="shared" si="6"/>
        <v>74829.64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</row>
    <row r="32" spans="1:80" s="7" customFormat="1" x14ac:dyDescent="0.2">
      <c r="A32" s="64">
        <v>24</v>
      </c>
      <c r="B32" s="65" t="s">
        <v>89</v>
      </c>
      <c r="C32" s="65" t="s">
        <v>65</v>
      </c>
      <c r="D32" s="65" t="s">
        <v>8</v>
      </c>
      <c r="E32" s="65" t="s">
        <v>31</v>
      </c>
      <c r="F32" s="65" t="s">
        <v>47</v>
      </c>
      <c r="G32" s="66">
        <v>95000</v>
      </c>
      <c r="H32" s="66">
        <f t="shared" si="7"/>
        <v>85954.58</v>
      </c>
      <c r="I32" s="66">
        <f t="shared" si="0"/>
        <v>2726.5</v>
      </c>
      <c r="J32" s="66">
        <f t="shared" si="1"/>
        <v>6744.9999999999991</v>
      </c>
      <c r="K32" s="66">
        <f t="shared" si="2"/>
        <v>822.89</v>
      </c>
      <c r="L32" s="66">
        <f t="shared" si="9"/>
        <v>2888</v>
      </c>
      <c r="M32" s="66">
        <f t="shared" si="10"/>
        <v>6735.5</v>
      </c>
      <c r="N32" s="68">
        <v>3430.92</v>
      </c>
      <c r="O32" s="66">
        <f t="shared" si="3"/>
        <v>23348.809999999998</v>
      </c>
      <c r="P32" s="66">
        <v>25</v>
      </c>
      <c r="Q32" s="75"/>
      <c r="R32" s="75"/>
      <c r="S32" s="75">
        <v>149.97999999999999</v>
      </c>
      <c r="T32" s="75">
        <v>200</v>
      </c>
      <c r="U32" s="75">
        <v>10071.51</v>
      </c>
      <c r="V32" s="75"/>
      <c r="W32" s="75">
        <f t="shared" si="8"/>
        <v>10446.49</v>
      </c>
      <c r="X32" s="75">
        <f t="shared" si="4"/>
        <v>9045.42</v>
      </c>
      <c r="Y32" s="75">
        <f t="shared" si="11"/>
        <v>13480.5</v>
      </c>
      <c r="Z32" s="75">
        <f t="shared" si="6"/>
        <v>75508.09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</row>
    <row r="33" spans="1:81" s="7" customFormat="1" ht="30" x14ac:dyDescent="0.2">
      <c r="A33" s="64">
        <v>25</v>
      </c>
      <c r="B33" s="65" t="s">
        <v>90</v>
      </c>
      <c r="C33" s="65" t="s">
        <v>65</v>
      </c>
      <c r="D33" s="65" t="s">
        <v>8</v>
      </c>
      <c r="E33" s="65" t="s">
        <v>27</v>
      </c>
      <c r="F33" s="65" t="s">
        <v>47</v>
      </c>
      <c r="G33" s="66">
        <v>80000</v>
      </c>
      <c r="H33" s="66">
        <f t="shared" si="7"/>
        <v>75272</v>
      </c>
      <c r="I33" s="66">
        <f t="shared" si="0"/>
        <v>2296</v>
      </c>
      <c r="J33" s="66">
        <f t="shared" si="1"/>
        <v>5679.9999999999991</v>
      </c>
      <c r="K33" s="66">
        <f t="shared" si="2"/>
        <v>822.89</v>
      </c>
      <c r="L33" s="66">
        <f t="shared" si="9"/>
        <v>2432</v>
      </c>
      <c r="M33" s="66">
        <f t="shared" si="10"/>
        <v>5672</v>
      </c>
      <c r="N33" s="66"/>
      <c r="O33" s="66">
        <f t="shared" si="3"/>
        <v>16902.89</v>
      </c>
      <c r="P33" s="66">
        <v>25</v>
      </c>
      <c r="Q33" s="75"/>
      <c r="R33" s="75"/>
      <c r="S33" s="75">
        <v>1144.56</v>
      </c>
      <c r="T33" s="75">
        <v>200</v>
      </c>
      <c r="U33" s="75">
        <v>7400.87</v>
      </c>
      <c r="V33" s="75"/>
      <c r="W33" s="75">
        <f t="shared" si="8"/>
        <v>8770.43</v>
      </c>
      <c r="X33" s="75">
        <f t="shared" si="4"/>
        <v>4728</v>
      </c>
      <c r="Y33" s="75">
        <f t="shared" si="11"/>
        <v>11352</v>
      </c>
      <c r="Z33" s="75">
        <f t="shared" si="6"/>
        <v>66501.570000000007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</row>
    <row r="34" spans="1:81" s="7" customFormat="1" ht="30" x14ac:dyDescent="0.2">
      <c r="A34" s="64">
        <v>26</v>
      </c>
      <c r="B34" s="65" t="s">
        <v>212</v>
      </c>
      <c r="C34" s="65" t="s">
        <v>65</v>
      </c>
      <c r="D34" s="65" t="s">
        <v>8</v>
      </c>
      <c r="E34" s="65" t="s">
        <v>27</v>
      </c>
      <c r="F34" s="65" t="s">
        <v>47</v>
      </c>
      <c r="G34" s="66">
        <v>80000</v>
      </c>
      <c r="H34" s="66">
        <f t="shared" si="7"/>
        <v>75272</v>
      </c>
      <c r="I34" s="66">
        <f t="shared" si="0"/>
        <v>2296</v>
      </c>
      <c r="J34" s="66">
        <f t="shared" si="1"/>
        <v>5679.9999999999991</v>
      </c>
      <c r="K34" s="66">
        <f t="shared" si="2"/>
        <v>822.89</v>
      </c>
      <c r="L34" s="66">
        <f t="shared" si="9"/>
        <v>2432</v>
      </c>
      <c r="M34" s="66">
        <f t="shared" si="10"/>
        <v>5672</v>
      </c>
      <c r="N34" s="66"/>
      <c r="O34" s="66">
        <f t="shared" si="3"/>
        <v>16902.89</v>
      </c>
      <c r="P34" s="66">
        <v>25</v>
      </c>
      <c r="Q34" s="75"/>
      <c r="R34" s="75"/>
      <c r="S34" s="75">
        <v>1047.6400000000001</v>
      </c>
      <c r="T34" s="75">
        <v>200</v>
      </c>
      <c r="U34" s="75">
        <v>7400.87</v>
      </c>
      <c r="V34" s="75"/>
      <c r="W34" s="75">
        <f t="shared" si="8"/>
        <v>8673.51</v>
      </c>
      <c r="X34" s="75">
        <f t="shared" si="4"/>
        <v>4728</v>
      </c>
      <c r="Y34" s="75">
        <f t="shared" si="11"/>
        <v>11352</v>
      </c>
      <c r="Z34" s="75">
        <f t="shared" si="6"/>
        <v>66598.490000000005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</row>
    <row r="35" spans="1:81" s="7" customFormat="1" ht="30" x14ac:dyDescent="0.2">
      <c r="A35" s="64">
        <v>27</v>
      </c>
      <c r="B35" s="65" t="s">
        <v>91</v>
      </c>
      <c r="C35" s="65" t="s">
        <v>66</v>
      </c>
      <c r="D35" s="65" t="s">
        <v>8</v>
      </c>
      <c r="E35" s="65" t="s">
        <v>27</v>
      </c>
      <c r="F35" s="65" t="s">
        <v>47</v>
      </c>
      <c r="G35" s="66">
        <v>80000</v>
      </c>
      <c r="H35" s="66">
        <f t="shared" si="7"/>
        <v>75272</v>
      </c>
      <c r="I35" s="66">
        <f t="shared" si="0"/>
        <v>2296</v>
      </c>
      <c r="J35" s="66">
        <f t="shared" si="1"/>
        <v>5679.9999999999991</v>
      </c>
      <c r="K35" s="66">
        <f t="shared" si="2"/>
        <v>822.89</v>
      </c>
      <c r="L35" s="66">
        <f t="shared" si="9"/>
        <v>2432</v>
      </c>
      <c r="M35" s="66">
        <f t="shared" si="10"/>
        <v>5672</v>
      </c>
      <c r="N35" s="66"/>
      <c r="O35" s="66">
        <f t="shared" si="3"/>
        <v>16902.89</v>
      </c>
      <c r="P35" s="66">
        <v>25</v>
      </c>
      <c r="Q35" s="75"/>
      <c r="R35" s="75"/>
      <c r="S35" s="75">
        <v>1312.29</v>
      </c>
      <c r="T35" s="75">
        <v>200</v>
      </c>
      <c r="U35" s="75">
        <v>7400.87</v>
      </c>
      <c r="V35" s="75"/>
      <c r="W35" s="75">
        <f t="shared" si="8"/>
        <v>8938.16</v>
      </c>
      <c r="X35" s="75">
        <f t="shared" si="4"/>
        <v>4728</v>
      </c>
      <c r="Y35" s="75">
        <f t="shared" si="11"/>
        <v>11352</v>
      </c>
      <c r="Z35" s="75">
        <f t="shared" si="6"/>
        <v>66333.84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</row>
    <row r="36" spans="1:81" s="7" customFormat="1" ht="30" x14ac:dyDescent="0.2">
      <c r="A36" s="64">
        <v>28</v>
      </c>
      <c r="B36" s="65" t="s">
        <v>92</v>
      </c>
      <c r="C36" s="65" t="s">
        <v>65</v>
      </c>
      <c r="D36" s="65" t="s">
        <v>8</v>
      </c>
      <c r="E36" s="65" t="s">
        <v>26</v>
      </c>
      <c r="F36" s="65" t="s">
        <v>47</v>
      </c>
      <c r="G36" s="66">
        <v>95000</v>
      </c>
      <c r="H36" s="66">
        <f t="shared" si="7"/>
        <v>87670.04</v>
      </c>
      <c r="I36" s="66">
        <f t="shared" si="0"/>
        <v>2726.5</v>
      </c>
      <c r="J36" s="66">
        <f t="shared" si="1"/>
        <v>6744.9999999999991</v>
      </c>
      <c r="K36" s="66">
        <f t="shared" si="2"/>
        <v>822.89</v>
      </c>
      <c r="L36" s="66">
        <f t="shared" si="9"/>
        <v>2888</v>
      </c>
      <c r="M36" s="66">
        <f t="shared" si="10"/>
        <v>6735.5</v>
      </c>
      <c r="N36" s="66">
        <v>1715.46</v>
      </c>
      <c r="O36" s="66">
        <f t="shared" si="3"/>
        <v>21633.35</v>
      </c>
      <c r="P36" s="66">
        <v>25</v>
      </c>
      <c r="Q36" s="75">
        <v>5000</v>
      </c>
      <c r="R36" s="75"/>
      <c r="S36" s="75">
        <v>2027.04</v>
      </c>
      <c r="T36" s="75">
        <v>200</v>
      </c>
      <c r="U36" s="75">
        <v>10500.38</v>
      </c>
      <c r="V36" s="75"/>
      <c r="W36" s="75">
        <f t="shared" si="8"/>
        <v>17752.419999999998</v>
      </c>
      <c r="X36" s="75">
        <f t="shared" si="4"/>
        <v>7329.96</v>
      </c>
      <c r="Y36" s="75">
        <f t="shared" si="11"/>
        <v>13480.5</v>
      </c>
      <c r="Z36" s="75">
        <f t="shared" si="6"/>
        <v>69917.62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</row>
    <row r="37" spans="1:81" s="7" customFormat="1" ht="30" x14ac:dyDescent="0.2">
      <c r="A37" s="64">
        <v>29</v>
      </c>
      <c r="B37" s="65" t="s">
        <v>94</v>
      </c>
      <c r="C37" s="65" t="s">
        <v>65</v>
      </c>
      <c r="D37" s="65" t="s">
        <v>136</v>
      </c>
      <c r="E37" s="65" t="s">
        <v>40</v>
      </c>
      <c r="F37" s="65" t="s">
        <v>47</v>
      </c>
      <c r="G37" s="66">
        <v>80000</v>
      </c>
      <c r="H37" s="66">
        <f t="shared" ref="H37:H72" si="13">+G37-(I37+L37+N37)</f>
        <v>75272</v>
      </c>
      <c r="I37" s="66">
        <f t="shared" si="0"/>
        <v>2296</v>
      </c>
      <c r="J37" s="66">
        <f t="shared" si="1"/>
        <v>5679.9999999999991</v>
      </c>
      <c r="K37" s="66">
        <f t="shared" si="2"/>
        <v>822.89</v>
      </c>
      <c r="L37" s="66">
        <f t="shared" si="9"/>
        <v>2432</v>
      </c>
      <c r="M37" s="66">
        <f t="shared" si="10"/>
        <v>5672</v>
      </c>
      <c r="N37" s="66"/>
      <c r="O37" s="66">
        <f t="shared" ref="O37:O72" si="14">+I37+J37+K37+L37+M37+N37</f>
        <v>16902.89</v>
      </c>
      <c r="P37" s="66">
        <v>25</v>
      </c>
      <c r="Q37" s="75">
        <v>4000</v>
      </c>
      <c r="R37" s="75"/>
      <c r="S37" s="75">
        <v>2160.9499999999998</v>
      </c>
      <c r="T37" s="75">
        <v>200</v>
      </c>
      <c r="U37" s="75">
        <v>7400.87</v>
      </c>
      <c r="V37" s="75"/>
      <c r="W37" s="75">
        <f t="shared" si="8"/>
        <v>13786.82</v>
      </c>
      <c r="X37" s="75">
        <f t="shared" si="4"/>
        <v>4728</v>
      </c>
      <c r="Y37" s="75">
        <f t="shared" si="11"/>
        <v>11352</v>
      </c>
      <c r="Z37" s="75">
        <f t="shared" si="6"/>
        <v>61485.18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</row>
    <row r="38" spans="1:81" s="7" customFormat="1" ht="45" x14ac:dyDescent="0.2">
      <c r="A38" s="64">
        <v>30</v>
      </c>
      <c r="B38" s="65" t="s">
        <v>95</v>
      </c>
      <c r="C38" s="65" t="s">
        <v>65</v>
      </c>
      <c r="D38" s="65" t="s">
        <v>12</v>
      </c>
      <c r="E38" s="65" t="s">
        <v>224</v>
      </c>
      <c r="F38" s="65" t="s">
        <v>47</v>
      </c>
      <c r="G38" s="66">
        <v>95000</v>
      </c>
      <c r="H38" s="66">
        <f t="shared" si="13"/>
        <v>87670.04</v>
      </c>
      <c r="I38" s="66">
        <f t="shared" si="0"/>
        <v>2726.5</v>
      </c>
      <c r="J38" s="66">
        <f t="shared" si="1"/>
        <v>6744.9999999999991</v>
      </c>
      <c r="K38" s="66">
        <f t="shared" si="2"/>
        <v>822.89</v>
      </c>
      <c r="L38" s="66">
        <f t="shared" si="9"/>
        <v>2888</v>
      </c>
      <c r="M38" s="66">
        <f t="shared" si="10"/>
        <v>6735.5</v>
      </c>
      <c r="N38" s="66">
        <v>1715.46</v>
      </c>
      <c r="O38" s="66">
        <f t="shared" si="14"/>
        <v>21633.35</v>
      </c>
      <c r="P38" s="66">
        <v>25</v>
      </c>
      <c r="Q38" s="75">
        <v>4328.3500000000004</v>
      </c>
      <c r="R38" s="75"/>
      <c r="S38" s="75">
        <v>306.01</v>
      </c>
      <c r="T38" s="75">
        <v>200</v>
      </c>
      <c r="U38" s="75">
        <v>10500.38</v>
      </c>
      <c r="V38" s="75"/>
      <c r="W38" s="75">
        <f t="shared" si="8"/>
        <v>15359.74</v>
      </c>
      <c r="X38" s="75">
        <f t="shared" si="4"/>
        <v>7329.96</v>
      </c>
      <c r="Y38" s="75">
        <f t="shared" si="11"/>
        <v>13480.5</v>
      </c>
      <c r="Z38" s="75">
        <f t="shared" si="6"/>
        <v>72310.3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</row>
    <row r="39" spans="1:81" s="7" customFormat="1" ht="30" x14ac:dyDescent="0.2">
      <c r="A39" s="64">
        <v>31</v>
      </c>
      <c r="B39" s="65" t="s">
        <v>213</v>
      </c>
      <c r="C39" s="65" t="s">
        <v>66</v>
      </c>
      <c r="D39" s="65" t="s">
        <v>141</v>
      </c>
      <c r="E39" s="65" t="s">
        <v>46</v>
      </c>
      <c r="F39" s="65" t="s">
        <v>47</v>
      </c>
      <c r="G39" s="66">
        <v>48000</v>
      </c>
      <c r="H39" s="66">
        <f t="shared" si="13"/>
        <v>45163.199999999997</v>
      </c>
      <c r="I39" s="66">
        <f t="shared" si="0"/>
        <v>1377.6</v>
      </c>
      <c r="J39" s="66">
        <f t="shared" si="1"/>
        <v>3407.9999999999995</v>
      </c>
      <c r="K39" s="66">
        <f t="shared" si="2"/>
        <v>528</v>
      </c>
      <c r="L39" s="66">
        <f t="shared" si="9"/>
        <v>1459.2</v>
      </c>
      <c r="M39" s="66">
        <f t="shared" si="10"/>
        <v>3403.2000000000003</v>
      </c>
      <c r="N39" s="66"/>
      <c r="O39" s="66">
        <f t="shared" si="14"/>
        <v>10176</v>
      </c>
      <c r="P39" s="66">
        <v>25</v>
      </c>
      <c r="Q39" s="75">
        <v>1000</v>
      </c>
      <c r="R39" s="75"/>
      <c r="S39" s="75">
        <v>1984.47</v>
      </c>
      <c r="T39" s="75">
        <v>200</v>
      </c>
      <c r="U39" s="75">
        <v>1571.73</v>
      </c>
      <c r="V39" s="75"/>
      <c r="W39" s="75">
        <f t="shared" si="8"/>
        <v>4781.2000000000007</v>
      </c>
      <c r="X39" s="75">
        <f t="shared" si="4"/>
        <v>2836.8</v>
      </c>
      <c r="Y39" s="75">
        <f t="shared" si="11"/>
        <v>6811.2</v>
      </c>
      <c r="Z39" s="75">
        <f t="shared" si="6"/>
        <v>40382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</row>
    <row r="40" spans="1:81" s="156" customFormat="1" ht="30" x14ac:dyDescent="0.2">
      <c r="A40" s="149">
        <v>32</v>
      </c>
      <c r="B40" s="150" t="s">
        <v>76</v>
      </c>
      <c r="C40" s="150" t="s">
        <v>66</v>
      </c>
      <c r="D40" s="150" t="s">
        <v>8</v>
      </c>
      <c r="E40" s="150" t="s">
        <v>170</v>
      </c>
      <c r="F40" s="150" t="s">
        <v>47</v>
      </c>
      <c r="G40" s="151">
        <v>48000</v>
      </c>
      <c r="H40" s="151">
        <f>+G40-(I40+L40+N40)</f>
        <v>45163.199999999997</v>
      </c>
      <c r="I40" s="151">
        <f t="shared" si="0"/>
        <v>1377.6</v>
      </c>
      <c r="J40" s="151">
        <f t="shared" si="1"/>
        <v>3407.9999999999995</v>
      </c>
      <c r="K40" s="151">
        <f t="shared" si="2"/>
        <v>528</v>
      </c>
      <c r="L40" s="151">
        <f t="shared" si="9"/>
        <v>1459.2</v>
      </c>
      <c r="M40" s="151">
        <f t="shared" si="10"/>
        <v>3403.2000000000003</v>
      </c>
      <c r="N40" s="151"/>
      <c r="O40" s="151">
        <f>+I40+J40+K40+L40+M40+N40</f>
        <v>10176</v>
      </c>
      <c r="P40" s="151">
        <v>25</v>
      </c>
      <c r="Q40" s="75"/>
      <c r="R40" s="147"/>
      <c r="S40" s="75">
        <v>1098.56</v>
      </c>
      <c r="T40" s="147">
        <v>200</v>
      </c>
      <c r="U40" s="147">
        <v>1571.73</v>
      </c>
      <c r="V40" s="147"/>
      <c r="W40" s="147">
        <f t="shared" si="8"/>
        <v>2895.29</v>
      </c>
      <c r="X40" s="147">
        <f t="shared" si="4"/>
        <v>2836.8</v>
      </c>
      <c r="Y40" s="147">
        <f>+J40+M40</f>
        <v>6811.2</v>
      </c>
      <c r="Z40" s="75">
        <f t="shared" si="6"/>
        <v>42267.91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7"/>
    </row>
    <row r="41" spans="1:81" s="7" customFormat="1" x14ac:dyDescent="0.2">
      <c r="A41" s="64">
        <v>33</v>
      </c>
      <c r="B41" s="65" t="s">
        <v>228</v>
      </c>
      <c r="C41" s="65" t="s">
        <v>65</v>
      </c>
      <c r="D41" s="65" t="s">
        <v>13</v>
      </c>
      <c r="E41" s="65" t="s">
        <v>43</v>
      </c>
      <c r="F41" s="65" t="s">
        <v>47</v>
      </c>
      <c r="G41" s="66">
        <v>60000</v>
      </c>
      <c r="H41" s="66">
        <f t="shared" si="13"/>
        <v>54738.54</v>
      </c>
      <c r="I41" s="66">
        <f t="shared" si="0"/>
        <v>1722</v>
      </c>
      <c r="J41" s="66">
        <f t="shared" si="1"/>
        <v>4260</v>
      </c>
      <c r="K41" s="66">
        <f t="shared" si="2"/>
        <v>660.00000000000011</v>
      </c>
      <c r="L41" s="66">
        <f t="shared" si="9"/>
        <v>1824</v>
      </c>
      <c r="M41" s="66">
        <f t="shared" si="10"/>
        <v>4254</v>
      </c>
      <c r="N41" s="66">
        <v>1715.46</v>
      </c>
      <c r="O41" s="66">
        <f t="shared" si="14"/>
        <v>14435.46</v>
      </c>
      <c r="P41" s="66">
        <v>25</v>
      </c>
      <c r="Q41" s="75">
        <v>6500</v>
      </c>
      <c r="R41" s="75"/>
      <c r="S41" s="75">
        <v>29.99</v>
      </c>
      <c r="T41" s="75">
        <v>200</v>
      </c>
      <c r="U41" s="75">
        <v>3143.58</v>
      </c>
      <c r="V41" s="75"/>
      <c r="W41" s="75">
        <f t="shared" si="8"/>
        <v>9898.57</v>
      </c>
      <c r="X41" s="75">
        <f t="shared" si="4"/>
        <v>5261.46</v>
      </c>
      <c r="Y41" s="75">
        <f t="shared" si="11"/>
        <v>8514</v>
      </c>
      <c r="Z41" s="75">
        <f t="shared" si="6"/>
        <v>44839.97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</row>
    <row r="42" spans="1:81" s="7" customFormat="1" ht="30" x14ac:dyDescent="0.2">
      <c r="A42" s="64">
        <v>34</v>
      </c>
      <c r="B42" s="65" t="s">
        <v>96</v>
      </c>
      <c r="C42" s="65" t="s">
        <v>65</v>
      </c>
      <c r="D42" s="65" t="s">
        <v>8</v>
      </c>
      <c r="E42" s="65" t="s">
        <v>29</v>
      </c>
      <c r="F42" s="65" t="s">
        <v>47</v>
      </c>
      <c r="G42" s="66">
        <v>60000</v>
      </c>
      <c r="H42" s="66">
        <f t="shared" si="13"/>
        <v>56454</v>
      </c>
      <c r="I42" s="66">
        <f t="shared" si="0"/>
        <v>1722</v>
      </c>
      <c r="J42" s="66">
        <f t="shared" si="1"/>
        <v>4260</v>
      </c>
      <c r="K42" s="66">
        <f t="shared" si="2"/>
        <v>660.00000000000011</v>
      </c>
      <c r="L42" s="66">
        <f t="shared" si="9"/>
        <v>1824</v>
      </c>
      <c r="M42" s="66">
        <f t="shared" si="10"/>
        <v>4254</v>
      </c>
      <c r="N42" s="66"/>
      <c r="O42" s="66">
        <f t="shared" si="14"/>
        <v>12720</v>
      </c>
      <c r="P42" s="66">
        <v>25</v>
      </c>
      <c r="Q42" s="75">
        <v>5592.26</v>
      </c>
      <c r="R42" s="75"/>
      <c r="S42" s="75">
        <v>793.7</v>
      </c>
      <c r="T42" s="75">
        <v>200</v>
      </c>
      <c r="U42" s="75">
        <v>3486.68</v>
      </c>
      <c r="V42" s="75"/>
      <c r="W42" s="75">
        <f t="shared" si="8"/>
        <v>10097.64</v>
      </c>
      <c r="X42" s="75">
        <f t="shared" si="4"/>
        <v>3546</v>
      </c>
      <c r="Y42" s="75">
        <f t="shared" si="11"/>
        <v>8514</v>
      </c>
      <c r="Z42" s="75">
        <f t="shared" si="6"/>
        <v>46356.36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</row>
    <row r="43" spans="1:81" s="7" customFormat="1" ht="30" x14ac:dyDescent="0.2">
      <c r="A43" s="64">
        <v>35</v>
      </c>
      <c r="B43" s="65" t="s">
        <v>97</v>
      </c>
      <c r="C43" s="65" t="s">
        <v>65</v>
      </c>
      <c r="D43" s="65" t="s">
        <v>172</v>
      </c>
      <c r="E43" s="65" t="s">
        <v>209</v>
      </c>
      <c r="F43" s="65" t="s">
        <v>47</v>
      </c>
      <c r="G43" s="66">
        <v>60000</v>
      </c>
      <c r="H43" s="66">
        <f t="shared" si="13"/>
        <v>54738.54</v>
      </c>
      <c r="I43" s="66">
        <f t="shared" si="0"/>
        <v>1722</v>
      </c>
      <c r="J43" s="66">
        <f t="shared" si="1"/>
        <v>4260</v>
      </c>
      <c r="K43" s="66">
        <f t="shared" si="2"/>
        <v>660.00000000000011</v>
      </c>
      <c r="L43" s="66">
        <f t="shared" si="9"/>
        <v>1824</v>
      </c>
      <c r="M43" s="66">
        <f t="shared" si="10"/>
        <v>4254</v>
      </c>
      <c r="N43" s="66">
        <v>1715.46</v>
      </c>
      <c r="O43" s="66">
        <f t="shared" si="14"/>
        <v>14435.46</v>
      </c>
      <c r="P43" s="66">
        <v>25</v>
      </c>
      <c r="Q43" s="75"/>
      <c r="R43" s="75"/>
      <c r="S43" s="75">
        <v>1153.22</v>
      </c>
      <c r="T43" s="75">
        <v>200</v>
      </c>
      <c r="U43" s="75">
        <v>3143.58</v>
      </c>
      <c r="V43" s="75"/>
      <c r="W43" s="75">
        <f t="shared" si="8"/>
        <v>4521.8</v>
      </c>
      <c r="X43" s="75">
        <f t="shared" si="4"/>
        <v>5261.46</v>
      </c>
      <c r="Y43" s="75">
        <f t="shared" si="11"/>
        <v>8514</v>
      </c>
      <c r="Z43" s="75">
        <f t="shared" si="6"/>
        <v>50216.74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</row>
    <row r="44" spans="1:81" s="7" customFormat="1" ht="30" x14ac:dyDescent="0.2">
      <c r="A44" s="64">
        <v>36</v>
      </c>
      <c r="B44" s="65" t="s">
        <v>98</v>
      </c>
      <c r="C44" s="65" t="s">
        <v>66</v>
      </c>
      <c r="D44" s="65" t="s">
        <v>14</v>
      </c>
      <c r="E44" s="65" t="s">
        <v>41</v>
      </c>
      <c r="F44" s="65" t="s">
        <v>47</v>
      </c>
      <c r="G44" s="66">
        <v>60000</v>
      </c>
      <c r="H44" s="66">
        <f t="shared" si="13"/>
        <v>54738.54</v>
      </c>
      <c r="I44" s="66">
        <f t="shared" si="0"/>
        <v>1722</v>
      </c>
      <c r="J44" s="66">
        <f t="shared" si="1"/>
        <v>4260</v>
      </c>
      <c r="K44" s="66">
        <f t="shared" si="2"/>
        <v>660.00000000000011</v>
      </c>
      <c r="L44" s="66">
        <f t="shared" si="9"/>
        <v>1824</v>
      </c>
      <c r="M44" s="66">
        <f t="shared" si="10"/>
        <v>4254</v>
      </c>
      <c r="N44" s="66">
        <v>1715.46</v>
      </c>
      <c r="O44" s="66">
        <f t="shared" si="14"/>
        <v>14435.46</v>
      </c>
      <c r="P44" s="66">
        <v>25</v>
      </c>
      <c r="Q44" s="75">
        <v>3495.45</v>
      </c>
      <c r="R44" s="75"/>
      <c r="S44" s="75">
        <v>825.97</v>
      </c>
      <c r="T44" s="75">
        <v>200</v>
      </c>
      <c r="U44" s="75">
        <v>3143.58</v>
      </c>
      <c r="V44" s="75"/>
      <c r="W44" s="75">
        <f t="shared" si="8"/>
        <v>7690</v>
      </c>
      <c r="X44" s="75">
        <f t="shared" si="4"/>
        <v>5261.46</v>
      </c>
      <c r="Y44" s="75">
        <f t="shared" si="11"/>
        <v>8514</v>
      </c>
      <c r="Z44" s="75">
        <f t="shared" si="6"/>
        <v>47048.54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</row>
    <row r="45" spans="1:81" s="7" customFormat="1" ht="30" x14ac:dyDescent="0.2">
      <c r="A45" s="64">
        <v>37</v>
      </c>
      <c r="B45" s="65" t="s">
        <v>93</v>
      </c>
      <c r="C45" s="65" t="s">
        <v>65</v>
      </c>
      <c r="D45" s="65" t="s">
        <v>11</v>
      </c>
      <c r="E45" s="65" t="s">
        <v>28</v>
      </c>
      <c r="F45" s="65" t="s">
        <v>47</v>
      </c>
      <c r="G45" s="66">
        <v>60000</v>
      </c>
      <c r="H45" s="66">
        <f>+G45-(I45+L45+N45)</f>
        <v>56454</v>
      </c>
      <c r="I45" s="66">
        <f t="shared" si="0"/>
        <v>1722</v>
      </c>
      <c r="J45" s="66">
        <f t="shared" si="1"/>
        <v>4260</v>
      </c>
      <c r="K45" s="66">
        <f t="shared" si="2"/>
        <v>660.00000000000011</v>
      </c>
      <c r="L45" s="66">
        <f t="shared" si="9"/>
        <v>1824</v>
      </c>
      <c r="M45" s="66">
        <f t="shared" si="10"/>
        <v>4254</v>
      </c>
      <c r="N45" s="66"/>
      <c r="O45" s="66">
        <f>+I45+J45+K45+L45+M45+N45</f>
        <v>12720</v>
      </c>
      <c r="P45" s="66">
        <v>25</v>
      </c>
      <c r="Q45" s="75"/>
      <c r="R45" s="75"/>
      <c r="S45" s="75">
        <v>686.75</v>
      </c>
      <c r="T45" s="75">
        <v>200</v>
      </c>
      <c r="U45" s="75">
        <f>IF((H45*12)&gt;867123.01,(79776+(((H45*12)-867123.01)*0.25))/12,IF((H45*12)&gt;624329.01,(31216+(((H45*12)-624329.01)*0.2))/12,IF((H45*12)&gt;416220.01,(((H45*12)-416220.01)*0.15)/12,0)))</f>
        <v>3486.6498333333329</v>
      </c>
      <c r="V45" s="75"/>
      <c r="W45" s="75">
        <f t="shared" si="8"/>
        <v>4398.3998333333329</v>
      </c>
      <c r="X45" s="75">
        <f t="shared" si="4"/>
        <v>3546</v>
      </c>
      <c r="Y45" s="75">
        <f>+J45+M45</f>
        <v>8514</v>
      </c>
      <c r="Z45" s="75">
        <f t="shared" si="6"/>
        <v>52055.600166666671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</row>
    <row r="46" spans="1:81" s="7" customFormat="1" ht="30" x14ac:dyDescent="0.2">
      <c r="A46" s="64">
        <v>38</v>
      </c>
      <c r="B46" s="65" t="s">
        <v>99</v>
      </c>
      <c r="C46" s="65" t="s">
        <v>65</v>
      </c>
      <c r="D46" s="65" t="s">
        <v>6</v>
      </c>
      <c r="E46" s="65" t="s">
        <v>55</v>
      </c>
      <c r="F46" s="65" t="s">
        <v>47</v>
      </c>
      <c r="G46" s="66">
        <v>60000</v>
      </c>
      <c r="H46" s="66">
        <f t="shared" si="13"/>
        <v>56454</v>
      </c>
      <c r="I46" s="66">
        <f t="shared" si="0"/>
        <v>1722</v>
      </c>
      <c r="J46" s="66">
        <f t="shared" si="1"/>
        <v>4260</v>
      </c>
      <c r="K46" s="66">
        <f t="shared" si="2"/>
        <v>660.00000000000011</v>
      </c>
      <c r="L46" s="66">
        <f t="shared" si="9"/>
        <v>1824</v>
      </c>
      <c r="M46" s="66">
        <f t="shared" si="10"/>
        <v>4254</v>
      </c>
      <c r="N46" s="66"/>
      <c r="O46" s="66">
        <f t="shared" si="14"/>
        <v>12720</v>
      </c>
      <c r="P46" s="66">
        <v>25</v>
      </c>
      <c r="Q46" s="75">
        <v>2458.4</v>
      </c>
      <c r="R46" s="75"/>
      <c r="S46" s="75">
        <v>1654.55</v>
      </c>
      <c r="T46" s="75">
        <v>200</v>
      </c>
      <c r="U46" s="75">
        <f>IF((H46*12)&gt;867123.01,(79776+(((H46*12)-867123.01)*0.25))/12,IF((H46*12)&gt;624329.01,(31216+(((H46*12)-624329.01)*0.2))/12,IF((H46*12)&gt;416220.01,(((H46*12)-416220.01)*0.15)/12,0)))</f>
        <v>3486.6498333333329</v>
      </c>
      <c r="V46" s="75"/>
      <c r="W46" s="75">
        <f t="shared" si="8"/>
        <v>7824.5998333333328</v>
      </c>
      <c r="X46" s="75">
        <f t="shared" si="4"/>
        <v>3546</v>
      </c>
      <c r="Y46" s="75">
        <f t="shared" si="11"/>
        <v>8514</v>
      </c>
      <c r="Z46" s="75">
        <f t="shared" si="6"/>
        <v>48629.400166666666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</row>
    <row r="47" spans="1:81" s="7" customFormat="1" ht="30" x14ac:dyDescent="0.2">
      <c r="A47" s="64">
        <v>39</v>
      </c>
      <c r="B47" s="65" t="s">
        <v>151</v>
      </c>
      <c r="C47" s="65" t="s">
        <v>65</v>
      </c>
      <c r="D47" s="65" t="s">
        <v>9</v>
      </c>
      <c r="E47" s="65" t="s">
        <v>44</v>
      </c>
      <c r="F47" s="65" t="s">
        <v>60</v>
      </c>
      <c r="G47" s="66">
        <v>65000</v>
      </c>
      <c r="H47" s="66">
        <f t="shared" si="13"/>
        <v>61158.5</v>
      </c>
      <c r="I47" s="66">
        <f t="shared" si="0"/>
        <v>1865.5</v>
      </c>
      <c r="J47" s="66">
        <f t="shared" si="1"/>
        <v>4615</v>
      </c>
      <c r="K47" s="66">
        <f t="shared" si="2"/>
        <v>715.00000000000011</v>
      </c>
      <c r="L47" s="66">
        <f t="shared" si="9"/>
        <v>1976</v>
      </c>
      <c r="M47" s="66">
        <f t="shared" si="10"/>
        <v>4608.5</v>
      </c>
      <c r="N47" s="66"/>
      <c r="O47" s="66">
        <f t="shared" si="14"/>
        <v>13780</v>
      </c>
      <c r="P47" s="66">
        <v>25</v>
      </c>
      <c r="Q47" s="75">
        <v>7689.07</v>
      </c>
      <c r="R47" s="75"/>
      <c r="S47" s="75">
        <v>884.24</v>
      </c>
      <c r="T47" s="75">
        <v>200</v>
      </c>
      <c r="U47" s="75">
        <f>IF((H47*12)&gt;867123.01,(79776+(((H47*12)-867123.01)*0.25))/12,IF((H47*12)&gt;624329.01,(31216+(((H47*12)-624329.01)*0.2))/12,IF((H47*12)&gt;416220.01,(((H47*12)-416220.01)*0.15)/12,0)))</f>
        <v>4427.5498333333335</v>
      </c>
      <c r="V47" s="75"/>
      <c r="W47" s="75">
        <f t="shared" si="8"/>
        <v>13225.859833333332</v>
      </c>
      <c r="X47" s="75">
        <f t="shared" si="4"/>
        <v>3841.5</v>
      </c>
      <c r="Y47" s="75">
        <f t="shared" si="11"/>
        <v>9223.5</v>
      </c>
      <c r="Z47" s="75">
        <f t="shared" si="6"/>
        <v>47932.640166666664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</row>
    <row r="48" spans="1:81" s="7" customFormat="1" x14ac:dyDescent="0.2">
      <c r="A48" s="64">
        <v>40</v>
      </c>
      <c r="B48" s="65" t="s">
        <v>100</v>
      </c>
      <c r="C48" s="65" t="s">
        <v>65</v>
      </c>
      <c r="D48" s="65" t="s">
        <v>10</v>
      </c>
      <c r="E48" s="65" t="s">
        <v>54</v>
      </c>
      <c r="F48" s="65" t="s">
        <v>60</v>
      </c>
      <c r="G48" s="66">
        <v>70000</v>
      </c>
      <c r="H48" s="66">
        <f t="shared" si="13"/>
        <v>60716.619999999995</v>
      </c>
      <c r="I48" s="66">
        <f t="shared" si="0"/>
        <v>2009</v>
      </c>
      <c r="J48" s="66">
        <f t="shared" si="1"/>
        <v>4970</v>
      </c>
      <c r="K48" s="66">
        <f t="shared" si="2"/>
        <v>770.00000000000011</v>
      </c>
      <c r="L48" s="66">
        <f t="shared" si="9"/>
        <v>2128</v>
      </c>
      <c r="M48" s="66">
        <f t="shared" si="10"/>
        <v>4963</v>
      </c>
      <c r="N48" s="66">
        <v>5146.38</v>
      </c>
      <c r="O48" s="66">
        <f t="shared" si="14"/>
        <v>19986.38</v>
      </c>
      <c r="P48" s="66">
        <v>25</v>
      </c>
      <c r="Q48" s="75"/>
      <c r="R48" s="75"/>
      <c r="S48" s="75">
        <v>841.48</v>
      </c>
      <c r="T48" s="75">
        <v>200</v>
      </c>
      <c r="U48" s="75">
        <v>4339.2</v>
      </c>
      <c r="V48" s="75"/>
      <c r="W48" s="75">
        <f t="shared" si="8"/>
        <v>5405.68</v>
      </c>
      <c r="X48" s="75">
        <f t="shared" si="4"/>
        <v>9283.380000000001</v>
      </c>
      <c r="Y48" s="75">
        <f t="shared" si="11"/>
        <v>9933</v>
      </c>
      <c r="Z48" s="75">
        <f t="shared" si="6"/>
        <v>55310.94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</row>
    <row r="49" spans="1:81" s="8" customFormat="1" ht="30" x14ac:dyDescent="0.2">
      <c r="A49" s="64">
        <v>41</v>
      </c>
      <c r="B49" s="134" t="s">
        <v>143</v>
      </c>
      <c r="C49" s="65" t="s">
        <v>65</v>
      </c>
      <c r="D49" s="65" t="s">
        <v>149</v>
      </c>
      <c r="E49" s="65" t="s">
        <v>38</v>
      </c>
      <c r="F49" s="65" t="s">
        <v>60</v>
      </c>
      <c r="G49" s="66">
        <v>125000</v>
      </c>
      <c r="H49" s="66">
        <f>+G49-(I49+L49+N49)</f>
        <v>115897.04000000001</v>
      </c>
      <c r="I49" s="66">
        <f t="shared" si="0"/>
        <v>3587.5</v>
      </c>
      <c r="J49" s="66">
        <f t="shared" si="1"/>
        <v>8875</v>
      </c>
      <c r="K49" s="66">
        <f t="shared" si="2"/>
        <v>822.89</v>
      </c>
      <c r="L49" s="66">
        <f t="shared" si="9"/>
        <v>3800</v>
      </c>
      <c r="M49" s="66">
        <f t="shared" si="10"/>
        <v>8862.5</v>
      </c>
      <c r="N49" s="66">
        <v>1715.46</v>
      </c>
      <c r="O49" s="66">
        <f>+I49+J49+K49+L49+M49+N49</f>
        <v>27663.35</v>
      </c>
      <c r="P49" s="66">
        <v>25</v>
      </c>
      <c r="Q49" s="75">
        <v>10736.72</v>
      </c>
      <c r="R49" s="75"/>
      <c r="S49" s="75">
        <v>179.97</v>
      </c>
      <c r="T49" s="75">
        <v>200</v>
      </c>
      <c r="U49" s="75">
        <v>17557.13</v>
      </c>
      <c r="V49" s="75"/>
      <c r="W49" s="75">
        <f t="shared" si="8"/>
        <v>28698.82</v>
      </c>
      <c r="X49" s="75">
        <f t="shared" si="4"/>
        <v>9102.9599999999991</v>
      </c>
      <c r="Y49" s="75">
        <f>+J49+M49</f>
        <v>17737.5</v>
      </c>
      <c r="Z49" s="75">
        <f t="shared" si="6"/>
        <v>87198.22</v>
      </c>
    </row>
    <row r="50" spans="1:81" s="8" customFormat="1" ht="30" x14ac:dyDescent="0.2">
      <c r="A50" s="64">
        <v>42</v>
      </c>
      <c r="B50" s="65" t="s">
        <v>146</v>
      </c>
      <c r="C50" s="65" t="s">
        <v>65</v>
      </c>
      <c r="D50" s="65" t="s">
        <v>149</v>
      </c>
      <c r="E50" s="65" t="s">
        <v>38</v>
      </c>
      <c r="F50" s="65" t="s">
        <v>60</v>
      </c>
      <c r="G50" s="66">
        <v>80000</v>
      </c>
      <c r="H50" s="66">
        <f>+G50-(I50+L50+N50)</f>
        <v>75272</v>
      </c>
      <c r="I50" s="66">
        <f t="shared" si="0"/>
        <v>2296</v>
      </c>
      <c r="J50" s="66">
        <f t="shared" si="1"/>
        <v>5679.9999999999991</v>
      </c>
      <c r="K50" s="66">
        <f t="shared" si="2"/>
        <v>822.89</v>
      </c>
      <c r="L50" s="66">
        <f t="shared" si="9"/>
        <v>2432</v>
      </c>
      <c r="M50" s="66">
        <f t="shared" si="10"/>
        <v>5672</v>
      </c>
      <c r="N50" s="66"/>
      <c r="O50" s="66">
        <f>+I50+J50+K50+L50+M50+N50</f>
        <v>16902.89</v>
      </c>
      <c r="P50" s="66">
        <v>25</v>
      </c>
      <c r="Q50" s="75">
        <v>1000</v>
      </c>
      <c r="R50" s="75"/>
      <c r="S50" s="75">
        <v>398.64</v>
      </c>
      <c r="T50" s="75">
        <v>200</v>
      </c>
      <c r="U50" s="75">
        <v>7400.87</v>
      </c>
      <c r="V50" s="75"/>
      <c r="W50" s="75">
        <f t="shared" si="8"/>
        <v>9024.51</v>
      </c>
      <c r="X50" s="75">
        <f t="shared" si="4"/>
        <v>4728</v>
      </c>
      <c r="Y50" s="75">
        <f>+J50+M50</f>
        <v>11352</v>
      </c>
      <c r="Z50" s="75">
        <f t="shared" si="6"/>
        <v>66247.490000000005</v>
      </c>
    </row>
    <row r="51" spans="1:81" s="156" customFormat="1" ht="30" x14ac:dyDescent="0.2">
      <c r="A51" s="149">
        <v>43</v>
      </c>
      <c r="B51" s="170" t="s">
        <v>169</v>
      </c>
      <c r="C51" s="150" t="s">
        <v>66</v>
      </c>
      <c r="D51" s="150" t="s">
        <v>149</v>
      </c>
      <c r="E51" s="150" t="s">
        <v>54</v>
      </c>
      <c r="F51" s="150" t="s">
        <v>60</v>
      </c>
      <c r="G51" s="151">
        <v>80000</v>
      </c>
      <c r="H51" s="151">
        <f t="shared" si="13"/>
        <v>75272</v>
      </c>
      <c r="I51" s="151">
        <f t="shared" si="0"/>
        <v>2296</v>
      </c>
      <c r="J51" s="151">
        <f t="shared" si="1"/>
        <v>5679.9999999999991</v>
      </c>
      <c r="K51" s="151">
        <f t="shared" si="2"/>
        <v>822.89</v>
      </c>
      <c r="L51" s="151">
        <f t="shared" si="9"/>
        <v>2432</v>
      </c>
      <c r="M51" s="151">
        <f t="shared" si="10"/>
        <v>5672</v>
      </c>
      <c r="N51" s="151"/>
      <c r="O51" s="151">
        <f t="shared" si="14"/>
        <v>16902.89</v>
      </c>
      <c r="P51" s="151">
        <v>25</v>
      </c>
      <c r="Q51" s="75"/>
      <c r="R51" s="147"/>
      <c r="S51" s="75"/>
      <c r="T51" s="147">
        <v>200</v>
      </c>
      <c r="U51" s="147">
        <v>7400.87</v>
      </c>
      <c r="V51" s="147"/>
      <c r="W51" s="147">
        <f>P51+Q51+R51+S51+T51+U51</f>
        <v>7625.87</v>
      </c>
      <c r="X51" s="147">
        <f t="shared" si="4"/>
        <v>4728</v>
      </c>
      <c r="Y51" s="147">
        <f t="shared" si="11"/>
        <v>11352</v>
      </c>
      <c r="Z51" s="75">
        <f t="shared" si="6"/>
        <v>67646.13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7"/>
    </row>
    <row r="52" spans="1:81" s="7" customFormat="1" ht="30" x14ac:dyDescent="0.2">
      <c r="A52" s="64">
        <v>44</v>
      </c>
      <c r="B52" s="134" t="s">
        <v>214</v>
      </c>
      <c r="C52" s="65" t="s">
        <v>66</v>
      </c>
      <c r="D52" s="67" t="s">
        <v>8</v>
      </c>
      <c r="E52" s="65" t="s">
        <v>20</v>
      </c>
      <c r="F52" s="65" t="s">
        <v>47</v>
      </c>
      <c r="G52" s="66">
        <v>46000</v>
      </c>
      <c r="H52" s="66">
        <f t="shared" si="13"/>
        <v>43281.4</v>
      </c>
      <c r="I52" s="66">
        <f t="shared" si="0"/>
        <v>1320.2</v>
      </c>
      <c r="J52" s="66">
        <f t="shared" si="1"/>
        <v>3265.9999999999995</v>
      </c>
      <c r="K52" s="66">
        <f t="shared" si="2"/>
        <v>506.00000000000006</v>
      </c>
      <c r="L52" s="66">
        <f t="shared" si="9"/>
        <v>1398.4</v>
      </c>
      <c r="M52" s="66">
        <f t="shared" si="10"/>
        <v>3261.4</v>
      </c>
      <c r="N52" s="66"/>
      <c r="O52" s="66">
        <f t="shared" si="14"/>
        <v>9752</v>
      </c>
      <c r="P52" s="66">
        <v>25</v>
      </c>
      <c r="Q52" s="75"/>
      <c r="R52" s="75"/>
      <c r="S52" s="75"/>
      <c r="T52" s="75">
        <v>200</v>
      </c>
      <c r="U52" s="75">
        <f>IF((H52*12)&gt;867123.01,(79776+(((H52*12)-867123.01)*0.25))/12,IF((H52*12)&gt;624329.01,(31216+(((H52*12)-624329.01)*0.2))/12,IF((H52*12)&gt;416220.01,(((H52*12)-416220.01)*0.15)/12,0)))</f>
        <v>1289.4598750000005</v>
      </c>
      <c r="V52" s="75"/>
      <c r="W52" s="75">
        <f t="shared" si="8"/>
        <v>1514.4598750000005</v>
      </c>
      <c r="X52" s="75">
        <f t="shared" si="4"/>
        <v>2718.6000000000004</v>
      </c>
      <c r="Y52" s="75">
        <f t="shared" si="11"/>
        <v>6527.4</v>
      </c>
      <c r="Z52" s="75">
        <f t="shared" si="6"/>
        <v>41766.940125000001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</row>
    <row r="53" spans="1:81" s="7" customFormat="1" ht="30" x14ac:dyDescent="0.2">
      <c r="A53" s="64">
        <v>45</v>
      </c>
      <c r="B53" s="65" t="s">
        <v>101</v>
      </c>
      <c r="C53" s="65" t="s">
        <v>65</v>
      </c>
      <c r="D53" s="65" t="s">
        <v>7</v>
      </c>
      <c r="E53" s="65" t="s">
        <v>22</v>
      </c>
      <c r="F53" s="65" t="s">
        <v>61</v>
      </c>
      <c r="G53" s="66">
        <v>46000</v>
      </c>
      <c r="H53" s="66">
        <f t="shared" si="13"/>
        <v>43281.4</v>
      </c>
      <c r="I53" s="66">
        <f t="shared" si="0"/>
        <v>1320.2</v>
      </c>
      <c r="J53" s="66">
        <f t="shared" si="1"/>
        <v>3265.9999999999995</v>
      </c>
      <c r="K53" s="66">
        <f t="shared" si="2"/>
        <v>506.00000000000006</v>
      </c>
      <c r="L53" s="66">
        <f t="shared" si="9"/>
        <v>1398.4</v>
      </c>
      <c r="M53" s="66">
        <f t="shared" si="10"/>
        <v>3261.4</v>
      </c>
      <c r="N53" s="66"/>
      <c r="O53" s="66">
        <f t="shared" si="14"/>
        <v>9752</v>
      </c>
      <c r="P53" s="66">
        <v>25</v>
      </c>
      <c r="Q53" s="75">
        <v>5667.2</v>
      </c>
      <c r="R53" s="75"/>
      <c r="S53" s="75">
        <v>304.8</v>
      </c>
      <c r="T53" s="75">
        <v>200</v>
      </c>
      <c r="U53" s="75">
        <v>1289.46</v>
      </c>
      <c r="V53" s="75"/>
      <c r="W53" s="75">
        <f t="shared" si="8"/>
        <v>7486.46</v>
      </c>
      <c r="X53" s="75">
        <f t="shared" si="4"/>
        <v>2718.6000000000004</v>
      </c>
      <c r="Y53" s="75">
        <f t="shared" si="11"/>
        <v>6527.4</v>
      </c>
      <c r="Z53" s="75">
        <f t="shared" si="6"/>
        <v>35794.94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</row>
    <row r="54" spans="1:81" s="7" customFormat="1" ht="30" x14ac:dyDescent="0.2">
      <c r="A54" s="64">
        <v>46</v>
      </c>
      <c r="B54" s="65" t="s">
        <v>102</v>
      </c>
      <c r="C54" s="65" t="s">
        <v>65</v>
      </c>
      <c r="D54" s="65" t="s">
        <v>7</v>
      </c>
      <c r="E54" s="65" t="s">
        <v>22</v>
      </c>
      <c r="F54" s="65" t="s">
        <v>61</v>
      </c>
      <c r="G54" s="66">
        <v>36000</v>
      </c>
      <c r="H54" s="66">
        <f t="shared" si="13"/>
        <v>33872.400000000001</v>
      </c>
      <c r="I54" s="66">
        <f t="shared" si="0"/>
        <v>1033.2</v>
      </c>
      <c r="J54" s="66">
        <f t="shared" si="1"/>
        <v>2555.9999999999995</v>
      </c>
      <c r="K54" s="66">
        <f t="shared" si="2"/>
        <v>396.00000000000006</v>
      </c>
      <c r="L54" s="66">
        <f t="shared" si="9"/>
        <v>1094.4000000000001</v>
      </c>
      <c r="M54" s="66">
        <f t="shared" si="10"/>
        <v>2552.4</v>
      </c>
      <c r="N54" s="66"/>
      <c r="O54" s="66">
        <f t="shared" si="14"/>
        <v>7632</v>
      </c>
      <c r="P54" s="66">
        <v>25</v>
      </c>
      <c r="Q54" s="75"/>
      <c r="R54" s="75"/>
      <c r="S54" s="75"/>
      <c r="T54" s="75">
        <v>200</v>
      </c>
      <c r="U54" s="75"/>
      <c r="V54" s="75"/>
      <c r="W54" s="75">
        <f t="shared" si="8"/>
        <v>225</v>
      </c>
      <c r="X54" s="75">
        <f t="shared" si="4"/>
        <v>2127.6000000000004</v>
      </c>
      <c r="Y54" s="75">
        <f t="shared" si="11"/>
        <v>5108.3999999999996</v>
      </c>
      <c r="Z54" s="75">
        <f t="shared" si="6"/>
        <v>33647.4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</row>
    <row r="55" spans="1:81" s="7" customFormat="1" ht="30" x14ac:dyDescent="0.2">
      <c r="A55" s="64">
        <v>47</v>
      </c>
      <c r="B55" s="65" t="s">
        <v>103</v>
      </c>
      <c r="C55" s="65" t="s">
        <v>65</v>
      </c>
      <c r="D55" s="65" t="s">
        <v>12</v>
      </c>
      <c r="E55" s="65" t="s">
        <v>22</v>
      </c>
      <c r="F55" s="65" t="s">
        <v>61</v>
      </c>
      <c r="G55" s="66">
        <v>46000</v>
      </c>
      <c r="H55" s="66">
        <f t="shared" si="13"/>
        <v>39850.479999999996</v>
      </c>
      <c r="I55" s="66">
        <f t="shared" si="0"/>
        <v>1320.2</v>
      </c>
      <c r="J55" s="66">
        <f t="shared" si="1"/>
        <v>3265.9999999999995</v>
      </c>
      <c r="K55" s="66">
        <f t="shared" si="2"/>
        <v>506.00000000000006</v>
      </c>
      <c r="L55" s="66">
        <f t="shared" si="9"/>
        <v>1398.4</v>
      </c>
      <c r="M55" s="66">
        <f t="shared" si="10"/>
        <v>3261.4</v>
      </c>
      <c r="N55" s="68">
        <v>3430.92</v>
      </c>
      <c r="O55" s="66">
        <f t="shared" si="14"/>
        <v>13182.92</v>
      </c>
      <c r="P55" s="66">
        <v>25</v>
      </c>
      <c r="Q55" s="75">
        <v>3395.29</v>
      </c>
      <c r="R55" s="75"/>
      <c r="S55" s="75">
        <v>889.07</v>
      </c>
      <c r="T55" s="75">
        <v>200</v>
      </c>
      <c r="U55" s="75">
        <v>774.82</v>
      </c>
      <c r="V55" s="75"/>
      <c r="W55" s="75">
        <f t="shared" si="8"/>
        <v>5284.1799999999994</v>
      </c>
      <c r="X55" s="75">
        <f t="shared" si="4"/>
        <v>6149.52</v>
      </c>
      <c r="Y55" s="75">
        <f t="shared" si="11"/>
        <v>6527.4</v>
      </c>
      <c r="Z55" s="75">
        <f t="shared" si="6"/>
        <v>34566.300000000003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</row>
    <row r="56" spans="1:81" s="7" customFormat="1" ht="30" x14ac:dyDescent="0.2">
      <c r="A56" s="64">
        <v>48</v>
      </c>
      <c r="B56" s="67" t="s">
        <v>104</v>
      </c>
      <c r="C56" s="67" t="s">
        <v>65</v>
      </c>
      <c r="D56" s="67" t="s">
        <v>136</v>
      </c>
      <c r="E56" s="67" t="s">
        <v>22</v>
      </c>
      <c r="F56" s="67" t="s">
        <v>61</v>
      </c>
      <c r="G56" s="68">
        <v>36000</v>
      </c>
      <c r="H56" s="68">
        <f t="shared" si="13"/>
        <v>33872.400000000001</v>
      </c>
      <c r="I56" s="68">
        <f t="shared" si="0"/>
        <v>1033.2</v>
      </c>
      <c r="J56" s="68">
        <f t="shared" si="1"/>
        <v>2555.9999999999995</v>
      </c>
      <c r="K56" s="66">
        <f t="shared" si="2"/>
        <v>396.00000000000006</v>
      </c>
      <c r="L56" s="66">
        <f t="shared" si="9"/>
        <v>1094.4000000000001</v>
      </c>
      <c r="M56" s="66">
        <f t="shared" si="10"/>
        <v>2552.4</v>
      </c>
      <c r="N56" s="68"/>
      <c r="O56" s="68">
        <f t="shared" si="14"/>
        <v>7632</v>
      </c>
      <c r="P56" s="68">
        <v>25</v>
      </c>
      <c r="Q56" s="76">
        <v>20790.740000000002</v>
      </c>
      <c r="R56" s="76"/>
      <c r="S56" s="76">
        <v>715.87</v>
      </c>
      <c r="T56" s="75">
        <v>200</v>
      </c>
      <c r="U56" s="75">
        <v>0</v>
      </c>
      <c r="V56" s="75"/>
      <c r="W56" s="75">
        <f t="shared" si="8"/>
        <v>21731.61</v>
      </c>
      <c r="X56" s="75">
        <f t="shared" si="4"/>
        <v>2127.6000000000004</v>
      </c>
      <c r="Y56" s="75">
        <f t="shared" si="11"/>
        <v>5108.3999999999996</v>
      </c>
      <c r="Z56" s="75">
        <f t="shared" si="6"/>
        <v>12140.79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</row>
    <row r="57" spans="1:81" s="7" customFormat="1" ht="30" x14ac:dyDescent="0.2">
      <c r="A57" s="64">
        <v>49</v>
      </c>
      <c r="B57" s="65" t="s">
        <v>105</v>
      </c>
      <c r="C57" s="65" t="s">
        <v>65</v>
      </c>
      <c r="D57" s="65" t="s">
        <v>7</v>
      </c>
      <c r="E57" s="65" t="s">
        <v>17</v>
      </c>
      <c r="F57" s="65" t="s">
        <v>61</v>
      </c>
      <c r="G57" s="66">
        <v>46000</v>
      </c>
      <c r="H57" s="66">
        <f t="shared" si="13"/>
        <v>43281.4</v>
      </c>
      <c r="I57" s="66">
        <f t="shared" si="0"/>
        <v>1320.2</v>
      </c>
      <c r="J57" s="66">
        <f t="shared" si="1"/>
        <v>3265.9999999999995</v>
      </c>
      <c r="K57" s="66">
        <f t="shared" si="2"/>
        <v>506.00000000000006</v>
      </c>
      <c r="L57" s="66">
        <f t="shared" si="9"/>
        <v>1398.4</v>
      </c>
      <c r="M57" s="66">
        <f t="shared" si="10"/>
        <v>3261.4</v>
      </c>
      <c r="N57" s="66"/>
      <c r="O57" s="66">
        <f t="shared" si="14"/>
        <v>9752</v>
      </c>
      <c r="P57" s="66">
        <v>25</v>
      </c>
      <c r="Q57" s="75"/>
      <c r="R57" s="75"/>
      <c r="S57" s="75">
        <v>419.24</v>
      </c>
      <c r="T57" s="75">
        <v>200</v>
      </c>
      <c r="U57" s="75">
        <v>1289.46</v>
      </c>
      <c r="V57" s="75"/>
      <c r="W57" s="75">
        <f t="shared" si="8"/>
        <v>1933.7</v>
      </c>
      <c r="X57" s="75">
        <f t="shared" si="4"/>
        <v>2718.6000000000004</v>
      </c>
      <c r="Y57" s="75">
        <f t="shared" ref="Y57:Y76" si="15">+J57+M57</f>
        <v>6527.4</v>
      </c>
      <c r="Z57" s="75">
        <f t="shared" si="6"/>
        <v>41347.699999999997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</row>
    <row r="58" spans="1:81" s="57" customFormat="1" ht="30.75" x14ac:dyDescent="0.25">
      <c r="A58" s="149">
        <v>50</v>
      </c>
      <c r="B58" s="150" t="s">
        <v>138</v>
      </c>
      <c r="C58" s="150" t="s">
        <v>65</v>
      </c>
      <c r="D58" s="150" t="s">
        <v>56</v>
      </c>
      <c r="E58" s="150" t="s">
        <v>17</v>
      </c>
      <c r="F58" s="150" t="s">
        <v>61</v>
      </c>
      <c r="G58" s="151">
        <v>46000</v>
      </c>
      <c r="H58" s="151">
        <f>+G58-(I58+L58+N58)</f>
        <v>43281.4</v>
      </c>
      <c r="I58" s="151">
        <f t="shared" si="0"/>
        <v>1320.2</v>
      </c>
      <c r="J58" s="151">
        <f t="shared" si="1"/>
        <v>3265.9999999999995</v>
      </c>
      <c r="K58" s="151">
        <f t="shared" si="2"/>
        <v>506.00000000000006</v>
      </c>
      <c r="L58" s="151">
        <f t="shared" si="9"/>
        <v>1398.4</v>
      </c>
      <c r="M58" s="151">
        <f t="shared" si="10"/>
        <v>3261.4</v>
      </c>
      <c r="N58" s="151"/>
      <c r="O58" s="151">
        <f>+I58+J58+K58+L58+M58+N58</f>
        <v>9752</v>
      </c>
      <c r="P58" s="151">
        <v>25</v>
      </c>
      <c r="Q58" s="75"/>
      <c r="R58" s="147"/>
      <c r="S58" s="75">
        <v>788.56</v>
      </c>
      <c r="T58" s="147">
        <v>200</v>
      </c>
      <c r="U58" s="147">
        <v>1289.46</v>
      </c>
      <c r="V58" s="147"/>
      <c r="W58" s="147">
        <f t="shared" si="8"/>
        <v>2303.02</v>
      </c>
      <c r="X58" s="147">
        <f t="shared" si="4"/>
        <v>2718.6000000000004</v>
      </c>
      <c r="Y58" s="147">
        <f>+J58+M58</f>
        <v>6527.4</v>
      </c>
      <c r="Z58" s="75">
        <f t="shared" si="6"/>
        <v>40978.379999999997</v>
      </c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4"/>
    </row>
    <row r="59" spans="1:81" s="28" customFormat="1" ht="30.75" x14ac:dyDescent="0.25">
      <c r="A59" s="64">
        <v>51</v>
      </c>
      <c r="B59" s="67" t="s">
        <v>139</v>
      </c>
      <c r="C59" s="67" t="s">
        <v>65</v>
      </c>
      <c r="D59" s="67" t="s">
        <v>7</v>
      </c>
      <c r="E59" s="65" t="s">
        <v>17</v>
      </c>
      <c r="F59" s="67" t="s">
        <v>61</v>
      </c>
      <c r="G59" s="68">
        <v>36000</v>
      </c>
      <c r="H59" s="68">
        <f>+G59-(I59+L59+N59)</f>
        <v>33872.400000000001</v>
      </c>
      <c r="I59" s="66">
        <f t="shared" si="0"/>
        <v>1033.2</v>
      </c>
      <c r="J59" s="66">
        <f t="shared" si="1"/>
        <v>2555.9999999999995</v>
      </c>
      <c r="K59" s="66">
        <f t="shared" si="2"/>
        <v>396.00000000000006</v>
      </c>
      <c r="L59" s="66">
        <f t="shared" si="9"/>
        <v>1094.4000000000001</v>
      </c>
      <c r="M59" s="66">
        <f t="shared" si="10"/>
        <v>2552.4</v>
      </c>
      <c r="N59" s="68"/>
      <c r="O59" s="68">
        <f>+I59+J59+K59+L59+M59+N59</f>
        <v>7632</v>
      </c>
      <c r="P59" s="68">
        <v>25</v>
      </c>
      <c r="Q59" s="75"/>
      <c r="R59" s="76"/>
      <c r="S59" s="76">
        <v>797.28</v>
      </c>
      <c r="T59" s="75">
        <v>200</v>
      </c>
      <c r="U59" s="75"/>
      <c r="V59" s="76"/>
      <c r="W59" s="75">
        <f t="shared" si="8"/>
        <v>1022.28</v>
      </c>
      <c r="X59" s="75">
        <f t="shared" si="4"/>
        <v>2127.6000000000004</v>
      </c>
      <c r="Y59" s="76">
        <f>+J59+M59</f>
        <v>5108.3999999999996</v>
      </c>
      <c r="Z59" s="75">
        <f t="shared" si="6"/>
        <v>32850.120000000003</v>
      </c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</row>
    <row r="60" spans="1:81" s="26" customFormat="1" ht="30" x14ac:dyDescent="0.2">
      <c r="A60" s="64">
        <v>52</v>
      </c>
      <c r="B60" s="67" t="s">
        <v>106</v>
      </c>
      <c r="C60" s="67" t="s">
        <v>65</v>
      </c>
      <c r="D60" s="67" t="s">
        <v>7</v>
      </c>
      <c r="E60" s="65" t="s">
        <v>17</v>
      </c>
      <c r="F60" s="67" t="s">
        <v>61</v>
      </c>
      <c r="G60" s="68">
        <v>46000</v>
      </c>
      <c r="H60" s="68">
        <f t="shared" si="13"/>
        <v>41565.94</v>
      </c>
      <c r="I60" s="66">
        <f t="shared" si="0"/>
        <v>1320.2</v>
      </c>
      <c r="J60" s="66">
        <f t="shared" si="1"/>
        <v>3265.9999999999995</v>
      </c>
      <c r="K60" s="66">
        <f t="shared" si="2"/>
        <v>506.00000000000006</v>
      </c>
      <c r="L60" s="66">
        <f t="shared" si="9"/>
        <v>1398.4</v>
      </c>
      <c r="M60" s="66">
        <f t="shared" si="10"/>
        <v>3261.4</v>
      </c>
      <c r="N60" s="66">
        <v>1715.46</v>
      </c>
      <c r="O60" s="68">
        <f t="shared" si="14"/>
        <v>11467.46</v>
      </c>
      <c r="P60" s="68">
        <v>25</v>
      </c>
      <c r="Q60" s="75"/>
      <c r="R60" s="76"/>
      <c r="S60" s="76"/>
      <c r="T60" s="75">
        <v>200</v>
      </c>
      <c r="U60" s="75">
        <v>1032.1400000000001</v>
      </c>
      <c r="V60" s="76"/>
      <c r="W60" s="75">
        <f t="shared" si="8"/>
        <v>1257.1400000000001</v>
      </c>
      <c r="X60" s="75">
        <f t="shared" si="4"/>
        <v>4434.0600000000004</v>
      </c>
      <c r="Y60" s="76">
        <f t="shared" si="15"/>
        <v>6527.4</v>
      </c>
      <c r="Z60" s="75">
        <f t="shared" si="6"/>
        <v>40308.800000000003</v>
      </c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</row>
    <row r="61" spans="1:81" s="26" customFormat="1" ht="30" x14ac:dyDescent="0.2">
      <c r="A61" s="64">
        <v>53</v>
      </c>
      <c r="B61" s="67" t="s">
        <v>107</v>
      </c>
      <c r="C61" s="67" t="s">
        <v>65</v>
      </c>
      <c r="D61" s="67" t="s">
        <v>15</v>
      </c>
      <c r="E61" s="65" t="s">
        <v>17</v>
      </c>
      <c r="F61" s="67" t="s">
        <v>61</v>
      </c>
      <c r="G61" s="68">
        <v>46000</v>
      </c>
      <c r="H61" s="68">
        <f t="shared" si="13"/>
        <v>43281.4</v>
      </c>
      <c r="I61" s="66">
        <f t="shared" si="0"/>
        <v>1320.2</v>
      </c>
      <c r="J61" s="66">
        <f t="shared" si="1"/>
        <v>3265.9999999999995</v>
      </c>
      <c r="K61" s="66">
        <f t="shared" si="2"/>
        <v>506.00000000000006</v>
      </c>
      <c r="L61" s="66">
        <f t="shared" si="9"/>
        <v>1398.4</v>
      </c>
      <c r="M61" s="66">
        <f t="shared" si="10"/>
        <v>3261.4</v>
      </c>
      <c r="N61" s="68"/>
      <c r="O61" s="68">
        <f t="shared" si="14"/>
        <v>9752</v>
      </c>
      <c r="P61" s="68">
        <v>25</v>
      </c>
      <c r="Q61" s="75"/>
      <c r="R61" s="76"/>
      <c r="S61" s="76">
        <v>797.28</v>
      </c>
      <c r="T61" s="75">
        <v>200</v>
      </c>
      <c r="U61" s="76">
        <v>1289.46</v>
      </c>
      <c r="V61" s="76"/>
      <c r="W61" s="75">
        <f t="shared" si="8"/>
        <v>2311.7399999999998</v>
      </c>
      <c r="X61" s="75">
        <f t="shared" si="4"/>
        <v>2718.6000000000004</v>
      </c>
      <c r="Y61" s="76">
        <f t="shared" si="15"/>
        <v>6527.4</v>
      </c>
      <c r="Z61" s="75">
        <f t="shared" si="6"/>
        <v>40969.660000000003</v>
      </c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</row>
    <row r="62" spans="1:81" s="26" customFormat="1" ht="30" x14ac:dyDescent="0.2">
      <c r="A62" s="64">
        <v>54</v>
      </c>
      <c r="B62" s="67" t="s">
        <v>108</v>
      </c>
      <c r="C62" s="67" t="s">
        <v>66</v>
      </c>
      <c r="D62" s="67" t="s">
        <v>7</v>
      </c>
      <c r="E62" s="65" t="s">
        <v>20</v>
      </c>
      <c r="F62" s="67" t="s">
        <v>61</v>
      </c>
      <c r="G62" s="68">
        <v>36000</v>
      </c>
      <c r="H62" s="68">
        <f>+G62-(I62+L62+N62)</f>
        <v>33872.400000000001</v>
      </c>
      <c r="I62" s="66">
        <f t="shared" si="0"/>
        <v>1033.2</v>
      </c>
      <c r="J62" s="66">
        <f t="shared" si="1"/>
        <v>2555.9999999999995</v>
      </c>
      <c r="K62" s="66">
        <f t="shared" si="2"/>
        <v>396.00000000000006</v>
      </c>
      <c r="L62" s="66">
        <f t="shared" si="9"/>
        <v>1094.4000000000001</v>
      </c>
      <c r="M62" s="66">
        <f t="shared" si="10"/>
        <v>2552.4</v>
      </c>
      <c r="N62" s="68"/>
      <c r="O62" s="68">
        <f>+I62+J62+K62+L62+M62+N62</f>
        <v>7632</v>
      </c>
      <c r="P62" s="68">
        <v>25</v>
      </c>
      <c r="Q62" s="75"/>
      <c r="R62" s="76"/>
      <c r="S62" s="76">
        <v>398.64</v>
      </c>
      <c r="T62" s="75">
        <v>200</v>
      </c>
      <c r="U62" s="75"/>
      <c r="V62" s="76"/>
      <c r="W62" s="75">
        <f t="shared" si="8"/>
        <v>623.64</v>
      </c>
      <c r="X62" s="75">
        <f t="shared" si="4"/>
        <v>2127.6000000000004</v>
      </c>
      <c r="Y62" s="76">
        <f t="shared" si="15"/>
        <v>5108.3999999999996</v>
      </c>
      <c r="Z62" s="75">
        <f t="shared" si="6"/>
        <v>33248.76</v>
      </c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</row>
    <row r="63" spans="1:81" s="155" customFormat="1" ht="30" x14ac:dyDescent="0.2">
      <c r="A63" s="149">
        <v>55</v>
      </c>
      <c r="B63" s="153" t="s">
        <v>162</v>
      </c>
      <c r="C63" s="153" t="s">
        <v>65</v>
      </c>
      <c r="D63" s="153" t="s">
        <v>136</v>
      </c>
      <c r="E63" s="150" t="s">
        <v>20</v>
      </c>
      <c r="F63" s="153" t="s">
        <v>61</v>
      </c>
      <c r="G63" s="154">
        <v>30000</v>
      </c>
      <c r="H63" s="154">
        <f t="shared" si="13"/>
        <v>28227</v>
      </c>
      <c r="I63" s="151">
        <f t="shared" si="0"/>
        <v>861</v>
      </c>
      <c r="J63" s="151">
        <f t="shared" si="1"/>
        <v>2130</v>
      </c>
      <c r="K63" s="151">
        <f t="shared" si="2"/>
        <v>330.00000000000006</v>
      </c>
      <c r="L63" s="151">
        <f t="shared" si="9"/>
        <v>912</v>
      </c>
      <c r="M63" s="151">
        <f t="shared" si="10"/>
        <v>2127</v>
      </c>
      <c r="N63" s="154"/>
      <c r="O63" s="154">
        <f t="shared" ref="O63:O68" si="16">+I63+J63+K63+L63+M63+N63</f>
        <v>6360</v>
      </c>
      <c r="P63" s="154">
        <v>25</v>
      </c>
      <c r="Q63" s="75"/>
      <c r="R63" s="148"/>
      <c r="S63" s="76"/>
      <c r="T63" s="147">
        <v>200</v>
      </c>
      <c r="U63" s="147"/>
      <c r="V63" s="148"/>
      <c r="W63" s="147">
        <f t="shared" si="8"/>
        <v>225</v>
      </c>
      <c r="X63" s="147">
        <f t="shared" si="4"/>
        <v>1773</v>
      </c>
      <c r="Y63" s="148">
        <f t="shared" ref="Y63:Y68" si="17">+J63+M63</f>
        <v>4257</v>
      </c>
      <c r="Z63" s="75">
        <f t="shared" si="6"/>
        <v>28002</v>
      </c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6"/>
    </row>
    <row r="64" spans="1:81" s="26" customFormat="1" ht="30" x14ac:dyDescent="0.2">
      <c r="A64" s="64">
        <v>56</v>
      </c>
      <c r="B64" s="67" t="s">
        <v>163</v>
      </c>
      <c r="C64" s="67" t="s">
        <v>66</v>
      </c>
      <c r="D64" s="67" t="s">
        <v>7</v>
      </c>
      <c r="E64" s="65" t="s">
        <v>20</v>
      </c>
      <c r="F64" s="67" t="s">
        <v>61</v>
      </c>
      <c r="G64" s="68">
        <v>30000</v>
      </c>
      <c r="H64" s="68">
        <f>+G64-(I64+L64+N64)</f>
        <v>28227</v>
      </c>
      <c r="I64" s="66">
        <f t="shared" si="0"/>
        <v>861</v>
      </c>
      <c r="J64" s="66">
        <f t="shared" si="1"/>
        <v>2130</v>
      </c>
      <c r="K64" s="66">
        <f t="shared" si="2"/>
        <v>330.00000000000006</v>
      </c>
      <c r="L64" s="66">
        <f t="shared" si="9"/>
        <v>912</v>
      </c>
      <c r="M64" s="66">
        <f t="shared" si="10"/>
        <v>2127</v>
      </c>
      <c r="N64" s="68"/>
      <c r="O64" s="68">
        <f t="shared" si="16"/>
        <v>6360</v>
      </c>
      <c r="P64" s="68">
        <v>25</v>
      </c>
      <c r="Q64" s="75"/>
      <c r="R64" s="76"/>
      <c r="S64" s="76">
        <v>241.95</v>
      </c>
      <c r="T64" s="75">
        <v>200</v>
      </c>
      <c r="U64" s="75"/>
      <c r="V64" s="76"/>
      <c r="W64" s="75">
        <f t="shared" si="8"/>
        <v>466.95</v>
      </c>
      <c r="X64" s="75">
        <f t="shared" si="4"/>
        <v>1773</v>
      </c>
      <c r="Y64" s="76">
        <f t="shared" si="17"/>
        <v>4257</v>
      </c>
      <c r="Z64" s="75">
        <f t="shared" si="6"/>
        <v>27760.05</v>
      </c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</row>
    <row r="65" spans="1:81" s="26" customFormat="1" x14ac:dyDescent="0.2">
      <c r="A65" s="64">
        <v>57</v>
      </c>
      <c r="B65" s="67" t="s">
        <v>164</v>
      </c>
      <c r="C65" s="67" t="s">
        <v>65</v>
      </c>
      <c r="D65" s="135" t="s">
        <v>8</v>
      </c>
      <c r="E65" s="65" t="s">
        <v>231</v>
      </c>
      <c r="F65" s="67" t="s">
        <v>61</v>
      </c>
      <c r="G65" s="68">
        <v>46000</v>
      </c>
      <c r="H65" s="68">
        <f t="shared" si="13"/>
        <v>43281.4</v>
      </c>
      <c r="I65" s="66">
        <f t="shared" si="0"/>
        <v>1320.2</v>
      </c>
      <c r="J65" s="66">
        <f t="shared" si="1"/>
        <v>3265.9999999999995</v>
      </c>
      <c r="K65" s="66">
        <f t="shared" si="2"/>
        <v>506.00000000000006</v>
      </c>
      <c r="L65" s="66">
        <f t="shared" si="9"/>
        <v>1398.4</v>
      </c>
      <c r="M65" s="66">
        <f t="shared" si="10"/>
        <v>3261.4</v>
      </c>
      <c r="N65" s="68"/>
      <c r="O65" s="68">
        <f t="shared" si="16"/>
        <v>9752</v>
      </c>
      <c r="P65" s="68">
        <v>25</v>
      </c>
      <c r="Q65" s="75">
        <v>1233.44</v>
      </c>
      <c r="R65" s="76"/>
      <c r="S65" s="76">
        <v>398.64</v>
      </c>
      <c r="T65" s="75">
        <v>200</v>
      </c>
      <c r="U65" s="75">
        <v>1289.46</v>
      </c>
      <c r="V65" s="76"/>
      <c r="W65" s="75">
        <f t="shared" si="8"/>
        <v>3146.54</v>
      </c>
      <c r="X65" s="75">
        <f t="shared" si="4"/>
        <v>2718.6000000000004</v>
      </c>
      <c r="Y65" s="76">
        <f t="shared" si="17"/>
        <v>6527.4</v>
      </c>
      <c r="Z65" s="75">
        <f t="shared" si="6"/>
        <v>40134.86</v>
      </c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</row>
    <row r="66" spans="1:81" s="26" customFormat="1" ht="30" x14ac:dyDescent="0.2">
      <c r="A66" s="64">
        <v>58</v>
      </c>
      <c r="B66" s="67" t="s">
        <v>165</v>
      </c>
      <c r="C66" s="67" t="s">
        <v>66</v>
      </c>
      <c r="D66" s="67" t="s">
        <v>9</v>
      </c>
      <c r="E66" s="65" t="s">
        <v>20</v>
      </c>
      <c r="F66" s="67" t="s">
        <v>61</v>
      </c>
      <c r="G66" s="68">
        <v>46000</v>
      </c>
      <c r="H66" s="68">
        <f t="shared" si="13"/>
        <v>41565.94</v>
      </c>
      <c r="I66" s="66">
        <f t="shared" si="0"/>
        <v>1320.2</v>
      </c>
      <c r="J66" s="66">
        <f t="shared" si="1"/>
        <v>3265.9999999999995</v>
      </c>
      <c r="K66" s="66">
        <f t="shared" si="2"/>
        <v>506.00000000000006</v>
      </c>
      <c r="L66" s="66">
        <f t="shared" si="9"/>
        <v>1398.4</v>
      </c>
      <c r="M66" s="66">
        <f t="shared" si="10"/>
        <v>3261.4</v>
      </c>
      <c r="N66" s="66">
        <v>1715.46</v>
      </c>
      <c r="O66" s="68">
        <f t="shared" si="16"/>
        <v>11467.46</v>
      </c>
      <c r="P66" s="68">
        <v>25</v>
      </c>
      <c r="Q66" s="75"/>
      <c r="R66" s="76"/>
      <c r="S66" s="76">
        <v>428.64</v>
      </c>
      <c r="T66" s="75">
        <v>200</v>
      </c>
      <c r="U66" s="76">
        <f>IF((H66*12)&gt;867123.01,(79776+(((H66*12)-867123.01)*0.25))/12,IF((H66*12)&gt;624329.01,(31216+(((H66*12)-624329.01)*0.2))/12,IF((H66*12)&gt;416220.01,(((H66*12)-416220.01)*0.15)/12,0)))</f>
        <v>1032.1408750000003</v>
      </c>
      <c r="V66" s="76"/>
      <c r="W66" s="75">
        <f t="shared" si="8"/>
        <v>1685.7808750000004</v>
      </c>
      <c r="X66" s="75">
        <f t="shared" si="4"/>
        <v>4434.0600000000004</v>
      </c>
      <c r="Y66" s="76">
        <f t="shared" si="17"/>
        <v>6527.4</v>
      </c>
      <c r="Z66" s="75">
        <f t="shared" si="6"/>
        <v>39880.159124999998</v>
      </c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</row>
    <row r="67" spans="1:81" s="26" customFormat="1" ht="30" x14ac:dyDescent="0.2">
      <c r="A67" s="64">
        <v>59</v>
      </c>
      <c r="B67" s="67" t="s">
        <v>166</v>
      </c>
      <c r="C67" s="67" t="s">
        <v>65</v>
      </c>
      <c r="D67" s="67" t="s">
        <v>56</v>
      </c>
      <c r="E67" s="65" t="s">
        <v>20</v>
      </c>
      <c r="F67" s="67" t="s">
        <v>61</v>
      </c>
      <c r="G67" s="68">
        <v>46000</v>
      </c>
      <c r="H67" s="68">
        <f t="shared" si="13"/>
        <v>43281.4</v>
      </c>
      <c r="I67" s="66">
        <f t="shared" si="0"/>
        <v>1320.2</v>
      </c>
      <c r="J67" s="66">
        <f t="shared" si="1"/>
        <v>3265.9999999999995</v>
      </c>
      <c r="K67" s="66">
        <f t="shared" si="2"/>
        <v>506.00000000000006</v>
      </c>
      <c r="L67" s="66">
        <f t="shared" si="9"/>
        <v>1398.4</v>
      </c>
      <c r="M67" s="66">
        <f t="shared" si="10"/>
        <v>3261.4</v>
      </c>
      <c r="N67" s="68"/>
      <c r="O67" s="68">
        <f t="shared" si="16"/>
        <v>9752</v>
      </c>
      <c r="P67" s="68">
        <v>25</v>
      </c>
      <c r="Q67" s="75"/>
      <c r="R67" s="76"/>
      <c r="S67" s="76">
        <v>545.94000000000005</v>
      </c>
      <c r="T67" s="75">
        <v>200</v>
      </c>
      <c r="U67" s="76">
        <v>1289.46</v>
      </c>
      <c r="V67" s="76"/>
      <c r="W67" s="75">
        <f t="shared" si="8"/>
        <v>2060.4</v>
      </c>
      <c r="X67" s="75">
        <f t="shared" si="4"/>
        <v>2718.6000000000004</v>
      </c>
      <c r="Y67" s="76">
        <f t="shared" si="17"/>
        <v>6527.4</v>
      </c>
      <c r="Z67" s="75">
        <f t="shared" si="6"/>
        <v>41221</v>
      </c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</row>
    <row r="68" spans="1:81" s="26" customFormat="1" ht="30" x14ac:dyDescent="0.2">
      <c r="A68" s="64">
        <v>61</v>
      </c>
      <c r="B68" s="67" t="s">
        <v>168</v>
      </c>
      <c r="C68" s="67" t="s">
        <v>66</v>
      </c>
      <c r="D68" s="67" t="s">
        <v>136</v>
      </c>
      <c r="E68" s="65" t="s">
        <v>20</v>
      </c>
      <c r="F68" s="67" t="s">
        <v>61</v>
      </c>
      <c r="G68" s="68">
        <v>46000</v>
      </c>
      <c r="H68" s="68">
        <f t="shared" si="13"/>
        <v>43281.4</v>
      </c>
      <c r="I68" s="66">
        <f t="shared" si="0"/>
        <v>1320.2</v>
      </c>
      <c r="J68" s="66">
        <f t="shared" si="1"/>
        <v>3265.9999999999995</v>
      </c>
      <c r="K68" s="66">
        <f t="shared" si="2"/>
        <v>506.00000000000006</v>
      </c>
      <c r="L68" s="66">
        <f t="shared" si="9"/>
        <v>1398.4</v>
      </c>
      <c r="M68" s="66">
        <f t="shared" si="10"/>
        <v>3261.4</v>
      </c>
      <c r="N68" s="68"/>
      <c r="O68" s="68">
        <f t="shared" si="16"/>
        <v>9752</v>
      </c>
      <c r="P68" s="68">
        <v>25</v>
      </c>
      <c r="Q68" s="75">
        <v>10000</v>
      </c>
      <c r="R68" s="76"/>
      <c r="S68" s="76"/>
      <c r="T68" s="75">
        <v>200</v>
      </c>
      <c r="U68" s="76">
        <v>1289.46</v>
      </c>
      <c r="V68" s="76"/>
      <c r="W68" s="75">
        <f t="shared" si="8"/>
        <v>11514.46</v>
      </c>
      <c r="X68" s="75">
        <f t="shared" si="4"/>
        <v>2718.6000000000004</v>
      </c>
      <c r="Y68" s="76">
        <f t="shared" si="17"/>
        <v>6527.4</v>
      </c>
      <c r="Z68" s="75">
        <f t="shared" si="6"/>
        <v>31766.940000000002</v>
      </c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</row>
    <row r="69" spans="1:81" s="26" customFormat="1" ht="30" x14ac:dyDescent="0.2">
      <c r="A69" s="64">
        <v>62</v>
      </c>
      <c r="B69" s="67" t="s">
        <v>109</v>
      </c>
      <c r="C69" s="67" t="s">
        <v>66</v>
      </c>
      <c r="D69" s="67" t="s">
        <v>141</v>
      </c>
      <c r="E69" s="65" t="s">
        <v>20</v>
      </c>
      <c r="F69" s="67" t="s">
        <v>61</v>
      </c>
      <c r="G69" s="68">
        <v>46000</v>
      </c>
      <c r="H69" s="68">
        <f t="shared" si="13"/>
        <v>43281.4</v>
      </c>
      <c r="I69" s="66">
        <f t="shared" si="0"/>
        <v>1320.2</v>
      </c>
      <c r="J69" s="66">
        <f t="shared" si="1"/>
        <v>3265.9999999999995</v>
      </c>
      <c r="K69" s="66">
        <f t="shared" si="2"/>
        <v>506.00000000000006</v>
      </c>
      <c r="L69" s="66">
        <f t="shared" si="9"/>
        <v>1398.4</v>
      </c>
      <c r="M69" s="66">
        <f t="shared" si="10"/>
        <v>3261.4</v>
      </c>
      <c r="N69" s="68"/>
      <c r="O69" s="68">
        <f t="shared" si="14"/>
        <v>9752</v>
      </c>
      <c r="P69" s="68">
        <v>25</v>
      </c>
      <c r="Q69" s="75">
        <v>11000</v>
      </c>
      <c r="R69" s="76"/>
      <c r="S69" s="76">
        <v>453.64</v>
      </c>
      <c r="T69" s="75">
        <v>200</v>
      </c>
      <c r="U69" s="76">
        <v>1289.46</v>
      </c>
      <c r="V69" s="76"/>
      <c r="W69" s="75">
        <f t="shared" si="8"/>
        <v>12968.099999999999</v>
      </c>
      <c r="X69" s="75">
        <f t="shared" si="4"/>
        <v>2718.6000000000004</v>
      </c>
      <c r="Y69" s="76">
        <f t="shared" si="15"/>
        <v>6527.4</v>
      </c>
      <c r="Z69" s="75">
        <f t="shared" si="6"/>
        <v>30313.300000000003</v>
      </c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</row>
    <row r="70" spans="1:81" s="26" customFormat="1" ht="30" x14ac:dyDescent="0.2">
      <c r="A70" s="64">
        <v>63</v>
      </c>
      <c r="B70" s="67" t="s">
        <v>110</v>
      </c>
      <c r="C70" s="67" t="s">
        <v>66</v>
      </c>
      <c r="D70" s="67" t="s">
        <v>15</v>
      </c>
      <c r="E70" s="65" t="s">
        <v>20</v>
      </c>
      <c r="F70" s="67" t="s">
        <v>61</v>
      </c>
      <c r="G70" s="68">
        <v>36000</v>
      </c>
      <c r="H70" s="68">
        <f t="shared" si="13"/>
        <v>32156.94</v>
      </c>
      <c r="I70" s="66">
        <f t="shared" si="0"/>
        <v>1033.2</v>
      </c>
      <c r="J70" s="66">
        <f t="shared" si="1"/>
        <v>2555.9999999999995</v>
      </c>
      <c r="K70" s="66">
        <f t="shared" ref="K70:K106" si="18">IF(G70&lt;=74808,G70*1.1%,822.89)</f>
        <v>396.00000000000006</v>
      </c>
      <c r="L70" s="66">
        <f t="shared" ref="L70:L106" si="19">IF(G70&lt;=187020,G70*3.04%,4943.8)</f>
        <v>1094.4000000000001</v>
      </c>
      <c r="M70" s="66">
        <f t="shared" ref="M70:M106" si="20">IF(G70&lt;=187020,G70*7.09%,11530.11)</f>
        <v>2552.4</v>
      </c>
      <c r="N70" s="66">
        <v>1715.46</v>
      </c>
      <c r="O70" s="68">
        <f t="shared" si="14"/>
        <v>9347.4599999999991</v>
      </c>
      <c r="P70" s="68">
        <v>25</v>
      </c>
      <c r="Q70" s="75"/>
      <c r="R70" s="76"/>
      <c r="S70" s="76">
        <v>1989.05</v>
      </c>
      <c r="T70" s="75">
        <v>200</v>
      </c>
      <c r="U70" s="76"/>
      <c r="V70" s="76"/>
      <c r="W70" s="75">
        <f t="shared" si="8"/>
        <v>2214.0500000000002</v>
      </c>
      <c r="X70" s="75">
        <f t="shared" ref="X70:X106" si="21">+I70+L70+N70</f>
        <v>3843.0600000000004</v>
      </c>
      <c r="Y70" s="76">
        <f t="shared" si="15"/>
        <v>5108.3999999999996</v>
      </c>
      <c r="Z70" s="75">
        <f t="shared" si="6"/>
        <v>29942.89</v>
      </c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</row>
    <row r="71" spans="1:81" s="26" customFormat="1" ht="30" x14ac:dyDescent="0.2">
      <c r="A71" s="64">
        <v>64</v>
      </c>
      <c r="B71" s="67" t="s">
        <v>111</v>
      </c>
      <c r="C71" s="67" t="s">
        <v>66</v>
      </c>
      <c r="D71" s="67" t="s">
        <v>15</v>
      </c>
      <c r="E71" s="65" t="s">
        <v>32</v>
      </c>
      <c r="F71" s="67" t="s">
        <v>61</v>
      </c>
      <c r="G71" s="68">
        <v>36000</v>
      </c>
      <c r="H71" s="68">
        <f t="shared" si="13"/>
        <v>33872.400000000001</v>
      </c>
      <c r="I71" s="66">
        <f t="shared" ref="I71:I106" si="22">IF(G71&lt;=374040,G71*2.87%,9334.68)</f>
        <v>1033.2</v>
      </c>
      <c r="J71" s="66">
        <f t="shared" ref="J71:J106" si="23">IF(G71&lt;=374040,G71*7.1%,23092.75)</f>
        <v>2555.9999999999995</v>
      </c>
      <c r="K71" s="66">
        <f t="shared" si="18"/>
        <v>396.00000000000006</v>
      </c>
      <c r="L71" s="66">
        <f t="shared" si="19"/>
        <v>1094.4000000000001</v>
      </c>
      <c r="M71" s="66">
        <f t="shared" si="20"/>
        <v>2552.4</v>
      </c>
      <c r="N71" s="68"/>
      <c r="O71" s="68">
        <f t="shared" si="14"/>
        <v>7632</v>
      </c>
      <c r="P71" s="68">
        <v>25</v>
      </c>
      <c r="Q71" s="75">
        <v>1500</v>
      </c>
      <c r="R71" s="76"/>
      <c r="S71" s="76"/>
      <c r="T71" s="75">
        <v>200</v>
      </c>
      <c r="U71" s="75">
        <v>0</v>
      </c>
      <c r="V71" s="76"/>
      <c r="W71" s="75">
        <f t="shared" ref="W71:W106" si="24">P71+Q71+R71+S71+T71+U71</f>
        <v>1725</v>
      </c>
      <c r="X71" s="75">
        <f t="shared" si="21"/>
        <v>2127.6000000000004</v>
      </c>
      <c r="Y71" s="76">
        <f t="shared" si="15"/>
        <v>5108.3999999999996</v>
      </c>
      <c r="Z71" s="75">
        <f t="shared" si="6"/>
        <v>32147.4</v>
      </c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</row>
    <row r="72" spans="1:81" s="155" customFormat="1" ht="30" x14ac:dyDescent="0.2">
      <c r="A72" s="149">
        <v>65</v>
      </c>
      <c r="B72" s="153" t="s">
        <v>112</v>
      </c>
      <c r="C72" s="153" t="s">
        <v>66</v>
      </c>
      <c r="D72" s="153" t="s">
        <v>15</v>
      </c>
      <c r="E72" s="150" t="s">
        <v>131</v>
      </c>
      <c r="F72" s="153" t="s">
        <v>61</v>
      </c>
      <c r="G72" s="154">
        <v>46000</v>
      </c>
      <c r="H72" s="154">
        <f t="shared" si="13"/>
        <v>43281.4</v>
      </c>
      <c r="I72" s="151">
        <f t="shared" si="22"/>
        <v>1320.2</v>
      </c>
      <c r="J72" s="151">
        <f t="shared" si="23"/>
        <v>3265.9999999999995</v>
      </c>
      <c r="K72" s="151">
        <f t="shared" si="18"/>
        <v>506.00000000000006</v>
      </c>
      <c r="L72" s="151">
        <f t="shared" si="19"/>
        <v>1398.4</v>
      </c>
      <c r="M72" s="151">
        <f t="shared" si="20"/>
        <v>3261.4</v>
      </c>
      <c r="N72" s="154"/>
      <c r="O72" s="154">
        <f t="shared" si="14"/>
        <v>9752</v>
      </c>
      <c r="P72" s="154">
        <v>25</v>
      </c>
      <c r="Q72" s="75">
        <v>200</v>
      </c>
      <c r="R72" s="148"/>
      <c r="S72" s="76">
        <v>1225.9100000000001</v>
      </c>
      <c r="T72" s="147">
        <v>200</v>
      </c>
      <c r="U72" s="148">
        <v>1289.46</v>
      </c>
      <c r="V72" s="148"/>
      <c r="W72" s="147">
        <f t="shared" si="24"/>
        <v>2940.37</v>
      </c>
      <c r="X72" s="147">
        <f t="shared" si="21"/>
        <v>2718.6000000000004</v>
      </c>
      <c r="Y72" s="148">
        <f t="shared" si="15"/>
        <v>6527.4</v>
      </c>
      <c r="Z72" s="75">
        <f t="shared" si="6"/>
        <v>40341.03</v>
      </c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6"/>
    </row>
    <row r="73" spans="1:81" s="26" customFormat="1" ht="45" x14ac:dyDescent="0.2">
      <c r="A73" s="64">
        <v>66</v>
      </c>
      <c r="B73" s="67" t="s">
        <v>113</v>
      </c>
      <c r="C73" s="67" t="s">
        <v>65</v>
      </c>
      <c r="D73" s="67" t="s">
        <v>12</v>
      </c>
      <c r="E73" s="65" t="s">
        <v>22</v>
      </c>
      <c r="F73" s="67" t="s">
        <v>61</v>
      </c>
      <c r="G73" s="68">
        <v>46000</v>
      </c>
      <c r="H73" s="68">
        <f t="shared" ref="H73:H79" si="25">+G73-(I73+L73+N73)</f>
        <v>43281.4</v>
      </c>
      <c r="I73" s="66">
        <f t="shared" si="22"/>
        <v>1320.2</v>
      </c>
      <c r="J73" s="66">
        <f t="shared" si="23"/>
        <v>3265.9999999999995</v>
      </c>
      <c r="K73" s="66">
        <f t="shared" si="18"/>
        <v>506.00000000000006</v>
      </c>
      <c r="L73" s="66">
        <f t="shared" si="19"/>
        <v>1398.4</v>
      </c>
      <c r="M73" s="66">
        <f t="shared" si="20"/>
        <v>3261.4</v>
      </c>
      <c r="N73" s="68"/>
      <c r="O73" s="68">
        <f t="shared" ref="O73:O79" si="26">+I73+J73+K73+L73+M73+N73</f>
        <v>9752</v>
      </c>
      <c r="P73" s="68">
        <v>25</v>
      </c>
      <c r="Q73" s="75"/>
      <c r="R73" s="76"/>
      <c r="S73" s="76">
        <v>629.19000000000005</v>
      </c>
      <c r="T73" s="75">
        <v>200</v>
      </c>
      <c r="U73" s="75">
        <v>1289.46</v>
      </c>
      <c r="V73" s="76"/>
      <c r="W73" s="75">
        <f t="shared" si="24"/>
        <v>2143.65</v>
      </c>
      <c r="X73" s="75">
        <f t="shared" si="21"/>
        <v>2718.6000000000004</v>
      </c>
      <c r="Y73" s="76">
        <f t="shared" si="15"/>
        <v>6527.4</v>
      </c>
      <c r="Z73" s="75">
        <f t="shared" si="6"/>
        <v>41137.75</v>
      </c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</row>
    <row r="74" spans="1:81" s="26" customFormat="1" x14ac:dyDescent="0.2">
      <c r="A74" s="64">
        <v>67</v>
      </c>
      <c r="B74" s="67" t="s">
        <v>114</v>
      </c>
      <c r="C74" s="67" t="s">
        <v>65</v>
      </c>
      <c r="D74" s="67" t="s">
        <v>8</v>
      </c>
      <c r="E74" s="65" t="s">
        <v>21</v>
      </c>
      <c r="F74" s="67" t="s">
        <v>61</v>
      </c>
      <c r="G74" s="68">
        <v>36000</v>
      </c>
      <c r="H74" s="68">
        <f t="shared" si="25"/>
        <v>30441.48</v>
      </c>
      <c r="I74" s="66">
        <f t="shared" si="22"/>
        <v>1033.2</v>
      </c>
      <c r="J74" s="66">
        <f t="shared" si="23"/>
        <v>2555.9999999999995</v>
      </c>
      <c r="K74" s="66">
        <f t="shared" si="18"/>
        <v>396.00000000000006</v>
      </c>
      <c r="L74" s="66">
        <f t="shared" si="19"/>
        <v>1094.4000000000001</v>
      </c>
      <c r="M74" s="66">
        <f t="shared" si="20"/>
        <v>2552.4</v>
      </c>
      <c r="N74" s="68">
        <v>3430.92</v>
      </c>
      <c r="O74" s="68">
        <f t="shared" si="26"/>
        <v>11062.92</v>
      </c>
      <c r="P74" s="68">
        <v>25</v>
      </c>
      <c r="Q74" s="75"/>
      <c r="R74" s="76"/>
      <c r="S74" s="76">
        <v>1934.63</v>
      </c>
      <c r="T74" s="75">
        <v>200</v>
      </c>
      <c r="U74" s="75"/>
      <c r="V74" s="76"/>
      <c r="W74" s="75">
        <f t="shared" si="24"/>
        <v>2159.63</v>
      </c>
      <c r="X74" s="75">
        <f t="shared" si="21"/>
        <v>5558.52</v>
      </c>
      <c r="Y74" s="76">
        <f t="shared" si="15"/>
        <v>5108.3999999999996</v>
      </c>
      <c r="Z74" s="75">
        <f t="shared" ref="Z74:Z118" si="27">+G74-(W74+X74)</f>
        <v>28281.85</v>
      </c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</row>
    <row r="75" spans="1:81" s="7" customFormat="1" ht="30" x14ac:dyDescent="0.2">
      <c r="A75" s="64">
        <v>68</v>
      </c>
      <c r="B75" s="65" t="s">
        <v>115</v>
      </c>
      <c r="C75" s="65" t="s">
        <v>65</v>
      </c>
      <c r="D75" s="65" t="s">
        <v>142</v>
      </c>
      <c r="E75" s="65" t="s">
        <v>24</v>
      </c>
      <c r="F75" s="65" t="s">
        <v>61</v>
      </c>
      <c r="G75" s="66">
        <v>36000</v>
      </c>
      <c r="H75" s="66">
        <f t="shared" si="25"/>
        <v>33872.400000000001</v>
      </c>
      <c r="I75" s="66">
        <f t="shared" si="22"/>
        <v>1033.2</v>
      </c>
      <c r="J75" s="66">
        <f t="shared" si="23"/>
        <v>2555.9999999999995</v>
      </c>
      <c r="K75" s="66">
        <f t="shared" si="18"/>
        <v>396.00000000000006</v>
      </c>
      <c r="L75" s="66">
        <f t="shared" si="19"/>
        <v>1094.4000000000001</v>
      </c>
      <c r="M75" s="66">
        <f t="shared" si="20"/>
        <v>2552.4</v>
      </c>
      <c r="N75" s="66"/>
      <c r="O75" s="66">
        <f t="shared" si="26"/>
        <v>7632</v>
      </c>
      <c r="P75" s="66">
        <v>25</v>
      </c>
      <c r="Q75" s="75">
        <v>6505.87</v>
      </c>
      <c r="R75" s="75"/>
      <c r="S75" s="75">
        <v>398.64</v>
      </c>
      <c r="T75" s="75">
        <v>200</v>
      </c>
      <c r="U75" s="75"/>
      <c r="V75" s="75"/>
      <c r="W75" s="75">
        <f t="shared" si="24"/>
        <v>7129.51</v>
      </c>
      <c r="X75" s="75">
        <f t="shared" si="21"/>
        <v>2127.6000000000004</v>
      </c>
      <c r="Y75" s="75">
        <f t="shared" si="15"/>
        <v>5108.3999999999996</v>
      </c>
      <c r="Z75" s="75">
        <f t="shared" si="27"/>
        <v>26742.89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</row>
    <row r="76" spans="1:81" s="29" customFormat="1" ht="30" x14ac:dyDescent="0.2">
      <c r="A76" s="64">
        <v>69</v>
      </c>
      <c r="B76" s="67" t="s">
        <v>196</v>
      </c>
      <c r="C76" s="67" t="s">
        <v>66</v>
      </c>
      <c r="D76" s="134" t="s">
        <v>56</v>
      </c>
      <c r="E76" s="65" t="s">
        <v>197</v>
      </c>
      <c r="F76" s="67" t="s">
        <v>61</v>
      </c>
      <c r="G76" s="68">
        <v>46000</v>
      </c>
      <c r="H76" s="68">
        <f t="shared" si="25"/>
        <v>43281.4</v>
      </c>
      <c r="I76" s="66">
        <f t="shared" si="22"/>
        <v>1320.2</v>
      </c>
      <c r="J76" s="66">
        <f t="shared" si="23"/>
        <v>3265.9999999999995</v>
      </c>
      <c r="K76" s="66">
        <f t="shared" si="18"/>
        <v>506.00000000000006</v>
      </c>
      <c r="L76" s="66">
        <f t="shared" si="19"/>
        <v>1398.4</v>
      </c>
      <c r="M76" s="66">
        <f t="shared" si="20"/>
        <v>3261.4</v>
      </c>
      <c r="N76" s="68"/>
      <c r="O76" s="68">
        <f t="shared" si="26"/>
        <v>9752</v>
      </c>
      <c r="P76" s="68">
        <v>25</v>
      </c>
      <c r="Q76" s="75">
        <v>7511.18</v>
      </c>
      <c r="R76" s="76"/>
      <c r="S76" s="76">
        <v>395.94</v>
      </c>
      <c r="T76" s="75">
        <v>200</v>
      </c>
      <c r="U76" s="76">
        <f>IF((H76*12)&gt;867123.01,(79776+(((H76*12)-867123.01)*0.25))/12,IF((H76*12)&gt;624329.01,(31216+(((H76*12)-624329.01)*0.2))/12,IF((H76*12)&gt;416220.01,(((H76*12)-416220.01)*0.15)/12,0)))</f>
        <v>1289.4598750000005</v>
      </c>
      <c r="V76" s="76"/>
      <c r="W76" s="75">
        <f t="shared" si="24"/>
        <v>9421.5798749999994</v>
      </c>
      <c r="X76" s="75">
        <f t="shared" si="21"/>
        <v>2718.6000000000004</v>
      </c>
      <c r="Y76" s="76">
        <f t="shared" si="15"/>
        <v>6527.4</v>
      </c>
      <c r="Z76" s="75">
        <f t="shared" si="27"/>
        <v>33859.820124999998</v>
      </c>
    </row>
    <row r="77" spans="1:81" s="7" customFormat="1" ht="30" x14ac:dyDescent="0.2">
      <c r="A77" s="64">
        <v>70</v>
      </c>
      <c r="B77" s="65" t="s">
        <v>119</v>
      </c>
      <c r="C77" s="65" t="s">
        <v>65</v>
      </c>
      <c r="D77" s="65" t="s">
        <v>15</v>
      </c>
      <c r="E77" s="65" t="s">
        <v>20</v>
      </c>
      <c r="F77" s="65" t="s">
        <v>61</v>
      </c>
      <c r="G77" s="66">
        <v>36000</v>
      </c>
      <c r="H77" s="66">
        <f t="shared" si="25"/>
        <v>33872.400000000001</v>
      </c>
      <c r="I77" s="66">
        <f t="shared" si="22"/>
        <v>1033.2</v>
      </c>
      <c r="J77" s="66">
        <f t="shared" si="23"/>
        <v>2555.9999999999995</v>
      </c>
      <c r="K77" s="66">
        <f t="shared" si="18"/>
        <v>396.00000000000006</v>
      </c>
      <c r="L77" s="66">
        <f t="shared" si="19"/>
        <v>1094.4000000000001</v>
      </c>
      <c r="M77" s="66">
        <f t="shared" si="20"/>
        <v>2552.4</v>
      </c>
      <c r="N77" s="66"/>
      <c r="O77" s="66">
        <f t="shared" si="26"/>
        <v>7632</v>
      </c>
      <c r="P77" s="66">
        <v>25</v>
      </c>
      <c r="Q77" s="75">
        <v>2125.4899999999998</v>
      </c>
      <c r="R77" s="75"/>
      <c r="S77" s="75"/>
      <c r="T77" s="75">
        <v>200</v>
      </c>
      <c r="U77" s="75">
        <v>0</v>
      </c>
      <c r="V77" s="75"/>
      <c r="W77" s="75">
        <f t="shared" si="24"/>
        <v>2350.4899999999998</v>
      </c>
      <c r="X77" s="75">
        <f t="shared" si="21"/>
        <v>2127.6000000000004</v>
      </c>
      <c r="Y77" s="75">
        <f>+J77+M77</f>
        <v>5108.3999999999996</v>
      </c>
      <c r="Z77" s="75">
        <f t="shared" si="27"/>
        <v>31521.91</v>
      </c>
      <c r="AA77" s="1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</row>
    <row r="78" spans="1:81" s="7" customFormat="1" ht="30" x14ac:dyDescent="0.2">
      <c r="A78" s="64">
        <v>71</v>
      </c>
      <c r="B78" s="65" t="s">
        <v>124</v>
      </c>
      <c r="C78" s="65" t="s">
        <v>66</v>
      </c>
      <c r="D78" s="65" t="s">
        <v>7</v>
      </c>
      <c r="E78" s="65" t="s">
        <v>18</v>
      </c>
      <c r="F78" s="65" t="s">
        <v>61</v>
      </c>
      <c r="G78" s="66">
        <v>25000</v>
      </c>
      <c r="H78" s="66">
        <f t="shared" si="25"/>
        <v>23522.5</v>
      </c>
      <c r="I78" s="66">
        <f t="shared" si="22"/>
        <v>717.5</v>
      </c>
      <c r="J78" s="66">
        <f t="shared" si="23"/>
        <v>1774.9999999999998</v>
      </c>
      <c r="K78" s="66">
        <f t="shared" si="18"/>
        <v>275</v>
      </c>
      <c r="L78" s="66">
        <f t="shared" si="19"/>
        <v>760</v>
      </c>
      <c r="M78" s="66">
        <f t="shared" si="20"/>
        <v>1772.5000000000002</v>
      </c>
      <c r="N78" s="66"/>
      <c r="O78" s="66">
        <f t="shared" si="26"/>
        <v>5300</v>
      </c>
      <c r="P78" s="66">
        <v>25</v>
      </c>
      <c r="Q78" s="75">
        <v>9635.91</v>
      </c>
      <c r="R78" s="75"/>
      <c r="S78" s="75">
        <v>1328.8</v>
      </c>
      <c r="T78" s="75">
        <v>200</v>
      </c>
      <c r="U78" s="75"/>
      <c r="V78" s="75"/>
      <c r="W78" s="75">
        <f t="shared" si="24"/>
        <v>11189.71</v>
      </c>
      <c r="X78" s="75">
        <f t="shared" si="21"/>
        <v>1477.5</v>
      </c>
      <c r="Y78" s="75">
        <f>+J78+M78</f>
        <v>3547.5</v>
      </c>
      <c r="Z78" s="75">
        <f t="shared" si="27"/>
        <v>12332.79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</row>
    <row r="79" spans="1:81" s="7" customFormat="1" ht="30" x14ac:dyDescent="0.2">
      <c r="A79" s="64">
        <v>72</v>
      </c>
      <c r="B79" s="65" t="s">
        <v>215</v>
      </c>
      <c r="C79" s="65" t="s">
        <v>66</v>
      </c>
      <c r="D79" s="65" t="s">
        <v>15</v>
      </c>
      <c r="E79" s="65" t="s">
        <v>171</v>
      </c>
      <c r="F79" s="65" t="s">
        <v>61</v>
      </c>
      <c r="G79" s="66">
        <v>30000</v>
      </c>
      <c r="H79" s="66">
        <f t="shared" si="25"/>
        <v>28227</v>
      </c>
      <c r="I79" s="66">
        <f t="shared" si="22"/>
        <v>861</v>
      </c>
      <c r="J79" s="66">
        <f t="shared" si="23"/>
        <v>2130</v>
      </c>
      <c r="K79" s="66">
        <f t="shared" si="18"/>
        <v>330.00000000000006</v>
      </c>
      <c r="L79" s="66">
        <f t="shared" si="19"/>
        <v>912</v>
      </c>
      <c r="M79" s="66">
        <f t="shared" si="20"/>
        <v>2127</v>
      </c>
      <c r="N79" s="66"/>
      <c r="O79" s="66">
        <f t="shared" si="26"/>
        <v>6360</v>
      </c>
      <c r="P79" s="66">
        <v>25</v>
      </c>
      <c r="Q79" s="75">
        <v>2995.75</v>
      </c>
      <c r="R79" s="75"/>
      <c r="S79" s="75"/>
      <c r="T79" s="75">
        <v>200</v>
      </c>
      <c r="U79" s="75"/>
      <c r="V79" s="75"/>
      <c r="W79" s="75">
        <f t="shared" si="24"/>
        <v>3220.75</v>
      </c>
      <c r="X79" s="75">
        <f t="shared" si="21"/>
        <v>1773</v>
      </c>
      <c r="Y79" s="75">
        <f>+J79+M79</f>
        <v>4257</v>
      </c>
      <c r="Z79" s="75">
        <f t="shared" si="27"/>
        <v>25006.25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</row>
    <row r="80" spans="1:81" s="62" customFormat="1" ht="30" x14ac:dyDescent="0.2">
      <c r="A80" s="64">
        <v>73</v>
      </c>
      <c r="B80" s="134" t="s">
        <v>147</v>
      </c>
      <c r="C80" s="134" t="s">
        <v>65</v>
      </c>
      <c r="D80" s="134" t="s">
        <v>149</v>
      </c>
      <c r="E80" s="65" t="s">
        <v>150</v>
      </c>
      <c r="F80" s="134" t="s">
        <v>48</v>
      </c>
      <c r="G80" s="66">
        <v>30000</v>
      </c>
      <c r="H80" s="66">
        <f t="shared" ref="H80:H85" si="28">+G80-(I80+L80+N80)</f>
        <v>28227</v>
      </c>
      <c r="I80" s="66">
        <f t="shared" si="22"/>
        <v>861</v>
      </c>
      <c r="J80" s="66">
        <f t="shared" si="23"/>
        <v>2130</v>
      </c>
      <c r="K80" s="66">
        <f t="shared" si="18"/>
        <v>330.00000000000006</v>
      </c>
      <c r="L80" s="66">
        <f t="shared" si="19"/>
        <v>912</v>
      </c>
      <c r="M80" s="66">
        <f t="shared" si="20"/>
        <v>2127</v>
      </c>
      <c r="N80" s="66"/>
      <c r="O80" s="66">
        <f t="shared" ref="O80:O85" si="29">+I80+J80+K80+L80+M80+N80</f>
        <v>6360</v>
      </c>
      <c r="P80" s="66">
        <v>25</v>
      </c>
      <c r="Q80" s="75">
        <v>500</v>
      </c>
      <c r="R80" s="75"/>
      <c r="S80" s="75"/>
      <c r="T80" s="75">
        <v>200</v>
      </c>
      <c r="U80" s="75"/>
      <c r="V80" s="75"/>
      <c r="W80" s="75">
        <f t="shared" si="24"/>
        <v>725</v>
      </c>
      <c r="X80" s="75">
        <f t="shared" si="21"/>
        <v>1773</v>
      </c>
      <c r="Y80" s="75">
        <f t="shared" ref="Y80:Y85" si="30">+J80+M80</f>
        <v>4257</v>
      </c>
      <c r="Z80" s="75">
        <f t="shared" si="27"/>
        <v>27502</v>
      </c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</row>
    <row r="81" spans="1:80" s="62" customFormat="1" ht="30" x14ac:dyDescent="0.2">
      <c r="A81" s="64">
        <v>74</v>
      </c>
      <c r="B81" s="134" t="s">
        <v>180</v>
      </c>
      <c r="C81" s="134" t="s">
        <v>65</v>
      </c>
      <c r="D81" s="134" t="s">
        <v>15</v>
      </c>
      <c r="E81" s="65" t="s">
        <v>21</v>
      </c>
      <c r="F81" s="134" t="s">
        <v>61</v>
      </c>
      <c r="G81" s="66">
        <v>30000</v>
      </c>
      <c r="H81" s="66">
        <f t="shared" si="28"/>
        <v>28227</v>
      </c>
      <c r="I81" s="66">
        <f t="shared" si="22"/>
        <v>861</v>
      </c>
      <c r="J81" s="66">
        <f t="shared" si="23"/>
        <v>2130</v>
      </c>
      <c r="K81" s="66">
        <f t="shared" si="18"/>
        <v>330.00000000000006</v>
      </c>
      <c r="L81" s="66">
        <f t="shared" si="19"/>
        <v>912</v>
      </c>
      <c r="M81" s="66">
        <f t="shared" si="20"/>
        <v>2127</v>
      </c>
      <c r="N81" s="66"/>
      <c r="O81" s="66">
        <f t="shared" si="29"/>
        <v>6360</v>
      </c>
      <c r="P81" s="66">
        <v>25</v>
      </c>
      <c r="Q81" s="75">
        <v>4000</v>
      </c>
      <c r="R81" s="75"/>
      <c r="S81" s="75"/>
      <c r="T81" s="75">
        <v>200</v>
      </c>
      <c r="U81" s="75"/>
      <c r="V81" s="75"/>
      <c r="W81" s="75">
        <f t="shared" si="24"/>
        <v>4225</v>
      </c>
      <c r="X81" s="75">
        <f t="shared" si="21"/>
        <v>1773</v>
      </c>
      <c r="Y81" s="75">
        <f t="shared" si="30"/>
        <v>4257</v>
      </c>
      <c r="Z81" s="75">
        <f t="shared" si="27"/>
        <v>24002</v>
      </c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</row>
    <row r="82" spans="1:80" s="9" customFormat="1" ht="28.5" customHeight="1" x14ac:dyDescent="0.2">
      <c r="A82" s="64">
        <v>75</v>
      </c>
      <c r="B82" s="134" t="s">
        <v>223</v>
      </c>
      <c r="C82" s="134" t="s">
        <v>66</v>
      </c>
      <c r="D82" s="134" t="s">
        <v>56</v>
      </c>
      <c r="E82" s="65" t="s">
        <v>181</v>
      </c>
      <c r="F82" s="134" t="s">
        <v>61</v>
      </c>
      <c r="G82" s="66">
        <v>30000</v>
      </c>
      <c r="H82" s="66">
        <f t="shared" si="28"/>
        <v>28227</v>
      </c>
      <c r="I82" s="66">
        <f t="shared" si="22"/>
        <v>861</v>
      </c>
      <c r="J82" s="66">
        <f t="shared" si="23"/>
        <v>2130</v>
      </c>
      <c r="K82" s="66">
        <f t="shared" si="18"/>
        <v>330.00000000000006</v>
      </c>
      <c r="L82" s="66">
        <f t="shared" si="19"/>
        <v>912</v>
      </c>
      <c r="M82" s="66">
        <f t="shared" si="20"/>
        <v>2127</v>
      </c>
      <c r="N82" s="66"/>
      <c r="O82" s="66">
        <f t="shared" si="29"/>
        <v>6360</v>
      </c>
      <c r="P82" s="66">
        <v>25</v>
      </c>
      <c r="Q82" s="75">
        <v>7426.75</v>
      </c>
      <c r="R82" s="75"/>
      <c r="S82" s="75"/>
      <c r="T82" s="75">
        <v>200</v>
      </c>
      <c r="U82" s="75"/>
      <c r="V82" s="75"/>
      <c r="W82" s="75">
        <f t="shared" si="24"/>
        <v>7651.75</v>
      </c>
      <c r="X82" s="75">
        <f t="shared" si="21"/>
        <v>1773</v>
      </c>
      <c r="Y82" s="75">
        <f t="shared" si="30"/>
        <v>4257</v>
      </c>
      <c r="Z82" s="75">
        <f t="shared" si="27"/>
        <v>20575.25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</row>
    <row r="83" spans="1:80" s="24" customFormat="1" ht="30.75" x14ac:dyDescent="0.25">
      <c r="A83" s="64">
        <v>76</v>
      </c>
      <c r="B83" s="67" t="s">
        <v>183</v>
      </c>
      <c r="C83" s="67" t="s">
        <v>65</v>
      </c>
      <c r="D83" s="67" t="s">
        <v>56</v>
      </c>
      <c r="E83" s="67" t="s">
        <v>32</v>
      </c>
      <c r="F83" s="67" t="s">
        <v>61</v>
      </c>
      <c r="G83" s="68">
        <v>26000</v>
      </c>
      <c r="H83" s="68">
        <f t="shared" si="28"/>
        <v>22747.94</v>
      </c>
      <c r="I83" s="68">
        <f t="shared" si="22"/>
        <v>746.2</v>
      </c>
      <c r="J83" s="68">
        <f t="shared" si="23"/>
        <v>1845.9999999999998</v>
      </c>
      <c r="K83" s="66">
        <f t="shared" si="18"/>
        <v>286.00000000000006</v>
      </c>
      <c r="L83" s="66">
        <f t="shared" si="19"/>
        <v>790.4</v>
      </c>
      <c r="M83" s="66">
        <f t="shared" si="20"/>
        <v>1843.4</v>
      </c>
      <c r="N83" s="66">
        <v>1715.46</v>
      </c>
      <c r="O83" s="68">
        <f t="shared" si="29"/>
        <v>7227.46</v>
      </c>
      <c r="P83" s="68">
        <v>25</v>
      </c>
      <c r="Q83" s="76">
        <v>1000</v>
      </c>
      <c r="R83" s="80"/>
      <c r="S83" s="80">
        <v>74.400000000000006</v>
      </c>
      <c r="T83" s="75">
        <v>200</v>
      </c>
      <c r="U83" s="75"/>
      <c r="V83" s="77"/>
      <c r="W83" s="75">
        <f t="shared" si="24"/>
        <v>1299.4000000000001</v>
      </c>
      <c r="X83" s="75">
        <f t="shared" si="21"/>
        <v>3252.06</v>
      </c>
      <c r="Y83" s="75">
        <f t="shared" si="30"/>
        <v>3689.3999999999996</v>
      </c>
      <c r="Z83" s="75">
        <f t="shared" si="27"/>
        <v>21448.54</v>
      </c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</row>
    <row r="84" spans="1:80" s="24" customFormat="1" ht="30.75" x14ac:dyDescent="0.25">
      <c r="A84" s="64">
        <v>77</v>
      </c>
      <c r="B84" s="134" t="s">
        <v>184</v>
      </c>
      <c r="C84" s="134" t="s">
        <v>66</v>
      </c>
      <c r="D84" s="134" t="s">
        <v>56</v>
      </c>
      <c r="E84" s="65" t="s">
        <v>32</v>
      </c>
      <c r="F84" s="134" t="s">
        <v>61</v>
      </c>
      <c r="G84" s="66">
        <v>26000</v>
      </c>
      <c r="H84" s="66">
        <f t="shared" si="28"/>
        <v>24463.4</v>
      </c>
      <c r="I84" s="66">
        <f t="shared" si="22"/>
        <v>746.2</v>
      </c>
      <c r="J84" s="66">
        <f t="shared" si="23"/>
        <v>1845.9999999999998</v>
      </c>
      <c r="K84" s="66">
        <f t="shared" si="18"/>
        <v>286.00000000000006</v>
      </c>
      <c r="L84" s="66">
        <f t="shared" si="19"/>
        <v>790.4</v>
      </c>
      <c r="M84" s="66">
        <f t="shared" si="20"/>
        <v>1843.4</v>
      </c>
      <c r="N84" s="69"/>
      <c r="O84" s="66">
        <f t="shared" si="29"/>
        <v>5512</v>
      </c>
      <c r="P84" s="66">
        <v>25</v>
      </c>
      <c r="Q84" s="75">
        <v>1000</v>
      </c>
      <c r="R84" s="77"/>
      <c r="S84" s="77"/>
      <c r="T84" s="75">
        <v>200</v>
      </c>
      <c r="U84" s="75"/>
      <c r="V84" s="77"/>
      <c r="W84" s="75">
        <f t="shared" si="24"/>
        <v>1225</v>
      </c>
      <c r="X84" s="75">
        <f t="shared" si="21"/>
        <v>1536.6</v>
      </c>
      <c r="Y84" s="75">
        <f t="shared" si="30"/>
        <v>3689.3999999999996</v>
      </c>
      <c r="Z84" s="75">
        <f t="shared" si="27"/>
        <v>23238.400000000001</v>
      </c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</row>
    <row r="85" spans="1:80" s="24" customFormat="1" ht="30.75" x14ac:dyDescent="0.25">
      <c r="A85" s="64">
        <v>78</v>
      </c>
      <c r="B85" s="134" t="s">
        <v>185</v>
      </c>
      <c r="C85" s="134" t="s">
        <v>65</v>
      </c>
      <c r="D85" s="134" t="s">
        <v>186</v>
      </c>
      <c r="E85" s="65" t="s">
        <v>21</v>
      </c>
      <c r="F85" s="134" t="s">
        <v>61</v>
      </c>
      <c r="G85" s="66">
        <v>26000</v>
      </c>
      <c r="H85" s="66">
        <f t="shared" si="28"/>
        <v>24463.4</v>
      </c>
      <c r="I85" s="66">
        <f t="shared" si="22"/>
        <v>746.2</v>
      </c>
      <c r="J85" s="66">
        <f t="shared" si="23"/>
        <v>1845.9999999999998</v>
      </c>
      <c r="K85" s="66">
        <f t="shared" si="18"/>
        <v>286.00000000000006</v>
      </c>
      <c r="L85" s="66">
        <f t="shared" si="19"/>
        <v>790.4</v>
      </c>
      <c r="M85" s="66">
        <f t="shared" si="20"/>
        <v>1843.4</v>
      </c>
      <c r="N85" s="69"/>
      <c r="O85" s="66">
        <f t="shared" si="29"/>
        <v>5512</v>
      </c>
      <c r="P85" s="66">
        <v>25</v>
      </c>
      <c r="Q85" s="75"/>
      <c r="R85" s="77"/>
      <c r="S85" s="77"/>
      <c r="T85" s="75">
        <v>200</v>
      </c>
      <c r="U85" s="75"/>
      <c r="V85" s="77"/>
      <c r="W85" s="75">
        <f t="shared" si="24"/>
        <v>225</v>
      </c>
      <c r="X85" s="75">
        <f t="shared" si="21"/>
        <v>1536.6</v>
      </c>
      <c r="Y85" s="75">
        <f t="shared" si="30"/>
        <v>3689.3999999999996</v>
      </c>
      <c r="Z85" s="75">
        <f t="shared" si="27"/>
        <v>24238.400000000001</v>
      </c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</row>
    <row r="86" spans="1:80" s="24" customFormat="1" ht="30.75" x14ac:dyDescent="0.25">
      <c r="A86" s="64">
        <v>79</v>
      </c>
      <c r="B86" s="134" t="s">
        <v>187</v>
      </c>
      <c r="C86" s="134" t="s">
        <v>65</v>
      </c>
      <c r="D86" s="134" t="s">
        <v>186</v>
      </c>
      <c r="E86" s="65" t="s">
        <v>21</v>
      </c>
      <c r="F86" s="134" t="s">
        <v>61</v>
      </c>
      <c r="G86" s="66">
        <v>26000</v>
      </c>
      <c r="H86" s="66">
        <f t="shared" ref="H86:H96" si="31">+G86-(I86+L86+N86)</f>
        <v>24463.4</v>
      </c>
      <c r="I86" s="66">
        <f t="shared" si="22"/>
        <v>746.2</v>
      </c>
      <c r="J86" s="66">
        <f t="shared" si="23"/>
        <v>1845.9999999999998</v>
      </c>
      <c r="K86" s="66">
        <f t="shared" si="18"/>
        <v>286.00000000000006</v>
      </c>
      <c r="L86" s="66">
        <f t="shared" si="19"/>
        <v>790.4</v>
      </c>
      <c r="M86" s="66">
        <f t="shared" si="20"/>
        <v>1843.4</v>
      </c>
      <c r="N86" s="69"/>
      <c r="O86" s="66">
        <f t="shared" ref="O86:O96" si="32">+I86+J86+K86+L86+M86+N86</f>
        <v>5512</v>
      </c>
      <c r="P86" s="66">
        <v>25</v>
      </c>
      <c r="Q86" s="75"/>
      <c r="R86" s="77"/>
      <c r="S86" s="77"/>
      <c r="T86" s="75">
        <v>200</v>
      </c>
      <c r="U86" s="75"/>
      <c r="V86" s="77"/>
      <c r="W86" s="75">
        <f t="shared" si="24"/>
        <v>225</v>
      </c>
      <c r="X86" s="75">
        <f t="shared" si="21"/>
        <v>1536.6</v>
      </c>
      <c r="Y86" s="75">
        <f t="shared" ref="Y86:Y96" si="33">+J86+M86</f>
        <v>3689.3999999999996</v>
      </c>
      <c r="Z86" s="75">
        <f t="shared" si="27"/>
        <v>24238.400000000001</v>
      </c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</row>
    <row r="87" spans="1:80" s="24" customFormat="1" ht="30.75" x14ac:dyDescent="0.25">
      <c r="A87" s="64">
        <v>80</v>
      </c>
      <c r="B87" s="134" t="s">
        <v>188</v>
      </c>
      <c r="C87" s="134" t="s">
        <v>66</v>
      </c>
      <c r="D87" s="134" t="s">
        <v>56</v>
      </c>
      <c r="E87" s="65" t="s">
        <v>20</v>
      </c>
      <c r="F87" s="134" t="s">
        <v>61</v>
      </c>
      <c r="G87" s="66">
        <v>30000</v>
      </c>
      <c r="H87" s="66">
        <f t="shared" si="31"/>
        <v>28227</v>
      </c>
      <c r="I87" s="66">
        <f t="shared" si="22"/>
        <v>861</v>
      </c>
      <c r="J87" s="66">
        <f t="shared" si="23"/>
        <v>2130</v>
      </c>
      <c r="K87" s="66">
        <f t="shared" si="18"/>
        <v>330.00000000000006</v>
      </c>
      <c r="L87" s="66">
        <f t="shared" si="19"/>
        <v>912</v>
      </c>
      <c r="M87" s="66">
        <f t="shared" si="20"/>
        <v>2127</v>
      </c>
      <c r="N87" s="69"/>
      <c r="O87" s="66">
        <f t="shared" si="32"/>
        <v>6360</v>
      </c>
      <c r="P87" s="66">
        <v>25</v>
      </c>
      <c r="Q87" s="75"/>
      <c r="R87" s="77"/>
      <c r="S87" s="77">
        <v>55</v>
      </c>
      <c r="T87" s="75">
        <v>200</v>
      </c>
      <c r="U87" s="75"/>
      <c r="V87" s="77"/>
      <c r="W87" s="75">
        <f t="shared" si="24"/>
        <v>280</v>
      </c>
      <c r="X87" s="75">
        <f t="shared" si="21"/>
        <v>1773</v>
      </c>
      <c r="Y87" s="75">
        <f t="shared" si="33"/>
        <v>4257</v>
      </c>
      <c r="Z87" s="75">
        <f t="shared" si="27"/>
        <v>27947</v>
      </c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</row>
    <row r="88" spans="1:80" s="24" customFormat="1" ht="30.75" x14ac:dyDescent="0.25">
      <c r="A88" s="64">
        <v>81</v>
      </c>
      <c r="B88" s="134" t="s">
        <v>189</v>
      </c>
      <c r="C88" s="134" t="s">
        <v>65</v>
      </c>
      <c r="D88" s="134" t="s">
        <v>177</v>
      </c>
      <c r="E88" s="65" t="s">
        <v>190</v>
      </c>
      <c r="F88" s="134" t="s">
        <v>61</v>
      </c>
      <c r="G88" s="66">
        <v>36000</v>
      </c>
      <c r="H88" s="66">
        <f t="shared" si="31"/>
        <v>33872.400000000001</v>
      </c>
      <c r="I88" s="66">
        <f t="shared" si="22"/>
        <v>1033.2</v>
      </c>
      <c r="J88" s="66">
        <f t="shared" si="23"/>
        <v>2555.9999999999995</v>
      </c>
      <c r="K88" s="66">
        <f t="shared" si="18"/>
        <v>396.00000000000006</v>
      </c>
      <c r="L88" s="66">
        <f t="shared" si="19"/>
        <v>1094.4000000000001</v>
      </c>
      <c r="M88" s="66">
        <f t="shared" si="20"/>
        <v>2552.4</v>
      </c>
      <c r="N88" s="69"/>
      <c r="O88" s="66">
        <f t="shared" si="32"/>
        <v>7632</v>
      </c>
      <c r="P88" s="66">
        <v>25</v>
      </c>
      <c r="Q88" s="75"/>
      <c r="R88" s="77"/>
      <c r="S88" s="77">
        <v>317.97000000000003</v>
      </c>
      <c r="T88" s="75">
        <v>200</v>
      </c>
      <c r="U88" s="75"/>
      <c r="V88" s="77"/>
      <c r="W88" s="75">
        <f t="shared" si="24"/>
        <v>542.97</v>
      </c>
      <c r="X88" s="75">
        <f t="shared" si="21"/>
        <v>2127.6000000000004</v>
      </c>
      <c r="Y88" s="75">
        <f t="shared" si="33"/>
        <v>5108.3999999999996</v>
      </c>
      <c r="Z88" s="75">
        <f t="shared" si="27"/>
        <v>33329.43</v>
      </c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</row>
    <row r="89" spans="1:80" s="24" customFormat="1" ht="30.75" x14ac:dyDescent="0.25">
      <c r="A89" s="64">
        <v>82</v>
      </c>
      <c r="B89" s="134" t="s">
        <v>191</v>
      </c>
      <c r="C89" s="134" t="s">
        <v>66</v>
      </c>
      <c r="D89" s="134" t="s">
        <v>56</v>
      </c>
      <c r="E89" s="65" t="s">
        <v>32</v>
      </c>
      <c r="F89" s="134" t="s">
        <v>61</v>
      </c>
      <c r="G89" s="66">
        <v>30000</v>
      </c>
      <c r="H89" s="66">
        <f t="shared" si="31"/>
        <v>28227</v>
      </c>
      <c r="I89" s="66">
        <f t="shared" si="22"/>
        <v>861</v>
      </c>
      <c r="J89" s="66">
        <f t="shared" si="23"/>
        <v>2130</v>
      </c>
      <c r="K89" s="66">
        <f t="shared" si="18"/>
        <v>330.00000000000006</v>
      </c>
      <c r="L89" s="66">
        <f t="shared" si="19"/>
        <v>912</v>
      </c>
      <c r="M89" s="66">
        <f t="shared" si="20"/>
        <v>2127</v>
      </c>
      <c r="N89" s="69"/>
      <c r="O89" s="66">
        <f t="shared" si="32"/>
        <v>6360</v>
      </c>
      <c r="P89" s="66">
        <v>25</v>
      </c>
      <c r="Q89" s="75"/>
      <c r="R89" s="77"/>
      <c r="S89" s="77"/>
      <c r="T89" s="75">
        <v>200</v>
      </c>
      <c r="U89" s="75"/>
      <c r="V89" s="77"/>
      <c r="W89" s="75">
        <f t="shared" si="24"/>
        <v>225</v>
      </c>
      <c r="X89" s="75">
        <f t="shared" si="21"/>
        <v>1773</v>
      </c>
      <c r="Y89" s="75">
        <f t="shared" si="33"/>
        <v>4257</v>
      </c>
      <c r="Z89" s="75">
        <f t="shared" si="27"/>
        <v>28002</v>
      </c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</row>
    <row r="90" spans="1:80" s="24" customFormat="1" ht="15.75" customHeight="1" x14ac:dyDescent="0.25">
      <c r="A90" s="64">
        <v>83</v>
      </c>
      <c r="B90" s="134" t="s">
        <v>194</v>
      </c>
      <c r="C90" s="134" t="s">
        <v>66</v>
      </c>
      <c r="D90" s="134" t="s">
        <v>56</v>
      </c>
      <c r="E90" s="65" t="s">
        <v>32</v>
      </c>
      <c r="F90" s="134" t="s">
        <v>61</v>
      </c>
      <c r="G90" s="66">
        <v>46000</v>
      </c>
      <c r="H90" s="66">
        <f t="shared" si="31"/>
        <v>43281.4</v>
      </c>
      <c r="I90" s="66">
        <f t="shared" si="22"/>
        <v>1320.2</v>
      </c>
      <c r="J90" s="66">
        <f t="shared" si="23"/>
        <v>3265.9999999999995</v>
      </c>
      <c r="K90" s="66">
        <f t="shared" si="18"/>
        <v>506.00000000000006</v>
      </c>
      <c r="L90" s="66">
        <f t="shared" si="19"/>
        <v>1398.4</v>
      </c>
      <c r="M90" s="66">
        <f t="shared" si="20"/>
        <v>3261.4</v>
      </c>
      <c r="N90" s="69"/>
      <c r="O90" s="66">
        <f t="shared" si="32"/>
        <v>9752</v>
      </c>
      <c r="P90" s="66">
        <v>25</v>
      </c>
      <c r="Q90" s="75"/>
      <c r="R90" s="77"/>
      <c r="S90" s="77"/>
      <c r="T90" s="75">
        <v>200</v>
      </c>
      <c r="U90" s="75">
        <f>IF((H90*12)&gt;867123.01,(79776+(((H90*12)-867123.01)*0.25))/12,IF((H90*12)&gt;624329.01,(31216+(((H90*12)-624329.01)*0.2))/12,IF((H90*12)&gt;416220.01,(((H90*12)-416220.01)*0.15)/12,0)))</f>
        <v>1289.4598750000005</v>
      </c>
      <c r="V90" s="77"/>
      <c r="W90" s="75">
        <f t="shared" si="24"/>
        <v>1514.4598750000005</v>
      </c>
      <c r="X90" s="75">
        <f t="shared" si="21"/>
        <v>2718.6000000000004</v>
      </c>
      <c r="Y90" s="75">
        <f t="shared" si="33"/>
        <v>6527.4</v>
      </c>
      <c r="Z90" s="75">
        <f t="shared" si="27"/>
        <v>41766.940125000001</v>
      </c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</row>
    <row r="91" spans="1:80" s="26" customFormat="1" ht="30" x14ac:dyDescent="0.2">
      <c r="A91" s="64">
        <v>84</v>
      </c>
      <c r="B91" s="67" t="s">
        <v>195</v>
      </c>
      <c r="C91" s="67" t="s">
        <v>65</v>
      </c>
      <c r="D91" s="134" t="s">
        <v>56</v>
      </c>
      <c r="E91" s="65" t="s">
        <v>17</v>
      </c>
      <c r="F91" s="67" t="s">
        <v>61</v>
      </c>
      <c r="G91" s="68">
        <v>46000</v>
      </c>
      <c r="H91" s="68">
        <f t="shared" si="31"/>
        <v>43281.4</v>
      </c>
      <c r="I91" s="66">
        <f t="shared" si="22"/>
        <v>1320.2</v>
      </c>
      <c r="J91" s="66">
        <f t="shared" si="23"/>
        <v>3265.9999999999995</v>
      </c>
      <c r="K91" s="66">
        <f t="shared" si="18"/>
        <v>506.00000000000006</v>
      </c>
      <c r="L91" s="66">
        <f t="shared" si="19"/>
        <v>1398.4</v>
      </c>
      <c r="M91" s="66">
        <f t="shared" si="20"/>
        <v>3261.4</v>
      </c>
      <c r="N91" s="68"/>
      <c r="O91" s="68">
        <f t="shared" si="32"/>
        <v>9752</v>
      </c>
      <c r="P91" s="68">
        <v>25</v>
      </c>
      <c r="Q91" s="75"/>
      <c r="R91" s="76"/>
      <c r="S91" s="76">
        <v>1347.46</v>
      </c>
      <c r="T91" s="75">
        <v>200</v>
      </c>
      <c r="U91" s="76">
        <v>1289.46</v>
      </c>
      <c r="V91" s="76"/>
      <c r="W91" s="75">
        <f t="shared" si="24"/>
        <v>2861.92</v>
      </c>
      <c r="X91" s="75">
        <f t="shared" si="21"/>
        <v>2718.6000000000004</v>
      </c>
      <c r="Y91" s="76">
        <f t="shared" si="33"/>
        <v>6527.4</v>
      </c>
      <c r="Z91" s="75">
        <f t="shared" si="27"/>
        <v>40419.479999999996</v>
      </c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</row>
    <row r="92" spans="1:80" s="29" customFormat="1" ht="30" x14ac:dyDescent="0.2">
      <c r="A92" s="64">
        <v>85</v>
      </c>
      <c r="B92" s="65" t="s">
        <v>198</v>
      </c>
      <c r="C92" s="67" t="s">
        <v>66</v>
      </c>
      <c r="D92" s="134" t="s">
        <v>56</v>
      </c>
      <c r="E92" s="136" t="s">
        <v>199</v>
      </c>
      <c r="F92" s="67" t="s">
        <v>61</v>
      </c>
      <c r="G92" s="68">
        <v>46000</v>
      </c>
      <c r="H92" s="68">
        <f t="shared" si="31"/>
        <v>43281.4</v>
      </c>
      <c r="I92" s="66">
        <f t="shared" si="22"/>
        <v>1320.2</v>
      </c>
      <c r="J92" s="66">
        <f t="shared" si="23"/>
        <v>3265.9999999999995</v>
      </c>
      <c r="K92" s="66">
        <f t="shared" si="18"/>
        <v>506.00000000000006</v>
      </c>
      <c r="L92" s="66">
        <f t="shared" si="19"/>
        <v>1398.4</v>
      </c>
      <c r="M92" s="66">
        <f t="shared" si="20"/>
        <v>3261.4</v>
      </c>
      <c r="N92" s="68"/>
      <c r="O92" s="68">
        <f t="shared" si="32"/>
        <v>9752</v>
      </c>
      <c r="P92" s="68">
        <v>25</v>
      </c>
      <c r="Q92" s="75"/>
      <c r="R92" s="76"/>
      <c r="S92" s="76">
        <v>56</v>
      </c>
      <c r="T92" s="75">
        <v>200</v>
      </c>
      <c r="U92" s="76">
        <f>IF((H92*12)&gt;867123.01,(79776+(((H92*12)-867123.01)*0.25))/12,IF((H92*12)&gt;624329.01,(31216+(((H92*12)-624329.01)*0.2))/12,IF((H92*12)&gt;416220.01,(((H92*12)-416220.01)*0.15)/12,0)))</f>
        <v>1289.4598750000005</v>
      </c>
      <c r="V92" s="76"/>
      <c r="W92" s="75">
        <f t="shared" si="24"/>
        <v>1570.4598750000005</v>
      </c>
      <c r="X92" s="75">
        <f t="shared" si="21"/>
        <v>2718.6000000000004</v>
      </c>
      <c r="Y92" s="76">
        <f t="shared" si="33"/>
        <v>6527.4</v>
      </c>
      <c r="Z92" s="75">
        <f t="shared" si="27"/>
        <v>41710.940125000001</v>
      </c>
    </row>
    <row r="93" spans="1:80" s="29" customFormat="1" ht="30" x14ac:dyDescent="0.2">
      <c r="A93" s="64">
        <v>86</v>
      </c>
      <c r="B93" s="65" t="s">
        <v>200</v>
      </c>
      <c r="C93" s="67" t="s">
        <v>66</v>
      </c>
      <c r="D93" s="134" t="s">
        <v>56</v>
      </c>
      <c r="E93" s="65" t="s">
        <v>32</v>
      </c>
      <c r="F93" s="67" t="s">
        <v>61</v>
      </c>
      <c r="G93" s="68">
        <v>36000</v>
      </c>
      <c r="H93" s="68">
        <f t="shared" si="31"/>
        <v>33872.400000000001</v>
      </c>
      <c r="I93" s="66">
        <f t="shared" si="22"/>
        <v>1033.2</v>
      </c>
      <c r="J93" s="66">
        <f t="shared" si="23"/>
        <v>2555.9999999999995</v>
      </c>
      <c r="K93" s="66">
        <f t="shared" si="18"/>
        <v>396.00000000000006</v>
      </c>
      <c r="L93" s="66">
        <f t="shared" si="19"/>
        <v>1094.4000000000001</v>
      </c>
      <c r="M93" s="66">
        <f t="shared" si="20"/>
        <v>2552.4</v>
      </c>
      <c r="N93" s="68"/>
      <c r="O93" s="68">
        <f t="shared" si="32"/>
        <v>7632</v>
      </c>
      <c r="P93" s="68">
        <v>25</v>
      </c>
      <c r="Q93" s="75"/>
      <c r="R93" s="76"/>
      <c r="S93" s="76">
        <v>1481.25</v>
      </c>
      <c r="T93" s="75">
        <v>200</v>
      </c>
      <c r="U93" s="76">
        <f t="shared" ref="U93:U118" si="34">IF((H93*12)&gt;867123.01,(79776+(((H93*12)-867123.01)*0.25))/12,IF((H93*12)&gt;624329.01,(31216+(((H93*12)-624329.01)*0.2))/12,IF((H93*12)&gt;416220.01,(((H93*12)-416220.01)*0.15)/12,0)))</f>
        <v>0</v>
      </c>
      <c r="V93" s="76"/>
      <c r="W93" s="75">
        <f t="shared" si="24"/>
        <v>1706.25</v>
      </c>
      <c r="X93" s="75">
        <f t="shared" si="21"/>
        <v>2127.6000000000004</v>
      </c>
      <c r="Y93" s="76">
        <f t="shared" si="33"/>
        <v>5108.3999999999996</v>
      </c>
      <c r="Z93" s="75">
        <f t="shared" si="27"/>
        <v>32166.15</v>
      </c>
    </row>
    <row r="94" spans="1:80" s="29" customFormat="1" ht="30" x14ac:dyDescent="0.2">
      <c r="A94" s="64">
        <v>87</v>
      </c>
      <c r="B94" s="65" t="s">
        <v>202</v>
      </c>
      <c r="C94" s="67" t="s">
        <v>65</v>
      </c>
      <c r="D94" s="67" t="s">
        <v>7</v>
      </c>
      <c r="E94" s="65" t="s">
        <v>17</v>
      </c>
      <c r="F94" s="67" t="s">
        <v>61</v>
      </c>
      <c r="G94" s="68">
        <v>36000</v>
      </c>
      <c r="H94" s="68">
        <f t="shared" si="31"/>
        <v>33872.400000000001</v>
      </c>
      <c r="I94" s="66">
        <f t="shared" si="22"/>
        <v>1033.2</v>
      </c>
      <c r="J94" s="66">
        <f t="shared" si="23"/>
        <v>2555.9999999999995</v>
      </c>
      <c r="K94" s="66">
        <f t="shared" si="18"/>
        <v>396.00000000000006</v>
      </c>
      <c r="L94" s="66">
        <f t="shared" si="19"/>
        <v>1094.4000000000001</v>
      </c>
      <c r="M94" s="66">
        <f t="shared" si="20"/>
        <v>2552.4</v>
      </c>
      <c r="N94" s="68"/>
      <c r="O94" s="68">
        <f t="shared" si="32"/>
        <v>7632</v>
      </c>
      <c r="P94" s="68">
        <v>25</v>
      </c>
      <c r="Q94" s="75"/>
      <c r="R94" s="76"/>
      <c r="S94" s="76"/>
      <c r="T94" s="75">
        <v>200</v>
      </c>
      <c r="U94" s="76">
        <f t="shared" si="34"/>
        <v>0</v>
      </c>
      <c r="V94" s="76"/>
      <c r="W94" s="75">
        <f t="shared" si="24"/>
        <v>225</v>
      </c>
      <c r="X94" s="75">
        <f t="shared" si="21"/>
        <v>2127.6000000000004</v>
      </c>
      <c r="Y94" s="76">
        <f t="shared" si="33"/>
        <v>5108.3999999999996</v>
      </c>
      <c r="Z94" s="75">
        <f t="shared" si="27"/>
        <v>33647.4</v>
      </c>
    </row>
    <row r="95" spans="1:80" s="29" customFormat="1" ht="30" x14ac:dyDescent="0.2">
      <c r="A95" s="64">
        <v>88</v>
      </c>
      <c r="B95" s="67" t="s">
        <v>203</v>
      </c>
      <c r="C95" s="67" t="s">
        <v>66</v>
      </c>
      <c r="D95" s="67" t="s">
        <v>204</v>
      </c>
      <c r="E95" s="65" t="s">
        <v>205</v>
      </c>
      <c r="F95" s="67" t="s">
        <v>61</v>
      </c>
      <c r="G95" s="68">
        <v>30000</v>
      </c>
      <c r="H95" s="68">
        <f t="shared" si="31"/>
        <v>28227</v>
      </c>
      <c r="I95" s="66">
        <f t="shared" si="22"/>
        <v>861</v>
      </c>
      <c r="J95" s="66">
        <f t="shared" si="23"/>
        <v>2130</v>
      </c>
      <c r="K95" s="66">
        <f t="shared" si="18"/>
        <v>330.00000000000006</v>
      </c>
      <c r="L95" s="66">
        <f t="shared" si="19"/>
        <v>912</v>
      </c>
      <c r="M95" s="66">
        <f t="shared" si="20"/>
        <v>2127</v>
      </c>
      <c r="N95" s="68"/>
      <c r="O95" s="68">
        <f t="shared" si="32"/>
        <v>6360</v>
      </c>
      <c r="P95" s="68">
        <v>25</v>
      </c>
      <c r="Q95" s="75">
        <v>500</v>
      </c>
      <c r="R95" s="76"/>
      <c r="S95" s="76">
        <v>66.87</v>
      </c>
      <c r="T95" s="75">
        <v>200</v>
      </c>
      <c r="U95" s="76">
        <f t="shared" si="34"/>
        <v>0</v>
      </c>
      <c r="V95" s="76"/>
      <c r="W95" s="75">
        <f t="shared" si="24"/>
        <v>791.87</v>
      </c>
      <c r="X95" s="75">
        <f t="shared" si="21"/>
        <v>1773</v>
      </c>
      <c r="Y95" s="76">
        <f t="shared" si="33"/>
        <v>4257</v>
      </c>
      <c r="Z95" s="75">
        <f t="shared" si="27"/>
        <v>27435.13</v>
      </c>
    </row>
    <row r="96" spans="1:80" s="26" customFormat="1" ht="30" x14ac:dyDescent="0.2">
      <c r="A96" s="64">
        <v>89</v>
      </c>
      <c r="B96" s="67" t="s">
        <v>206</v>
      </c>
      <c r="C96" s="67" t="s">
        <v>65</v>
      </c>
      <c r="D96" s="134" t="s">
        <v>56</v>
      </c>
      <c r="E96" s="65" t="s">
        <v>17</v>
      </c>
      <c r="F96" s="67" t="s">
        <v>61</v>
      </c>
      <c r="G96" s="68">
        <v>36000</v>
      </c>
      <c r="H96" s="68">
        <f t="shared" si="31"/>
        <v>33872.400000000001</v>
      </c>
      <c r="I96" s="66">
        <f t="shared" si="22"/>
        <v>1033.2</v>
      </c>
      <c r="J96" s="66">
        <f t="shared" si="23"/>
        <v>2555.9999999999995</v>
      </c>
      <c r="K96" s="66">
        <f t="shared" si="18"/>
        <v>396.00000000000006</v>
      </c>
      <c r="L96" s="66">
        <f t="shared" si="19"/>
        <v>1094.4000000000001</v>
      </c>
      <c r="M96" s="66">
        <f t="shared" si="20"/>
        <v>2552.4</v>
      </c>
      <c r="N96" s="68"/>
      <c r="O96" s="68">
        <f t="shared" si="32"/>
        <v>7632</v>
      </c>
      <c r="P96" s="68">
        <v>25</v>
      </c>
      <c r="Q96" s="75"/>
      <c r="R96" s="76"/>
      <c r="S96" s="76"/>
      <c r="T96" s="75">
        <v>200</v>
      </c>
      <c r="U96" s="76">
        <f t="shared" si="34"/>
        <v>0</v>
      </c>
      <c r="V96" s="76"/>
      <c r="W96" s="75">
        <f t="shared" si="24"/>
        <v>225</v>
      </c>
      <c r="X96" s="75">
        <f t="shared" si="21"/>
        <v>2127.6000000000004</v>
      </c>
      <c r="Y96" s="76">
        <f t="shared" si="33"/>
        <v>5108.3999999999996</v>
      </c>
      <c r="Z96" s="75">
        <f t="shared" si="27"/>
        <v>33647.4</v>
      </c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</row>
    <row r="97" spans="1:81" s="24" customFormat="1" ht="30.75" x14ac:dyDescent="0.25">
      <c r="A97" s="64">
        <v>90</v>
      </c>
      <c r="B97" s="134" t="s">
        <v>193</v>
      </c>
      <c r="C97" s="134" t="s">
        <v>65</v>
      </c>
      <c r="D97" s="134" t="s">
        <v>56</v>
      </c>
      <c r="E97" s="65" t="s">
        <v>192</v>
      </c>
      <c r="F97" s="134" t="s">
        <v>61</v>
      </c>
      <c r="G97" s="66">
        <v>20000</v>
      </c>
      <c r="H97" s="66">
        <f>+G97-(I97+L97+N97)</f>
        <v>18818</v>
      </c>
      <c r="I97" s="66">
        <f t="shared" si="22"/>
        <v>574</v>
      </c>
      <c r="J97" s="66">
        <f t="shared" si="23"/>
        <v>1419.9999999999998</v>
      </c>
      <c r="K97" s="66">
        <f t="shared" si="18"/>
        <v>220.00000000000003</v>
      </c>
      <c r="L97" s="66">
        <f t="shared" si="19"/>
        <v>608</v>
      </c>
      <c r="M97" s="66">
        <f t="shared" si="20"/>
        <v>1418</v>
      </c>
      <c r="N97" s="69"/>
      <c r="O97" s="66">
        <f>+I97+J97+K97+L97+M97+N97</f>
        <v>4240</v>
      </c>
      <c r="P97" s="66">
        <v>25</v>
      </c>
      <c r="Q97" s="75"/>
      <c r="R97" s="77"/>
      <c r="S97" s="77"/>
      <c r="T97" s="75">
        <v>200</v>
      </c>
      <c r="U97" s="76">
        <f t="shared" si="34"/>
        <v>0</v>
      </c>
      <c r="V97" s="77"/>
      <c r="W97" s="75">
        <f t="shared" si="24"/>
        <v>225</v>
      </c>
      <c r="X97" s="75">
        <f t="shared" si="21"/>
        <v>1182</v>
      </c>
      <c r="Y97" s="75">
        <f>+J97+M97</f>
        <v>2838</v>
      </c>
      <c r="Z97" s="75">
        <f t="shared" si="27"/>
        <v>18593</v>
      </c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</row>
    <row r="98" spans="1:81" s="7" customFormat="1" ht="30" x14ac:dyDescent="0.2">
      <c r="A98" s="64">
        <v>91</v>
      </c>
      <c r="B98" s="65" t="s">
        <v>120</v>
      </c>
      <c r="C98" s="65" t="s">
        <v>65</v>
      </c>
      <c r="D98" s="65" t="s">
        <v>15</v>
      </c>
      <c r="E98" s="65" t="s">
        <v>23</v>
      </c>
      <c r="F98" s="65" t="s">
        <v>61</v>
      </c>
      <c r="G98" s="66">
        <v>25000</v>
      </c>
      <c r="H98" s="66">
        <f t="shared" ref="H98:H118" si="35">+G98-(I98+L98+N98)</f>
        <v>23522.5</v>
      </c>
      <c r="I98" s="66">
        <f t="shared" si="22"/>
        <v>717.5</v>
      </c>
      <c r="J98" s="66">
        <f t="shared" si="23"/>
        <v>1774.9999999999998</v>
      </c>
      <c r="K98" s="66">
        <f t="shared" si="18"/>
        <v>275</v>
      </c>
      <c r="L98" s="66">
        <f t="shared" si="19"/>
        <v>760</v>
      </c>
      <c r="M98" s="66">
        <f t="shared" si="20"/>
        <v>1772.5000000000002</v>
      </c>
      <c r="N98" s="66"/>
      <c r="O98" s="66">
        <f t="shared" ref="O98:O106" si="36">+I98+J98+K98+L98+M98+N98</f>
        <v>5300</v>
      </c>
      <c r="P98" s="66">
        <v>25</v>
      </c>
      <c r="Q98" s="75">
        <v>1638.06</v>
      </c>
      <c r="R98" s="75"/>
      <c r="S98" s="75"/>
      <c r="T98" s="75">
        <v>200</v>
      </c>
      <c r="U98" s="76">
        <f t="shared" si="34"/>
        <v>0</v>
      </c>
      <c r="V98" s="75"/>
      <c r="W98" s="75">
        <f t="shared" si="24"/>
        <v>1863.06</v>
      </c>
      <c r="X98" s="75">
        <f t="shared" si="21"/>
        <v>1477.5</v>
      </c>
      <c r="Y98" s="75">
        <f t="shared" ref="Y98:Y106" si="37">+J98+M98</f>
        <v>3547.5</v>
      </c>
      <c r="Z98" s="75">
        <f t="shared" si="27"/>
        <v>21659.439999999999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</row>
    <row r="99" spans="1:81" s="7" customFormat="1" ht="30" x14ac:dyDescent="0.2">
      <c r="A99" s="64">
        <v>92</v>
      </c>
      <c r="B99" s="65" t="s">
        <v>121</v>
      </c>
      <c r="C99" s="65" t="s">
        <v>65</v>
      </c>
      <c r="D99" s="65" t="s">
        <v>7</v>
      </c>
      <c r="E99" s="65" t="s">
        <v>23</v>
      </c>
      <c r="F99" s="65" t="s">
        <v>61</v>
      </c>
      <c r="G99" s="66">
        <v>15000</v>
      </c>
      <c r="H99" s="66">
        <f t="shared" si="35"/>
        <v>14113.5</v>
      </c>
      <c r="I99" s="66">
        <f t="shared" si="22"/>
        <v>430.5</v>
      </c>
      <c r="J99" s="66">
        <f t="shared" si="23"/>
        <v>1065</v>
      </c>
      <c r="K99" s="66">
        <f t="shared" si="18"/>
        <v>165.00000000000003</v>
      </c>
      <c r="L99" s="66">
        <f t="shared" si="19"/>
        <v>456</v>
      </c>
      <c r="M99" s="66">
        <f t="shared" si="20"/>
        <v>1063.5</v>
      </c>
      <c r="N99" s="66"/>
      <c r="O99" s="66">
        <f t="shared" si="36"/>
        <v>3180</v>
      </c>
      <c r="P99" s="66">
        <v>25</v>
      </c>
      <c r="Q99" s="75"/>
      <c r="R99" s="75"/>
      <c r="S99" s="75"/>
      <c r="T99" s="75">
        <v>200</v>
      </c>
      <c r="U99" s="76">
        <f t="shared" si="34"/>
        <v>0</v>
      </c>
      <c r="V99" s="75"/>
      <c r="W99" s="75">
        <f t="shared" si="24"/>
        <v>225</v>
      </c>
      <c r="X99" s="75">
        <f t="shared" si="21"/>
        <v>886.5</v>
      </c>
      <c r="Y99" s="75">
        <f t="shared" si="37"/>
        <v>2128.5</v>
      </c>
      <c r="Z99" s="75">
        <f t="shared" si="27"/>
        <v>13888.5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</row>
    <row r="100" spans="1:81" s="7" customFormat="1" ht="30" x14ac:dyDescent="0.2">
      <c r="A100" s="64">
        <v>93</v>
      </c>
      <c r="B100" s="65" t="s">
        <v>122</v>
      </c>
      <c r="C100" s="65" t="s">
        <v>65</v>
      </c>
      <c r="D100" s="65" t="s">
        <v>7</v>
      </c>
      <c r="E100" s="65" t="s">
        <v>23</v>
      </c>
      <c r="F100" s="65" t="s">
        <v>61</v>
      </c>
      <c r="G100" s="66">
        <v>15000</v>
      </c>
      <c r="H100" s="66">
        <f t="shared" si="35"/>
        <v>14113.5</v>
      </c>
      <c r="I100" s="66">
        <f t="shared" si="22"/>
        <v>430.5</v>
      </c>
      <c r="J100" s="66">
        <f t="shared" si="23"/>
        <v>1065</v>
      </c>
      <c r="K100" s="66">
        <f t="shared" si="18"/>
        <v>165.00000000000003</v>
      </c>
      <c r="L100" s="66">
        <f t="shared" si="19"/>
        <v>456</v>
      </c>
      <c r="M100" s="66">
        <f t="shared" si="20"/>
        <v>1063.5</v>
      </c>
      <c r="N100" s="66"/>
      <c r="O100" s="66">
        <f t="shared" si="36"/>
        <v>3180</v>
      </c>
      <c r="P100" s="66">
        <v>25</v>
      </c>
      <c r="Q100" s="75"/>
      <c r="R100" s="75"/>
      <c r="S100" s="75"/>
      <c r="T100" s="75">
        <v>200</v>
      </c>
      <c r="U100" s="76">
        <f t="shared" si="34"/>
        <v>0</v>
      </c>
      <c r="V100" s="75"/>
      <c r="W100" s="75">
        <f t="shared" si="24"/>
        <v>225</v>
      </c>
      <c r="X100" s="75">
        <f t="shared" si="21"/>
        <v>886.5</v>
      </c>
      <c r="Y100" s="75">
        <f t="shared" si="37"/>
        <v>2128.5</v>
      </c>
      <c r="Z100" s="75">
        <f t="shared" si="27"/>
        <v>13888.5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</row>
    <row r="101" spans="1:81" s="7" customFormat="1" ht="30" x14ac:dyDescent="0.2">
      <c r="A101" s="64">
        <v>94</v>
      </c>
      <c r="B101" s="65" t="s">
        <v>123</v>
      </c>
      <c r="C101" s="65" t="s">
        <v>65</v>
      </c>
      <c r="D101" s="65" t="s">
        <v>7</v>
      </c>
      <c r="E101" s="65" t="s">
        <v>23</v>
      </c>
      <c r="F101" s="65" t="s">
        <v>61</v>
      </c>
      <c r="G101" s="66">
        <v>25000</v>
      </c>
      <c r="H101" s="66">
        <f t="shared" si="35"/>
        <v>23522.5</v>
      </c>
      <c r="I101" s="66">
        <f t="shared" si="22"/>
        <v>717.5</v>
      </c>
      <c r="J101" s="66">
        <f t="shared" si="23"/>
        <v>1774.9999999999998</v>
      </c>
      <c r="K101" s="66">
        <f t="shared" si="18"/>
        <v>275</v>
      </c>
      <c r="L101" s="66">
        <f t="shared" si="19"/>
        <v>760</v>
      </c>
      <c r="M101" s="66">
        <f t="shared" si="20"/>
        <v>1772.5000000000002</v>
      </c>
      <c r="N101" s="66"/>
      <c r="O101" s="66">
        <f t="shared" si="36"/>
        <v>5300</v>
      </c>
      <c r="P101" s="66">
        <v>25</v>
      </c>
      <c r="Q101" s="75"/>
      <c r="R101" s="75"/>
      <c r="S101" s="75"/>
      <c r="T101" s="75">
        <v>200</v>
      </c>
      <c r="U101" s="76">
        <f t="shared" si="34"/>
        <v>0</v>
      </c>
      <c r="V101" s="75"/>
      <c r="W101" s="75">
        <f t="shared" si="24"/>
        <v>225</v>
      </c>
      <c r="X101" s="75">
        <f t="shared" si="21"/>
        <v>1477.5</v>
      </c>
      <c r="Y101" s="75">
        <f t="shared" si="37"/>
        <v>3547.5</v>
      </c>
      <c r="Z101" s="75">
        <f t="shared" si="27"/>
        <v>23297.5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</row>
    <row r="102" spans="1:81" s="8" customFormat="1" ht="30" x14ac:dyDescent="0.2">
      <c r="A102" s="64">
        <v>95</v>
      </c>
      <c r="B102" s="134" t="s">
        <v>144</v>
      </c>
      <c r="C102" s="134" t="s">
        <v>65</v>
      </c>
      <c r="D102" s="134" t="s">
        <v>56</v>
      </c>
      <c r="E102" s="65" t="s">
        <v>23</v>
      </c>
      <c r="F102" s="65" t="s">
        <v>61</v>
      </c>
      <c r="G102" s="66">
        <v>25000</v>
      </c>
      <c r="H102" s="66">
        <f t="shared" si="35"/>
        <v>23522.5</v>
      </c>
      <c r="I102" s="66">
        <f t="shared" si="22"/>
        <v>717.5</v>
      </c>
      <c r="J102" s="66">
        <f t="shared" si="23"/>
        <v>1774.9999999999998</v>
      </c>
      <c r="K102" s="66">
        <f t="shared" si="18"/>
        <v>275</v>
      </c>
      <c r="L102" s="66">
        <f t="shared" si="19"/>
        <v>760</v>
      </c>
      <c r="M102" s="66">
        <f t="shared" si="20"/>
        <v>1772.5000000000002</v>
      </c>
      <c r="N102" s="66"/>
      <c r="O102" s="66">
        <f t="shared" si="36"/>
        <v>5300</v>
      </c>
      <c r="P102" s="66">
        <v>25</v>
      </c>
      <c r="Q102" s="75">
        <v>2100.16</v>
      </c>
      <c r="R102" s="75"/>
      <c r="S102" s="75"/>
      <c r="T102" s="75">
        <v>200</v>
      </c>
      <c r="U102" s="76">
        <f t="shared" si="34"/>
        <v>0</v>
      </c>
      <c r="V102" s="75"/>
      <c r="W102" s="75">
        <f t="shared" si="24"/>
        <v>2325.16</v>
      </c>
      <c r="X102" s="75">
        <f t="shared" si="21"/>
        <v>1477.5</v>
      </c>
      <c r="Y102" s="75">
        <f t="shared" si="37"/>
        <v>3547.5</v>
      </c>
      <c r="Z102" s="75">
        <f t="shared" si="27"/>
        <v>21197.34</v>
      </c>
    </row>
    <row r="103" spans="1:81" s="7" customFormat="1" ht="30" x14ac:dyDescent="0.2">
      <c r="A103" s="64">
        <v>96</v>
      </c>
      <c r="B103" s="65" t="s">
        <v>116</v>
      </c>
      <c r="C103" s="65" t="s">
        <v>66</v>
      </c>
      <c r="D103" s="65" t="s">
        <v>15</v>
      </c>
      <c r="E103" s="65" t="s">
        <v>34</v>
      </c>
      <c r="F103" s="65" t="s">
        <v>61</v>
      </c>
      <c r="G103" s="66">
        <v>30000</v>
      </c>
      <c r="H103" s="66">
        <f t="shared" si="35"/>
        <v>26511.54</v>
      </c>
      <c r="I103" s="66">
        <f t="shared" si="22"/>
        <v>861</v>
      </c>
      <c r="J103" s="66">
        <f t="shared" si="23"/>
        <v>2130</v>
      </c>
      <c r="K103" s="66">
        <f t="shared" si="18"/>
        <v>330.00000000000006</v>
      </c>
      <c r="L103" s="66">
        <f t="shared" si="19"/>
        <v>912</v>
      </c>
      <c r="M103" s="66">
        <f t="shared" si="20"/>
        <v>2127</v>
      </c>
      <c r="N103" s="66">
        <v>1715.46</v>
      </c>
      <c r="O103" s="66">
        <f t="shared" si="36"/>
        <v>8075.46</v>
      </c>
      <c r="P103" s="66">
        <v>25</v>
      </c>
      <c r="Q103" s="75">
        <v>500</v>
      </c>
      <c r="R103" s="75"/>
      <c r="S103" s="75"/>
      <c r="T103" s="75">
        <v>200</v>
      </c>
      <c r="U103" s="76">
        <f t="shared" si="34"/>
        <v>0</v>
      </c>
      <c r="V103" s="75"/>
      <c r="W103" s="75">
        <f t="shared" si="24"/>
        <v>725</v>
      </c>
      <c r="X103" s="75">
        <f t="shared" si="21"/>
        <v>3488.46</v>
      </c>
      <c r="Y103" s="75">
        <f t="shared" si="37"/>
        <v>4257</v>
      </c>
      <c r="Z103" s="75">
        <f t="shared" si="27"/>
        <v>25786.54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</row>
    <row r="104" spans="1:81" s="7" customFormat="1" ht="30" x14ac:dyDescent="0.2">
      <c r="A104" s="64">
        <v>97</v>
      </c>
      <c r="B104" s="65" t="s">
        <v>117</v>
      </c>
      <c r="C104" s="65" t="s">
        <v>66</v>
      </c>
      <c r="D104" s="65" t="s">
        <v>56</v>
      </c>
      <c r="E104" s="65" t="s">
        <v>34</v>
      </c>
      <c r="F104" s="65" t="s">
        <v>61</v>
      </c>
      <c r="G104" s="66">
        <v>30000</v>
      </c>
      <c r="H104" s="66">
        <f t="shared" si="35"/>
        <v>28227</v>
      </c>
      <c r="I104" s="66">
        <f t="shared" si="22"/>
        <v>861</v>
      </c>
      <c r="J104" s="66">
        <f t="shared" si="23"/>
        <v>2130</v>
      </c>
      <c r="K104" s="66">
        <f t="shared" si="18"/>
        <v>330.00000000000006</v>
      </c>
      <c r="L104" s="66">
        <f t="shared" si="19"/>
        <v>912</v>
      </c>
      <c r="M104" s="66">
        <f t="shared" si="20"/>
        <v>2127</v>
      </c>
      <c r="N104" s="66"/>
      <c r="O104" s="66">
        <f t="shared" si="36"/>
        <v>6360</v>
      </c>
      <c r="P104" s="66">
        <v>25</v>
      </c>
      <c r="Q104" s="75"/>
      <c r="R104" s="75"/>
      <c r="S104" s="75"/>
      <c r="T104" s="75">
        <v>200</v>
      </c>
      <c r="U104" s="76">
        <f t="shared" si="34"/>
        <v>0</v>
      </c>
      <c r="V104" s="75"/>
      <c r="W104" s="75">
        <f t="shared" si="24"/>
        <v>225</v>
      </c>
      <c r="X104" s="75">
        <f t="shared" si="21"/>
        <v>1773</v>
      </c>
      <c r="Y104" s="75">
        <f t="shared" si="37"/>
        <v>4257</v>
      </c>
      <c r="Z104" s="75">
        <f t="shared" si="27"/>
        <v>28002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</row>
    <row r="105" spans="1:81" s="7" customFormat="1" ht="30" x14ac:dyDescent="0.2">
      <c r="A105" s="64">
        <v>98</v>
      </c>
      <c r="B105" s="65" t="s">
        <v>232</v>
      </c>
      <c r="C105" s="65" t="s">
        <v>66</v>
      </c>
      <c r="D105" s="65" t="s">
        <v>15</v>
      </c>
      <c r="E105" s="65" t="s">
        <v>34</v>
      </c>
      <c r="F105" s="65" t="s">
        <v>61</v>
      </c>
      <c r="G105" s="66">
        <v>30000</v>
      </c>
      <c r="H105" s="66">
        <f t="shared" si="35"/>
        <v>28227</v>
      </c>
      <c r="I105" s="66">
        <f t="shared" si="22"/>
        <v>861</v>
      </c>
      <c r="J105" s="66">
        <f t="shared" si="23"/>
        <v>2130</v>
      </c>
      <c r="K105" s="66">
        <f t="shared" si="18"/>
        <v>330.00000000000006</v>
      </c>
      <c r="L105" s="66">
        <f t="shared" si="19"/>
        <v>912</v>
      </c>
      <c r="M105" s="66">
        <f t="shared" si="20"/>
        <v>2127</v>
      </c>
      <c r="N105" s="66"/>
      <c r="O105" s="66">
        <f t="shared" si="36"/>
        <v>6360</v>
      </c>
      <c r="P105" s="66">
        <v>25</v>
      </c>
      <c r="Q105" s="75">
        <v>4777.8999999999996</v>
      </c>
      <c r="R105" s="75"/>
      <c r="S105" s="75"/>
      <c r="T105" s="75">
        <v>200</v>
      </c>
      <c r="U105" s="76">
        <f t="shared" si="34"/>
        <v>0</v>
      </c>
      <c r="V105" s="75"/>
      <c r="W105" s="75">
        <f t="shared" si="24"/>
        <v>5002.8999999999996</v>
      </c>
      <c r="X105" s="75">
        <f t="shared" si="21"/>
        <v>1773</v>
      </c>
      <c r="Y105" s="75">
        <f t="shared" si="37"/>
        <v>4257</v>
      </c>
      <c r="Z105" s="75">
        <f t="shared" si="27"/>
        <v>23224.1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</row>
    <row r="106" spans="1:81" s="7" customFormat="1" ht="30" x14ac:dyDescent="0.2">
      <c r="A106" s="64">
        <v>99</v>
      </c>
      <c r="B106" s="65" t="s">
        <v>118</v>
      </c>
      <c r="C106" s="65" t="s">
        <v>66</v>
      </c>
      <c r="D106" s="65" t="s">
        <v>13</v>
      </c>
      <c r="E106" s="65" t="s">
        <v>36</v>
      </c>
      <c r="F106" s="65" t="s">
        <v>61</v>
      </c>
      <c r="G106" s="66">
        <v>35000</v>
      </c>
      <c r="H106" s="66">
        <f t="shared" si="35"/>
        <v>32931.5</v>
      </c>
      <c r="I106" s="66">
        <f t="shared" si="22"/>
        <v>1004.5</v>
      </c>
      <c r="J106" s="66">
        <f t="shared" si="23"/>
        <v>2485</v>
      </c>
      <c r="K106" s="66">
        <f t="shared" si="18"/>
        <v>385.00000000000006</v>
      </c>
      <c r="L106" s="66">
        <f t="shared" si="19"/>
        <v>1064</v>
      </c>
      <c r="M106" s="66">
        <f t="shared" si="20"/>
        <v>2481.5</v>
      </c>
      <c r="N106" s="66"/>
      <c r="O106" s="66">
        <f t="shared" si="36"/>
        <v>7420</v>
      </c>
      <c r="P106" s="66">
        <v>25</v>
      </c>
      <c r="Q106" s="75">
        <v>17474.189999999999</v>
      </c>
      <c r="R106" s="75"/>
      <c r="S106" s="75">
        <v>1496.22</v>
      </c>
      <c r="T106" s="75">
        <v>200</v>
      </c>
      <c r="U106" s="76">
        <f t="shared" si="34"/>
        <v>0</v>
      </c>
      <c r="V106" s="75"/>
      <c r="W106" s="75">
        <f t="shared" si="24"/>
        <v>19195.41</v>
      </c>
      <c r="X106" s="75">
        <f t="shared" si="21"/>
        <v>2068.5</v>
      </c>
      <c r="Y106" s="75">
        <f t="shared" si="37"/>
        <v>4966.5</v>
      </c>
      <c r="Z106" s="75">
        <f t="shared" si="27"/>
        <v>13736.09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</row>
    <row r="107" spans="1:81" s="9" customFormat="1" ht="15.75" customHeight="1" x14ac:dyDescent="0.2">
      <c r="A107" s="64">
        <v>100</v>
      </c>
      <c r="B107" s="134" t="s">
        <v>145</v>
      </c>
      <c r="C107" s="134" t="s">
        <v>66</v>
      </c>
      <c r="D107" s="134" t="s">
        <v>149</v>
      </c>
      <c r="E107" s="65" t="s">
        <v>34</v>
      </c>
      <c r="F107" s="134" t="s">
        <v>60</v>
      </c>
      <c r="G107" s="66">
        <v>45000</v>
      </c>
      <c r="H107" s="66">
        <f t="shared" si="35"/>
        <v>40625.040000000001</v>
      </c>
      <c r="I107" s="66">
        <f t="shared" ref="I107:I118" si="38">IF(G107&lt;=374040,G107*2.87%,9334.68)</f>
        <v>1291.5</v>
      </c>
      <c r="J107" s="66">
        <f t="shared" ref="J107:J118" si="39">IF(G107&lt;=374040,G107*7.1%,23092.75)</f>
        <v>3194.9999999999995</v>
      </c>
      <c r="K107" s="66">
        <f t="shared" ref="K107:K118" si="40">IF(G107&lt;=74808,G107*1.1%,822.89)</f>
        <v>495.00000000000006</v>
      </c>
      <c r="L107" s="66">
        <f t="shared" ref="L107:L118" si="41">IF(G107&lt;=187020,G107*3.04%,4943.8)</f>
        <v>1368</v>
      </c>
      <c r="M107" s="66">
        <f t="shared" ref="M107:M118" si="42">IF(G107&lt;=187020,G107*7.09%,11530.11)</f>
        <v>3190.5</v>
      </c>
      <c r="N107" s="66">
        <v>1715.46</v>
      </c>
      <c r="O107" s="66">
        <f t="shared" ref="O107:O118" si="43">+I107+J107+K107+L107+M107+N107</f>
        <v>11255.46</v>
      </c>
      <c r="P107" s="66">
        <v>25</v>
      </c>
      <c r="Q107" s="75">
        <v>1500</v>
      </c>
      <c r="R107" s="75"/>
      <c r="S107" s="75">
        <v>797.28</v>
      </c>
      <c r="T107" s="75">
        <v>200</v>
      </c>
      <c r="U107" s="76">
        <v>891.01</v>
      </c>
      <c r="V107" s="75"/>
      <c r="W107" s="75">
        <f>P107+Q107+R107+S107+T107+U107</f>
        <v>3413.29</v>
      </c>
      <c r="X107" s="75">
        <f t="shared" ref="X107:X118" si="44">+I107+L107+N107</f>
        <v>4374.96</v>
      </c>
      <c r="Y107" s="75">
        <f t="shared" ref="Y107:Y118" si="45">+J107+M107</f>
        <v>6385.5</v>
      </c>
      <c r="Z107" s="75">
        <f t="shared" si="27"/>
        <v>37211.75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</row>
    <row r="108" spans="1:81" s="152" customFormat="1" ht="30" x14ac:dyDescent="0.2">
      <c r="A108" s="149">
        <v>101</v>
      </c>
      <c r="B108" s="150" t="s">
        <v>226</v>
      </c>
      <c r="C108" s="150" t="s">
        <v>66</v>
      </c>
      <c r="D108" s="150" t="s">
        <v>15</v>
      </c>
      <c r="E108" s="150" t="s">
        <v>216</v>
      </c>
      <c r="F108" s="150" t="s">
        <v>47</v>
      </c>
      <c r="G108" s="151">
        <v>26000</v>
      </c>
      <c r="H108" s="151">
        <f t="shared" si="35"/>
        <v>24463.4</v>
      </c>
      <c r="I108" s="151">
        <f t="shared" si="38"/>
        <v>746.2</v>
      </c>
      <c r="J108" s="151">
        <f t="shared" si="39"/>
        <v>1845.9999999999998</v>
      </c>
      <c r="K108" s="151">
        <f t="shared" si="40"/>
        <v>286.00000000000006</v>
      </c>
      <c r="L108" s="151">
        <f t="shared" si="41"/>
        <v>790.4</v>
      </c>
      <c r="M108" s="151">
        <f t="shared" si="42"/>
        <v>1843.4</v>
      </c>
      <c r="N108" s="151"/>
      <c r="O108" s="151">
        <f t="shared" si="43"/>
        <v>5512</v>
      </c>
      <c r="P108" s="151">
        <v>25</v>
      </c>
      <c r="Q108" s="75"/>
      <c r="R108" s="147"/>
      <c r="S108" s="75"/>
      <c r="T108" s="147">
        <v>200</v>
      </c>
      <c r="U108" s="148">
        <f t="shared" si="34"/>
        <v>0</v>
      </c>
      <c r="V108" s="147"/>
      <c r="W108" s="147">
        <f t="shared" ref="W108:W118" si="46">P108+Q108+R108+S108+T108+U108</f>
        <v>225</v>
      </c>
      <c r="X108" s="147">
        <f t="shared" si="44"/>
        <v>1536.6</v>
      </c>
      <c r="Y108" s="147">
        <f t="shared" si="45"/>
        <v>3689.3999999999996</v>
      </c>
      <c r="Z108" s="75">
        <f t="shared" si="27"/>
        <v>24238.400000000001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</row>
    <row r="109" spans="1:81" s="8" customFormat="1" ht="30" x14ac:dyDescent="0.2">
      <c r="A109" s="64">
        <v>102</v>
      </c>
      <c r="B109" s="65" t="s">
        <v>217</v>
      </c>
      <c r="C109" s="65" t="s">
        <v>66</v>
      </c>
      <c r="D109" s="65" t="s">
        <v>15</v>
      </c>
      <c r="E109" s="65" t="s">
        <v>34</v>
      </c>
      <c r="F109" s="65" t="s">
        <v>47</v>
      </c>
      <c r="G109" s="66">
        <v>25000</v>
      </c>
      <c r="H109" s="66">
        <f t="shared" si="35"/>
        <v>23522.5</v>
      </c>
      <c r="I109" s="66">
        <f t="shared" si="38"/>
        <v>717.5</v>
      </c>
      <c r="J109" s="66">
        <f t="shared" si="39"/>
        <v>1774.9999999999998</v>
      </c>
      <c r="K109" s="66">
        <f t="shared" si="40"/>
        <v>275</v>
      </c>
      <c r="L109" s="66">
        <f t="shared" si="41"/>
        <v>760</v>
      </c>
      <c r="M109" s="66">
        <f t="shared" si="42"/>
        <v>1772.5000000000002</v>
      </c>
      <c r="N109" s="66"/>
      <c r="O109" s="66">
        <f t="shared" si="43"/>
        <v>5300</v>
      </c>
      <c r="P109" s="66">
        <v>25</v>
      </c>
      <c r="Q109" s="75"/>
      <c r="R109" s="75"/>
      <c r="S109" s="75">
        <v>39.200000000000003</v>
      </c>
      <c r="T109" s="75">
        <v>200</v>
      </c>
      <c r="U109" s="76">
        <f t="shared" si="34"/>
        <v>0</v>
      </c>
      <c r="V109" s="75"/>
      <c r="W109" s="75">
        <f t="shared" si="46"/>
        <v>264.2</v>
      </c>
      <c r="X109" s="75">
        <f t="shared" si="44"/>
        <v>1477.5</v>
      </c>
      <c r="Y109" s="147">
        <f t="shared" si="45"/>
        <v>3547.5</v>
      </c>
      <c r="Z109" s="75">
        <f t="shared" si="27"/>
        <v>23258.3</v>
      </c>
    </row>
    <row r="110" spans="1:81" s="8" customFormat="1" ht="30" x14ac:dyDescent="0.2">
      <c r="A110" s="64">
        <v>103</v>
      </c>
      <c r="B110" s="65" t="s">
        <v>222</v>
      </c>
      <c r="C110" s="65" t="s">
        <v>66</v>
      </c>
      <c r="D110" s="65" t="s">
        <v>15</v>
      </c>
      <c r="E110" s="65" t="s">
        <v>218</v>
      </c>
      <c r="F110" s="65" t="s">
        <v>47</v>
      </c>
      <c r="G110" s="66">
        <v>20000</v>
      </c>
      <c r="H110" s="66">
        <f t="shared" si="35"/>
        <v>18818</v>
      </c>
      <c r="I110" s="66">
        <f t="shared" si="38"/>
        <v>574</v>
      </c>
      <c r="J110" s="66">
        <f t="shared" si="39"/>
        <v>1419.9999999999998</v>
      </c>
      <c r="K110" s="66">
        <f t="shared" si="40"/>
        <v>220.00000000000003</v>
      </c>
      <c r="L110" s="66">
        <f t="shared" si="41"/>
        <v>608</v>
      </c>
      <c r="M110" s="66">
        <f t="shared" si="42"/>
        <v>1418</v>
      </c>
      <c r="N110" s="66"/>
      <c r="O110" s="66">
        <f t="shared" si="43"/>
        <v>4240</v>
      </c>
      <c r="P110" s="66">
        <v>25</v>
      </c>
      <c r="Q110" s="75"/>
      <c r="R110" s="75"/>
      <c r="S110" s="75"/>
      <c r="T110" s="75">
        <v>200</v>
      </c>
      <c r="U110" s="76">
        <f t="shared" si="34"/>
        <v>0</v>
      </c>
      <c r="V110" s="75"/>
      <c r="W110" s="75">
        <f t="shared" si="46"/>
        <v>225</v>
      </c>
      <c r="X110" s="75">
        <f t="shared" si="44"/>
        <v>1182</v>
      </c>
      <c r="Y110" s="147">
        <f t="shared" si="45"/>
        <v>2838</v>
      </c>
      <c r="Z110" s="75">
        <f t="shared" si="27"/>
        <v>18593</v>
      </c>
    </row>
    <row r="111" spans="1:81" s="8" customFormat="1" x14ac:dyDescent="0.2">
      <c r="A111" s="64">
        <v>104</v>
      </c>
      <c r="B111" s="65" t="s">
        <v>219</v>
      </c>
      <c r="C111" s="65" t="s">
        <v>65</v>
      </c>
      <c r="D111" s="65" t="s">
        <v>225</v>
      </c>
      <c r="E111" s="65" t="s">
        <v>20</v>
      </c>
      <c r="F111" s="65" t="s">
        <v>47</v>
      </c>
      <c r="G111" s="66">
        <v>46000</v>
      </c>
      <c r="H111" s="66">
        <f t="shared" si="35"/>
        <v>43281.4</v>
      </c>
      <c r="I111" s="66">
        <f t="shared" si="38"/>
        <v>1320.2</v>
      </c>
      <c r="J111" s="66">
        <f t="shared" si="39"/>
        <v>3265.9999999999995</v>
      </c>
      <c r="K111" s="66">
        <f t="shared" si="40"/>
        <v>506.00000000000006</v>
      </c>
      <c r="L111" s="66">
        <f t="shared" si="41"/>
        <v>1398.4</v>
      </c>
      <c r="M111" s="66">
        <f t="shared" si="42"/>
        <v>3261.4</v>
      </c>
      <c r="N111" s="66"/>
      <c r="O111" s="66">
        <f t="shared" si="43"/>
        <v>9752</v>
      </c>
      <c r="P111" s="66">
        <v>25</v>
      </c>
      <c r="Q111" s="75"/>
      <c r="R111" s="75"/>
      <c r="S111" s="75"/>
      <c r="T111" s="75">
        <v>200</v>
      </c>
      <c r="U111" s="76">
        <f t="shared" si="34"/>
        <v>1289.4598750000005</v>
      </c>
      <c r="V111" s="75"/>
      <c r="W111" s="75">
        <f t="shared" si="46"/>
        <v>1514.4598750000005</v>
      </c>
      <c r="X111" s="75">
        <f t="shared" si="44"/>
        <v>2718.6000000000004</v>
      </c>
      <c r="Y111" s="147">
        <f t="shared" si="45"/>
        <v>6527.4</v>
      </c>
      <c r="Z111" s="75">
        <f t="shared" si="27"/>
        <v>41766.940125000001</v>
      </c>
    </row>
    <row r="112" spans="1:81" s="8" customFormat="1" ht="30" x14ac:dyDescent="0.2">
      <c r="A112" s="64">
        <v>105</v>
      </c>
      <c r="B112" s="65" t="s">
        <v>220</v>
      </c>
      <c r="C112" s="65" t="s">
        <v>66</v>
      </c>
      <c r="D112" s="65" t="s">
        <v>15</v>
      </c>
      <c r="E112" s="65" t="s">
        <v>221</v>
      </c>
      <c r="F112" s="65" t="s">
        <v>47</v>
      </c>
      <c r="G112" s="66">
        <v>130000</v>
      </c>
      <c r="H112" s="66">
        <f t="shared" si="35"/>
        <v>122317</v>
      </c>
      <c r="I112" s="66">
        <f t="shared" si="38"/>
        <v>3731</v>
      </c>
      <c r="J112" s="66">
        <f t="shared" si="39"/>
        <v>9230</v>
      </c>
      <c r="K112" s="66">
        <f t="shared" si="40"/>
        <v>822.89</v>
      </c>
      <c r="L112" s="66">
        <f t="shared" si="41"/>
        <v>3952</v>
      </c>
      <c r="M112" s="66">
        <f t="shared" si="42"/>
        <v>9217</v>
      </c>
      <c r="N112" s="66"/>
      <c r="O112" s="66">
        <f t="shared" si="43"/>
        <v>26952.89</v>
      </c>
      <c r="P112" s="66">
        <v>25</v>
      </c>
      <c r="Q112" s="75"/>
      <c r="R112" s="75"/>
      <c r="S112" s="75"/>
      <c r="T112" s="75">
        <v>200</v>
      </c>
      <c r="U112" s="76">
        <f t="shared" si="34"/>
        <v>19162.187291666665</v>
      </c>
      <c r="V112" s="75"/>
      <c r="W112" s="75">
        <f t="shared" si="46"/>
        <v>19387.187291666665</v>
      </c>
      <c r="X112" s="75">
        <f t="shared" si="44"/>
        <v>7683</v>
      </c>
      <c r="Y112" s="147">
        <f t="shared" si="45"/>
        <v>18447</v>
      </c>
      <c r="Z112" s="75">
        <f t="shared" si="27"/>
        <v>102929.81270833334</v>
      </c>
    </row>
    <row r="113" spans="1:81" ht="30.75" customHeight="1" x14ac:dyDescent="0.25">
      <c r="A113" s="64">
        <v>106</v>
      </c>
      <c r="B113" s="65" t="s">
        <v>233</v>
      </c>
      <c r="C113" s="65" t="s">
        <v>66</v>
      </c>
      <c r="D113" s="65" t="s">
        <v>15</v>
      </c>
      <c r="E113" s="65" t="s">
        <v>34</v>
      </c>
      <c r="F113" s="65" t="s">
        <v>47</v>
      </c>
      <c r="G113" s="66">
        <v>25000</v>
      </c>
      <c r="H113" s="66">
        <f t="shared" si="35"/>
        <v>23522.5</v>
      </c>
      <c r="I113" s="66">
        <f t="shared" si="38"/>
        <v>717.5</v>
      </c>
      <c r="J113" s="66">
        <f t="shared" si="39"/>
        <v>1774.9999999999998</v>
      </c>
      <c r="K113" s="66">
        <f t="shared" si="40"/>
        <v>275</v>
      </c>
      <c r="L113" s="66">
        <f t="shared" si="41"/>
        <v>760</v>
      </c>
      <c r="M113" s="66">
        <f t="shared" si="42"/>
        <v>1772.5000000000002</v>
      </c>
      <c r="N113" s="66"/>
      <c r="O113" s="66">
        <f t="shared" si="43"/>
        <v>5300</v>
      </c>
      <c r="P113" s="66">
        <v>25</v>
      </c>
      <c r="Q113" s="139"/>
      <c r="R113" s="140"/>
      <c r="S113" s="75">
        <v>129.6</v>
      </c>
      <c r="T113" s="75">
        <v>200</v>
      </c>
      <c r="U113" s="76">
        <f t="shared" si="34"/>
        <v>0</v>
      </c>
      <c r="V113" s="140"/>
      <c r="W113" s="75">
        <f t="shared" si="46"/>
        <v>354.6</v>
      </c>
      <c r="X113" s="75">
        <f t="shared" si="44"/>
        <v>1477.5</v>
      </c>
      <c r="Y113" s="147">
        <f t="shared" si="45"/>
        <v>3547.5</v>
      </c>
      <c r="Z113" s="75">
        <f t="shared" si="27"/>
        <v>23167.9</v>
      </c>
    </row>
    <row r="114" spans="1:81" ht="30.75" x14ac:dyDescent="0.25">
      <c r="A114" s="64">
        <v>107</v>
      </c>
      <c r="B114" s="65" t="s">
        <v>234</v>
      </c>
      <c r="C114" s="65" t="s">
        <v>65</v>
      </c>
      <c r="D114" s="65" t="s">
        <v>15</v>
      </c>
      <c r="E114" s="65" t="s">
        <v>23</v>
      </c>
      <c r="F114" s="65" t="s">
        <v>47</v>
      </c>
      <c r="G114" s="66">
        <v>25000</v>
      </c>
      <c r="H114" s="66">
        <f t="shared" si="35"/>
        <v>23522.5</v>
      </c>
      <c r="I114" s="66">
        <f t="shared" si="38"/>
        <v>717.5</v>
      </c>
      <c r="J114" s="66">
        <f t="shared" si="39"/>
        <v>1774.9999999999998</v>
      </c>
      <c r="K114" s="66">
        <f t="shared" si="40"/>
        <v>275</v>
      </c>
      <c r="L114" s="66">
        <f t="shared" si="41"/>
        <v>760</v>
      </c>
      <c r="M114" s="66">
        <f t="shared" si="42"/>
        <v>1772.5000000000002</v>
      </c>
      <c r="N114" s="66"/>
      <c r="O114" s="66">
        <f t="shared" si="43"/>
        <v>5300</v>
      </c>
      <c r="P114" s="66">
        <v>25</v>
      </c>
      <c r="Q114" s="139"/>
      <c r="R114" s="140"/>
      <c r="S114" s="75"/>
      <c r="T114" s="75">
        <v>200</v>
      </c>
      <c r="U114" s="76">
        <f t="shared" si="34"/>
        <v>0</v>
      </c>
      <c r="V114" s="140"/>
      <c r="W114" s="75">
        <f t="shared" si="46"/>
        <v>225</v>
      </c>
      <c r="X114" s="75">
        <f t="shared" si="44"/>
        <v>1477.5</v>
      </c>
      <c r="Y114" s="147">
        <f t="shared" si="45"/>
        <v>3547.5</v>
      </c>
      <c r="Z114" s="75">
        <f t="shared" si="27"/>
        <v>23297.5</v>
      </c>
    </row>
    <row r="115" spans="1:81" ht="30.75" x14ac:dyDescent="0.25">
      <c r="A115" s="64">
        <v>108</v>
      </c>
      <c r="B115" s="65" t="s">
        <v>235</v>
      </c>
      <c r="C115" s="65" t="s">
        <v>65</v>
      </c>
      <c r="D115" s="65" t="s">
        <v>15</v>
      </c>
      <c r="E115" s="65" t="s">
        <v>23</v>
      </c>
      <c r="F115" s="65" t="s">
        <v>47</v>
      </c>
      <c r="G115" s="66">
        <v>25000</v>
      </c>
      <c r="H115" s="66">
        <f t="shared" si="35"/>
        <v>23522.5</v>
      </c>
      <c r="I115" s="66">
        <f t="shared" si="38"/>
        <v>717.5</v>
      </c>
      <c r="J115" s="66">
        <f t="shared" si="39"/>
        <v>1774.9999999999998</v>
      </c>
      <c r="K115" s="66">
        <f t="shared" si="40"/>
        <v>275</v>
      </c>
      <c r="L115" s="66">
        <f t="shared" si="41"/>
        <v>760</v>
      </c>
      <c r="M115" s="66">
        <f t="shared" si="42"/>
        <v>1772.5000000000002</v>
      </c>
      <c r="N115" s="66"/>
      <c r="O115" s="66">
        <f t="shared" si="43"/>
        <v>5300</v>
      </c>
      <c r="P115" s="66">
        <v>25</v>
      </c>
      <c r="Q115" s="139"/>
      <c r="R115" s="140"/>
      <c r="S115" s="75">
        <v>15</v>
      </c>
      <c r="T115" s="75">
        <v>200</v>
      </c>
      <c r="U115" s="76">
        <f t="shared" si="34"/>
        <v>0</v>
      </c>
      <c r="V115" s="140"/>
      <c r="W115" s="75">
        <f t="shared" si="46"/>
        <v>240</v>
      </c>
      <c r="X115" s="75">
        <f t="shared" si="44"/>
        <v>1477.5</v>
      </c>
      <c r="Y115" s="147">
        <f t="shared" si="45"/>
        <v>3547.5</v>
      </c>
      <c r="Z115" s="75">
        <f t="shared" si="27"/>
        <v>23282.5</v>
      </c>
    </row>
    <row r="116" spans="1:81" ht="30.75" customHeight="1" x14ac:dyDescent="0.25">
      <c r="A116" s="64">
        <v>109</v>
      </c>
      <c r="B116" s="65" t="s">
        <v>236</v>
      </c>
      <c r="C116" s="65" t="s">
        <v>65</v>
      </c>
      <c r="D116" s="65" t="s">
        <v>142</v>
      </c>
      <c r="E116" s="65" t="s">
        <v>21</v>
      </c>
      <c r="F116" s="65" t="s">
        <v>47</v>
      </c>
      <c r="G116" s="66">
        <v>30000</v>
      </c>
      <c r="H116" s="66">
        <f t="shared" si="35"/>
        <v>28227</v>
      </c>
      <c r="I116" s="66">
        <f t="shared" si="38"/>
        <v>861</v>
      </c>
      <c r="J116" s="66">
        <f t="shared" si="39"/>
        <v>2130</v>
      </c>
      <c r="K116" s="66">
        <f t="shared" si="40"/>
        <v>330.00000000000006</v>
      </c>
      <c r="L116" s="66">
        <f t="shared" si="41"/>
        <v>912</v>
      </c>
      <c r="M116" s="66">
        <f t="shared" si="42"/>
        <v>2127</v>
      </c>
      <c r="N116" s="66"/>
      <c r="O116" s="66">
        <f t="shared" si="43"/>
        <v>6360</v>
      </c>
      <c r="P116" s="66">
        <v>25</v>
      </c>
      <c r="Q116" s="139"/>
      <c r="R116" s="140"/>
      <c r="S116" s="75">
        <v>178.29</v>
      </c>
      <c r="T116" s="75">
        <v>200</v>
      </c>
      <c r="U116" s="76">
        <f t="shared" si="34"/>
        <v>0</v>
      </c>
      <c r="V116" s="140"/>
      <c r="W116" s="75">
        <f t="shared" si="46"/>
        <v>403.28999999999996</v>
      </c>
      <c r="X116" s="75">
        <f t="shared" si="44"/>
        <v>1773</v>
      </c>
      <c r="Y116" s="147">
        <f t="shared" si="45"/>
        <v>4257</v>
      </c>
      <c r="Z116" s="75">
        <f t="shared" si="27"/>
        <v>27823.71</v>
      </c>
    </row>
    <row r="117" spans="1:81" ht="30.75" x14ac:dyDescent="0.25">
      <c r="A117" s="64">
        <v>110</v>
      </c>
      <c r="B117" s="65" t="s">
        <v>237</v>
      </c>
      <c r="C117" s="65" t="s">
        <v>65</v>
      </c>
      <c r="D117" s="65" t="s">
        <v>15</v>
      </c>
      <c r="E117" s="65" t="s">
        <v>23</v>
      </c>
      <c r="F117" s="65" t="s">
        <v>47</v>
      </c>
      <c r="G117" s="66">
        <v>25000</v>
      </c>
      <c r="H117" s="66">
        <f t="shared" si="35"/>
        <v>23522.5</v>
      </c>
      <c r="I117" s="66">
        <f t="shared" si="38"/>
        <v>717.5</v>
      </c>
      <c r="J117" s="66">
        <f t="shared" si="39"/>
        <v>1774.9999999999998</v>
      </c>
      <c r="K117" s="66">
        <f t="shared" si="40"/>
        <v>275</v>
      </c>
      <c r="L117" s="66">
        <f t="shared" si="41"/>
        <v>760</v>
      </c>
      <c r="M117" s="66">
        <f t="shared" si="42"/>
        <v>1772.5000000000002</v>
      </c>
      <c r="N117" s="66"/>
      <c r="O117" s="66">
        <f t="shared" si="43"/>
        <v>5300</v>
      </c>
      <c r="P117" s="66">
        <v>25</v>
      </c>
      <c r="Q117" s="139"/>
      <c r="R117" s="140"/>
      <c r="S117" s="75"/>
      <c r="T117" s="75">
        <v>200</v>
      </c>
      <c r="U117" s="76">
        <f t="shared" si="34"/>
        <v>0</v>
      </c>
      <c r="V117" s="140"/>
      <c r="W117" s="75">
        <f t="shared" si="46"/>
        <v>225</v>
      </c>
      <c r="X117" s="75">
        <f t="shared" si="44"/>
        <v>1477.5</v>
      </c>
      <c r="Y117" s="147">
        <f t="shared" si="45"/>
        <v>3547.5</v>
      </c>
      <c r="Z117" s="75">
        <f t="shared" si="27"/>
        <v>23297.5</v>
      </c>
    </row>
    <row r="118" spans="1:81" s="10" customFormat="1" ht="15.75" customHeight="1" x14ac:dyDescent="0.2">
      <c r="A118" s="67">
        <v>111</v>
      </c>
      <c r="B118" s="67" t="s">
        <v>242</v>
      </c>
      <c r="C118" s="65" t="s">
        <v>65</v>
      </c>
      <c r="D118" s="65" t="s">
        <v>15</v>
      </c>
      <c r="E118" s="65" t="s">
        <v>23</v>
      </c>
      <c r="F118" s="65" t="s">
        <v>47</v>
      </c>
      <c r="G118" s="66">
        <v>25000</v>
      </c>
      <c r="H118" s="66">
        <f t="shared" si="35"/>
        <v>23522.5</v>
      </c>
      <c r="I118" s="66">
        <f t="shared" si="38"/>
        <v>717.5</v>
      </c>
      <c r="J118" s="66">
        <f t="shared" si="39"/>
        <v>1774.9999999999998</v>
      </c>
      <c r="K118" s="66">
        <f t="shared" si="40"/>
        <v>275</v>
      </c>
      <c r="L118" s="66">
        <f t="shared" si="41"/>
        <v>760</v>
      </c>
      <c r="M118" s="66">
        <f t="shared" si="42"/>
        <v>1772.5000000000002</v>
      </c>
      <c r="N118" s="66"/>
      <c r="O118" s="66">
        <f t="shared" si="43"/>
        <v>5300</v>
      </c>
      <c r="P118" s="66">
        <v>25</v>
      </c>
      <c r="Q118" s="66"/>
      <c r="R118" s="66"/>
      <c r="S118" s="190">
        <v>19.600000000000001</v>
      </c>
      <c r="T118" s="75">
        <v>200</v>
      </c>
      <c r="U118" s="76">
        <f t="shared" si="34"/>
        <v>0</v>
      </c>
      <c r="V118" s="66"/>
      <c r="W118" s="75">
        <f t="shared" si="46"/>
        <v>244.6</v>
      </c>
      <c r="X118" s="75">
        <f t="shared" si="44"/>
        <v>1477.5</v>
      </c>
      <c r="Y118" s="147">
        <f t="shared" si="45"/>
        <v>3547.5</v>
      </c>
      <c r="Z118" s="75">
        <f t="shared" si="27"/>
        <v>23277.9</v>
      </c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2"/>
    </row>
    <row r="119" spans="1:81" s="10" customFormat="1" ht="54.75" customHeight="1" x14ac:dyDescent="0.2">
      <c r="A119" s="70"/>
      <c r="B119" s="70"/>
      <c r="C119" s="144"/>
      <c r="D119" s="144"/>
      <c r="E119" s="144"/>
      <c r="F119" s="144"/>
      <c r="G119" s="99"/>
      <c r="H119" s="100"/>
      <c r="I119" s="99"/>
      <c r="J119" s="99"/>
      <c r="K119" s="99"/>
      <c r="L119" s="99"/>
      <c r="M119" s="99"/>
      <c r="N119" s="99"/>
      <c r="O119" s="99"/>
      <c r="P119" s="99"/>
      <c r="Q119" s="87"/>
      <c r="R119" s="87"/>
      <c r="S119" s="87"/>
      <c r="T119" s="87"/>
      <c r="U119" s="96"/>
      <c r="V119" s="78"/>
      <c r="W119" s="79"/>
      <c r="X119" s="79"/>
      <c r="Y119" s="79"/>
      <c r="Z119" s="79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2"/>
    </row>
    <row r="120" spans="1:81" s="30" customFormat="1" ht="15.75" x14ac:dyDescent="0.25">
      <c r="A120" s="191"/>
      <c r="B120" s="192" t="s">
        <v>173</v>
      </c>
      <c r="C120" s="193"/>
      <c r="D120" s="193"/>
      <c r="E120" s="194"/>
      <c r="F120" s="193"/>
      <c r="G120" s="85">
        <f t="shared" ref="G120:M120" si="47">SUM(G9:G118)</f>
        <v>7239000</v>
      </c>
      <c r="H120" s="85">
        <f t="shared" si="47"/>
        <v>6749538.0900000157</v>
      </c>
      <c r="I120" s="85">
        <f t="shared" si="47"/>
        <v>207759.30000000045</v>
      </c>
      <c r="J120" s="85">
        <f t="shared" si="47"/>
        <v>513968.99999999994</v>
      </c>
      <c r="K120" s="101">
        <f t="shared" si="47"/>
        <v>59090.479999999989</v>
      </c>
      <c r="L120" s="101">
        <f t="shared" si="47"/>
        <v>207937.82999999978</v>
      </c>
      <c r="M120" s="101">
        <f t="shared" si="47"/>
        <v>484960.26000000088</v>
      </c>
      <c r="N120" s="85">
        <f>SUM(N9:N118)</f>
        <v>73764.78</v>
      </c>
      <c r="O120" s="85">
        <f>SUM(O9:O118)</f>
        <v>1547481.6499999994</v>
      </c>
      <c r="P120" s="85">
        <f>SUM(P9:P118)</f>
        <v>2750</v>
      </c>
      <c r="Q120" s="143">
        <f>SUM(Q12:Q117)</f>
        <v>294319.62000000005</v>
      </c>
      <c r="R120" s="86"/>
      <c r="S120" s="86">
        <f>SUM(S9:S118)</f>
        <v>69970.390000000014</v>
      </c>
      <c r="T120" s="86">
        <f>SUM(T9:T118)</f>
        <v>21400</v>
      </c>
      <c r="U120" s="86">
        <f>SUM(U9:U118)</f>
        <v>692602.60645833262</v>
      </c>
      <c r="V120" s="86">
        <f>SUM(V9:V117)</f>
        <v>0</v>
      </c>
      <c r="W120" s="86">
        <f>SUM(W9:W117)</f>
        <v>1080798.0164583339</v>
      </c>
      <c r="X120" s="86">
        <f>SUM(X9:X118)</f>
        <v>489461.90999999945</v>
      </c>
      <c r="Y120" s="86">
        <f>SUM(Y9:Y118)</f>
        <v>999752.15000000072</v>
      </c>
      <c r="Z120" s="86">
        <f>SUM(Z9:Z118)</f>
        <v>5668495.4735416686</v>
      </c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</row>
    <row r="121" spans="1:81" s="30" customFormat="1" ht="15.75" x14ac:dyDescent="0.25">
      <c r="A121" s="71"/>
      <c r="B121" s="72"/>
      <c r="C121" s="73"/>
      <c r="D121" s="73"/>
      <c r="E121" s="74"/>
      <c r="F121" s="73"/>
      <c r="G121" s="85"/>
      <c r="H121" s="85"/>
      <c r="I121" s="85"/>
      <c r="J121" s="85"/>
      <c r="K121" s="101"/>
      <c r="L121" s="101"/>
      <c r="M121" s="101"/>
      <c r="N121" s="85"/>
      <c r="O121" s="85"/>
      <c r="P121" s="85"/>
      <c r="Q121" s="86"/>
      <c r="R121" s="86"/>
      <c r="S121" s="86"/>
      <c r="T121" s="86"/>
      <c r="U121" s="86"/>
      <c r="V121" s="86"/>
      <c r="W121" s="86"/>
      <c r="X121" s="86"/>
      <c r="Y121" s="86"/>
      <c r="Z121" s="86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</row>
    <row r="122" spans="1:81" s="30" customFormat="1" ht="15.75" x14ac:dyDescent="0.25">
      <c r="A122" s="71"/>
      <c r="B122" s="72"/>
      <c r="C122" s="73"/>
      <c r="D122" s="73"/>
      <c r="E122" s="74"/>
      <c r="F122" s="73"/>
      <c r="G122" s="85"/>
      <c r="H122" s="85"/>
      <c r="I122" s="85"/>
      <c r="J122" s="85"/>
      <c r="K122" s="101"/>
      <c r="L122" s="101"/>
      <c r="M122" s="101"/>
      <c r="N122" s="85"/>
      <c r="O122" s="85"/>
      <c r="P122" s="85"/>
      <c r="Q122" s="142"/>
      <c r="R122" s="86"/>
      <c r="S122" s="86"/>
      <c r="T122" s="86"/>
      <c r="U122" s="86"/>
      <c r="V122" s="86"/>
      <c r="W122" s="86"/>
      <c r="X122" s="86"/>
      <c r="Y122" s="86"/>
      <c r="Z122" s="86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</row>
    <row r="123" spans="1:81" s="30" customFormat="1" ht="15.75" x14ac:dyDescent="0.25">
      <c r="A123" s="71"/>
      <c r="B123" s="72"/>
      <c r="C123" s="73"/>
      <c r="D123" s="73"/>
      <c r="E123" s="74"/>
      <c r="F123" s="73"/>
      <c r="G123" s="85"/>
      <c r="H123" s="85"/>
      <c r="I123" s="85"/>
      <c r="J123" s="85"/>
      <c r="K123" s="101"/>
      <c r="L123" s="101"/>
      <c r="M123" s="101"/>
      <c r="N123" s="85"/>
      <c r="O123" s="85"/>
      <c r="P123" s="85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</row>
    <row r="124" spans="1:81" s="10" customFormat="1" ht="22.5" customHeight="1" x14ac:dyDescent="0.2">
      <c r="A124" s="33"/>
      <c r="B124" s="42"/>
      <c r="C124" s="41"/>
      <c r="D124" s="42"/>
      <c r="E124" s="43"/>
      <c r="F124" s="42"/>
      <c r="G124" s="102"/>
      <c r="H124" s="103"/>
      <c r="I124" s="88"/>
      <c r="J124" s="88"/>
      <c r="K124" s="88"/>
      <c r="L124" s="88"/>
      <c r="M124" s="88"/>
      <c r="N124" s="141"/>
      <c r="O124" s="88"/>
      <c r="P124" s="88"/>
      <c r="Q124" s="90"/>
      <c r="R124" s="88"/>
      <c r="S124" s="88"/>
      <c r="T124" s="88"/>
      <c r="U124" s="88"/>
      <c r="V124" s="46"/>
      <c r="W124" s="46"/>
      <c r="X124" s="46"/>
      <c r="Y124" s="46"/>
      <c r="Z124" s="49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  <c r="BZ124" s="61"/>
      <c r="CA124" s="61"/>
      <c r="CB124" s="61"/>
      <c r="CC124" s="62"/>
    </row>
    <row r="125" spans="1:81" s="32" customFormat="1" ht="17.25" x14ac:dyDescent="0.3">
      <c r="A125" s="34"/>
      <c r="B125" s="47"/>
      <c r="C125" s="41"/>
      <c r="H125" s="48"/>
      <c r="I125" s="46"/>
      <c r="J125" s="46"/>
      <c r="K125" s="63"/>
      <c r="L125" s="83"/>
      <c r="M125" s="84"/>
      <c r="N125" s="46"/>
      <c r="O125" s="46"/>
      <c r="P125" s="46"/>
      <c r="Q125" s="91"/>
      <c r="R125" s="46"/>
      <c r="S125" s="88"/>
      <c r="T125" s="49"/>
      <c r="U125" s="97"/>
      <c r="V125" s="49"/>
      <c r="W125" s="49"/>
      <c r="X125" s="46"/>
      <c r="Y125" s="49"/>
      <c r="Z125" s="84"/>
      <c r="AA125" s="171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71"/>
      <c r="AP125" s="171"/>
      <c r="AQ125" s="171"/>
      <c r="AR125" s="171"/>
      <c r="AS125" s="171"/>
      <c r="AT125" s="171"/>
      <c r="AU125" s="171"/>
      <c r="AV125" s="171"/>
      <c r="AW125" s="171"/>
      <c r="AX125" s="171"/>
      <c r="AY125" s="171"/>
      <c r="AZ125" s="171"/>
      <c r="BA125" s="171"/>
      <c r="BB125" s="171"/>
      <c r="BC125" s="171"/>
      <c r="BD125" s="171"/>
      <c r="BE125" s="171"/>
      <c r="BF125" s="171"/>
      <c r="BG125" s="171"/>
      <c r="BH125" s="171"/>
      <c r="BI125" s="171"/>
      <c r="BJ125" s="171"/>
      <c r="BK125" s="171"/>
      <c r="BL125" s="171"/>
      <c r="BM125" s="171"/>
      <c r="BN125" s="171"/>
      <c r="BO125" s="171"/>
      <c r="BP125" s="171"/>
      <c r="BQ125" s="171"/>
      <c r="BR125" s="171"/>
      <c r="BS125" s="171"/>
      <c r="BT125" s="171"/>
      <c r="BU125" s="171"/>
      <c r="BV125" s="171"/>
      <c r="BW125" s="171"/>
      <c r="BX125" s="171"/>
      <c r="BY125" s="171"/>
      <c r="BZ125" s="171"/>
      <c r="CA125" s="171"/>
      <c r="CB125" s="171"/>
      <c r="CC125" s="172"/>
    </row>
    <row r="126" spans="1:81" s="32" customFormat="1" ht="17.25" x14ac:dyDescent="0.3">
      <c r="B126" s="50"/>
      <c r="C126" s="51"/>
      <c r="D126" s="47"/>
      <c r="E126" s="43" t="s">
        <v>174</v>
      </c>
      <c r="F126" s="47"/>
      <c r="G126" s="45"/>
      <c r="I126" s="54"/>
      <c r="J126" s="46"/>
      <c r="K126" s="46"/>
      <c r="L126" s="83"/>
      <c r="M126" s="83"/>
      <c r="N126" s="46"/>
      <c r="O126" s="46"/>
      <c r="P126" s="46"/>
      <c r="Q126" s="92"/>
      <c r="R126" s="53"/>
      <c r="S126" s="88"/>
      <c r="T126" s="46"/>
      <c r="U126" s="88"/>
      <c r="V126" s="46"/>
      <c r="W126" s="46"/>
      <c r="X126" s="46"/>
      <c r="Y126" s="46"/>
      <c r="Z126" s="49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1"/>
      <c r="AT126" s="171"/>
      <c r="AU126" s="171"/>
      <c r="AV126" s="171"/>
      <c r="AW126" s="171"/>
      <c r="AX126" s="171"/>
      <c r="AY126" s="171"/>
      <c r="AZ126" s="171"/>
      <c r="BA126" s="171"/>
      <c r="BB126" s="171"/>
      <c r="BC126" s="171"/>
      <c r="BD126" s="171"/>
      <c r="BE126" s="171"/>
      <c r="BF126" s="171"/>
      <c r="BG126" s="171"/>
      <c r="BH126" s="171"/>
      <c r="BI126" s="171"/>
      <c r="BJ126" s="171"/>
      <c r="BK126" s="171"/>
      <c r="BL126" s="171"/>
      <c r="BM126" s="171"/>
      <c r="BN126" s="171"/>
      <c r="BO126" s="171"/>
      <c r="BP126" s="171"/>
      <c r="BQ126" s="171"/>
      <c r="BR126" s="171"/>
      <c r="BS126" s="171"/>
      <c r="BT126" s="171"/>
      <c r="BU126" s="171"/>
      <c r="BV126" s="171"/>
      <c r="BW126" s="171"/>
      <c r="BX126" s="171"/>
      <c r="BY126" s="171"/>
      <c r="BZ126" s="171"/>
      <c r="CA126" s="171"/>
      <c r="CB126" s="171"/>
      <c r="CC126" s="172"/>
    </row>
    <row r="127" spans="1:81" s="32" customFormat="1" ht="17.25" x14ac:dyDescent="0.3">
      <c r="B127" s="50"/>
      <c r="C127" s="51"/>
      <c r="D127" s="50"/>
      <c r="E127" s="52"/>
      <c r="F127" s="50"/>
      <c r="G127" s="45"/>
      <c r="I127" s="46"/>
      <c r="J127" s="46"/>
      <c r="K127" s="46"/>
      <c r="L127" s="46"/>
      <c r="M127" s="46"/>
      <c r="N127" s="46"/>
      <c r="O127" s="46"/>
      <c r="P127" s="46"/>
      <c r="Q127" s="93"/>
      <c r="R127" s="53"/>
      <c r="S127" s="88"/>
      <c r="T127" s="46"/>
      <c r="U127" s="88"/>
      <c r="V127" s="46"/>
      <c r="W127" s="46"/>
      <c r="X127" s="46"/>
      <c r="Y127" s="46"/>
      <c r="Z127" s="49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1"/>
      <c r="AT127" s="171"/>
      <c r="AU127" s="171"/>
      <c r="AV127" s="171"/>
      <c r="AW127" s="171"/>
      <c r="AX127" s="171"/>
      <c r="AY127" s="171"/>
      <c r="AZ127" s="171"/>
      <c r="BA127" s="171"/>
      <c r="BB127" s="171"/>
      <c r="BC127" s="171"/>
      <c r="BD127" s="171"/>
      <c r="BE127" s="171"/>
      <c r="BF127" s="171"/>
      <c r="BG127" s="171"/>
      <c r="BH127" s="171"/>
      <c r="BI127" s="171"/>
      <c r="BJ127" s="171"/>
      <c r="BK127" s="171"/>
      <c r="BL127" s="171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</row>
    <row r="128" spans="1:81" s="32" customFormat="1" ht="17.25" x14ac:dyDescent="0.3">
      <c r="B128" s="50"/>
      <c r="C128" s="51"/>
      <c r="D128" s="50" t="s">
        <v>129</v>
      </c>
      <c r="E128" s="52"/>
      <c r="F128" s="50" t="s">
        <v>182</v>
      </c>
      <c r="G128" s="45"/>
      <c r="H128" s="54"/>
      <c r="I128" s="46"/>
      <c r="J128" s="46"/>
      <c r="K128" s="46"/>
      <c r="L128" s="46"/>
      <c r="M128" s="46"/>
      <c r="N128" s="46"/>
      <c r="O128" s="46"/>
      <c r="P128" s="46"/>
      <c r="Q128" s="93"/>
      <c r="R128" s="53"/>
      <c r="S128" s="88"/>
      <c r="T128" s="46"/>
      <c r="U128" s="88"/>
      <c r="V128" s="46"/>
      <c r="W128" s="46"/>
      <c r="X128" s="46"/>
      <c r="Y128" s="46"/>
      <c r="Z128" s="49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1"/>
      <c r="AT128" s="171"/>
      <c r="AU128" s="171"/>
      <c r="AV128" s="171"/>
      <c r="AW128" s="171"/>
      <c r="AX128" s="171"/>
      <c r="AY128" s="171"/>
      <c r="AZ128" s="171"/>
      <c r="BA128" s="171"/>
      <c r="BB128" s="171"/>
      <c r="BC128" s="171"/>
      <c r="BD128" s="171"/>
      <c r="BE128" s="171"/>
      <c r="BF128" s="171"/>
      <c r="BG128" s="171"/>
      <c r="BH128" s="171"/>
      <c r="BI128" s="171"/>
      <c r="BJ128" s="171"/>
      <c r="BK128" s="171"/>
      <c r="BL128" s="171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</row>
    <row r="129" spans="2:81" s="32" customFormat="1" ht="17.25" x14ac:dyDescent="0.3">
      <c r="B129" s="50"/>
      <c r="C129" s="51"/>
      <c r="D129" s="55" t="s">
        <v>130</v>
      </c>
      <c r="E129" s="52"/>
      <c r="F129" s="56" t="s">
        <v>133</v>
      </c>
      <c r="G129" s="45"/>
      <c r="H129" s="54"/>
      <c r="I129" s="46"/>
      <c r="J129" s="46"/>
      <c r="K129" s="46"/>
      <c r="L129" s="46"/>
      <c r="M129" s="46"/>
      <c r="N129" s="46"/>
      <c r="O129" s="46"/>
      <c r="P129" s="46"/>
      <c r="Q129" s="93"/>
      <c r="R129" s="53"/>
      <c r="S129" s="88"/>
      <c r="T129" s="46"/>
      <c r="U129" s="88"/>
      <c r="V129" s="46"/>
      <c r="W129" s="46"/>
      <c r="X129" s="46"/>
      <c r="Y129" s="46"/>
      <c r="Z129" s="49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1"/>
      <c r="AT129" s="171"/>
      <c r="AU129" s="171"/>
      <c r="AV129" s="171"/>
      <c r="AW129" s="171"/>
      <c r="AX129" s="171"/>
      <c r="AY129" s="171"/>
      <c r="AZ129" s="171"/>
      <c r="BA129" s="171"/>
      <c r="BB129" s="171"/>
      <c r="BC129" s="171"/>
      <c r="BD129" s="171"/>
      <c r="BE129" s="171"/>
      <c r="BF129" s="171"/>
      <c r="BG129" s="171"/>
      <c r="BH129" s="171"/>
      <c r="BI129" s="171"/>
      <c r="BJ129" s="171"/>
      <c r="BK129" s="171"/>
      <c r="BL129" s="171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</row>
    <row r="130" spans="2:81" s="32" customFormat="1" ht="17.25" x14ac:dyDescent="0.3">
      <c r="B130" s="50"/>
      <c r="C130" s="51"/>
      <c r="D130" s="50"/>
      <c r="E130" s="52"/>
      <c r="F130" s="50"/>
      <c r="G130" s="45"/>
      <c r="H130" s="54"/>
      <c r="I130" s="46"/>
      <c r="J130" s="46"/>
      <c r="K130" s="46"/>
      <c r="L130" s="46"/>
      <c r="M130" s="46"/>
      <c r="N130" s="46"/>
      <c r="O130" s="46"/>
      <c r="P130" s="46"/>
      <c r="Q130" s="93"/>
      <c r="R130" s="53"/>
      <c r="S130" s="88"/>
      <c r="T130" s="46"/>
      <c r="U130" s="88"/>
      <c r="V130" s="46"/>
      <c r="W130" s="46"/>
      <c r="X130" s="46"/>
      <c r="Y130" s="46"/>
      <c r="Z130" s="49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1"/>
      <c r="AT130" s="171"/>
      <c r="AU130" s="171"/>
      <c r="AV130" s="171"/>
      <c r="AW130" s="171"/>
      <c r="AX130" s="171"/>
      <c r="AY130" s="171"/>
      <c r="AZ130" s="171"/>
      <c r="BA130" s="171"/>
      <c r="BB130" s="171"/>
      <c r="BC130" s="171"/>
      <c r="BD130" s="171"/>
      <c r="BE130" s="171"/>
      <c r="BF130" s="171"/>
      <c r="BG130" s="171"/>
      <c r="BH130" s="171"/>
      <c r="BI130" s="171"/>
      <c r="BJ130" s="171"/>
      <c r="BK130" s="171"/>
      <c r="BL130" s="171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</row>
    <row r="131" spans="2:81" s="32" customFormat="1" ht="17.25" x14ac:dyDescent="0.3">
      <c r="B131" s="50"/>
      <c r="C131" s="51"/>
      <c r="D131" s="50"/>
      <c r="E131" s="52"/>
      <c r="F131" s="50"/>
      <c r="G131" s="44"/>
      <c r="H131" s="54"/>
      <c r="I131" s="46"/>
      <c r="J131" s="81"/>
      <c r="K131" s="46"/>
      <c r="L131" s="46"/>
      <c r="M131" s="46"/>
      <c r="N131" s="46"/>
      <c r="O131" s="46"/>
      <c r="P131" s="46"/>
      <c r="Q131" s="93"/>
      <c r="R131" s="53"/>
      <c r="S131" s="88"/>
      <c r="T131" s="46"/>
      <c r="U131" s="88"/>
      <c r="V131" s="46"/>
      <c r="W131" s="46"/>
      <c r="X131" s="46"/>
      <c r="Y131" s="46"/>
      <c r="Z131" s="49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1"/>
      <c r="AT131" s="171"/>
      <c r="AU131" s="171"/>
      <c r="AV131" s="171"/>
      <c r="AW131" s="171"/>
      <c r="AX131" s="171"/>
      <c r="AY131" s="171"/>
      <c r="AZ131" s="171"/>
      <c r="BA131" s="171"/>
      <c r="BB131" s="171"/>
      <c r="BC131" s="171"/>
      <c r="BD131" s="171"/>
      <c r="BE131" s="171"/>
      <c r="BF131" s="171"/>
      <c r="BG131" s="171"/>
      <c r="BH131" s="171"/>
      <c r="BI131" s="171"/>
      <c r="BJ131" s="171"/>
      <c r="BK131" s="171"/>
      <c r="BL131" s="171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</row>
    <row r="132" spans="2:81" s="32" customFormat="1" ht="17.25" x14ac:dyDescent="0.3">
      <c r="B132" s="50"/>
      <c r="C132" s="51"/>
      <c r="D132" s="50"/>
      <c r="E132" s="52"/>
      <c r="F132" s="50"/>
      <c r="G132" s="45"/>
      <c r="H132" s="54"/>
      <c r="I132" s="46"/>
      <c r="J132" s="46"/>
      <c r="K132" s="46"/>
      <c r="L132" s="46"/>
      <c r="M132" s="46"/>
      <c r="N132" s="46"/>
      <c r="O132" s="46"/>
      <c r="P132" s="46"/>
      <c r="Q132" s="93"/>
      <c r="R132" s="53"/>
      <c r="S132" s="88"/>
      <c r="T132" s="46"/>
      <c r="U132" s="88"/>
      <c r="V132" s="46"/>
      <c r="W132" s="46"/>
      <c r="X132" s="46"/>
      <c r="Y132" s="46"/>
      <c r="Z132" s="49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1"/>
      <c r="AT132" s="171"/>
      <c r="AU132" s="171"/>
      <c r="AV132" s="171"/>
      <c r="AW132" s="171"/>
      <c r="AX132" s="171"/>
      <c r="AY132" s="171"/>
      <c r="AZ132" s="171"/>
      <c r="BA132" s="171"/>
      <c r="BB132" s="171"/>
      <c r="BC132" s="171"/>
      <c r="BD132" s="171"/>
      <c r="BE132" s="171"/>
      <c r="BF132" s="171"/>
      <c r="BG132" s="171"/>
      <c r="BH132" s="171"/>
      <c r="BI132" s="171"/>
      <c r="BJ132" s="171"/>
      <c r="BK132" s="171"/>
      <c r="BL132" s="171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</row>
    <row r="133" spans="2:81" s="32" customFormat="1" ht="17.25" x14ac:dyDescent="0.3">
      <c r="B133" s="50"/>
      <c r="C133" s="51"/>
      <c r="D133" s="50"/>
      <c r="E133" s="52"/>
      <c r="F133" s="50"/>
      <c r="G133" s="45"/>
      <c r="H133" s="54"/>
      <c r="I133" s="46"/>
      <c r="J133" s="46"/>
      <c r="K133" s="46"/>
      <c r="L133" s="46"/>
      <c r="M133" s="46"/>
      <c r="N133" s="46"/>
      <c r="O133" s="46"/>
      <c r="P133" s="46"/>
      <c r="Q133" s="93"/>
      <c r="R133" s="53"/>
      <c r="S133" s="88"/>
      <c r="T133" s="46"/>
      <c r="U133" s="88"/>
      <c r="V133" s="46"/>
      <c r="W133" s="46"/>
      <c r="X133" s="46"/>
      <c r="Y133" s="46"/>
      <c r="Z133" s="49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1"/>
      <c r="AT133" s="171"/>
      <c r="AU133" s="171"/>
      <c r="AV133" s="171"/>
      <c r="AW133" s="171"/>
      <c r="AX133" s="171"/>
      <c r="AY133" s="171"/>
      <c r="AZ133" s="171"/>
      <c r="BA133" s="171"/>
      <c r="BB133" s="171"/>
      <c r="BC133" s="171"/>
      <c r="BD133" s="171"/>
      <c r="BE133" s="171"/>
      <c r="BF133" s="171"/>
      <c r="BG133" s="171"/>
      <c r="BH133" s="171"/>
      <c r="BI133" s="171"/>
      <c r="BJ133" s="171"/>
      <c r="BK133" s="171"/>
      <c r="BL133" s="171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</row>
    <row r="134" spans="2:81" s="32" customFormat="1" ht="17.25" x14ac:dyDescent="0.3">
      <c r="B134" s="50"/>
      <c r="C134" s="51"/>
      <c r="D134" s="50"/>
      <c r="E134" s="52"/>
      <c r="F134" s="50"/>
      <c r="G134" s="45"/>
      <c r="H134" s="54"/>
      <c r="I134" s="46"/>
      <c r="J134" s="46"/>
      <c r="K134" s="46"/>
      <c r="L134" s="46"/>
      <c r="M134" s="46"/>
      <c r="N134" s="46"/>
      <c r="O134" s="46"/>
      <c r="P134" s="46"/>
      <c r="Q134" s="93"/>
      <c r="R134" s="53"/>
      <c r="S134" s="88"/>
      <c r="T134" s="46"/>
      <c r="U134" s="88"/>
      <c r="V134" s="46"/>
      <c r="W134" s="46"/>
      <c r="X134" s="46"/>
      <c r="Y134" s="46"/>
      <c r="Z134" s="49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1"/>
      <c r="AT134" s="171"/>
      <c r="AU134" s="171"/>
      <c r="AV134" s="171"/>
      <c r="AW134" s="171"/>
      <c r="AX134" s="171"/>
      <c r="AY134" s="171"/>
      <c r="AZ134" s="171"/>
      <c r="BA134" s="171"/>
      <c r="BB134" s="171"/>
      <c r="BC134" s="171"/>
      <c r="BD134" s="171"/>
      <c r="BE134" s="171"/>
      <c r="BF134" s="171"/>
      <c r="BG134" s="171"/>
      <c r="BH134" s="171"/>
      <c r="BI134" s="171"/>
      <c r="BJ134" s="171"/>
      <c r="BK134" s="171"/>
      <c r="BL134" s="171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</row>
    <row r="135" spans="2:81" s="32" customFormat="1" ht="13.5" customHeight="1" x14ac:dyDescent="0.3">
      <c r="B135" s="50"/>
      <c r="C135" s="51"/>
      <c r="E135" s="43"/>
      <c r="G135" s="45"/>
      <c r="H135" s="45"/>
      <c r="I135" s="46"/>
      <c r="J135" s="46"/>
      <c r="K135" s="46"/>
      <c r="L135" s="46"/>
      <c r="M135" s="46"/>
      <c r="N135" s="46"/>
      <c r="O135" s="46"/>
      <c r="P135" s="46"/>
      <c r="Q135" s="92"/>
      <c r="R135" s="53"/>
      <c r="S135" s="88"/>
      <c r="T135" s="46"/>
      <c r="U135" s="88"/>
      <c r="V135" s="46"/>
      <c r="W135" s="46"/>
      <c r="X135" s="46"/>
      <c r="Y135" s="46"/>
      <c r="Z135" s="49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1"/>
      <c r="AT135" s="171"/>
      <c r="AU135" s="171"/>
      <c r="AV135" s="171"/>
      <c r="AW135" s="171"/>
      <c r="AX135" s="171"/>
      <c r="AY135" s="171"/>
      <c r="AZ135" s="171"/>
      <c r="BA135" s="171"/>
      <c r="BB135" s="171"/>
      <c r="BC135" s="171"/>
      <c r="BD135" s="171"/>
      <c r="BE135" s="171"/>
      <c r="BF135" s="171"/>
      <c r="BG135" s="171"/>
      <c r="BH135" s="171"/>
      <c r="BI135" s="171"/>
      <c r="BJ135" s="171"/>
      <c r="BK135" s="171"/>
      <c r="BL135" s="171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</row>
    <row r="136" spans="2:81" s="10" customFormat="1" x14ac:dyDescent="0.25">
      <c r="B136" s="11"/>
      <c r="C136" s="12"/>
      <c r="D136" s="11"/>
      <c r="E136" s="20"/>
      <c r="F136" s="11"/>
      <c r="G136" s="35"/>
      <c r="H136" s="4"/>
      <c r="I136" s="3"/>
      <c r="J136" s="5"/>
      <c r="K136" s="5"/>
      <c r="L136" s="5"/>
      <c r="M136" s="5"/>
      <c r="N136" s="5"/>
      <c r="O136" s="5"/>
      <c r="P136" s="5"/>
      <c r="Q136" s="94"/>
      <c r="R136" s="23"/>
      <c r="S136" s="23"/>
      <c r="T136" s="5"/>
      <c r="U136" s="98"/>
      <c r="V136" s="19"/>
      <c r="W136" s="5"/>
      <c r="X136" s="5"/>
      <c r="Y136" s="5"/>
      <c r="Z136" s="19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  <c r="BN136" s="61"/>
      <c r="BO136" s="61"/>
      <c r="BP136" s="61"/>
      <c r="BQ136" s="61"/>
      <c r="BR136" s="61"/>
      <c r="BS136" s="61"/>
      <c r="BT136" s="61"/>
      <c r="BU136" s="61"/>
      <c r="BV136" s="61"/>
      <c r="BW136" s="61"/>
      <c r="BX136" s="61"/>
      <c r="BY136" s="61"/>
      <c r="BZ136" s="61"/>
      <c r="CA136" s="61"/>
      <c r="CB136" s="61"/>
      <c r="CC136" s="62"/>
    </row>
    <row r="137" spans="2:81" x14ac:dyDescent="0.25">
      <c r="G137" s="13"/>
      <c r="H137" s="11"/>
      <c r="I137" s="14"/>
      <c r="J137" s="14"/>
      <c r="K137" s="14"/>
      <c r="L137" s="14"/>
      <c r="M137" s="14"/>
      <c r="N137" s="14"/>
      <c r="O137" s="15"/>
      <c r="P137" s="15"/>
      <c r="Q137" s="95"/>
      <c r="R137" s="14"/>
      <c r="S137" s="14"/>
      <c r="T137" s="15"/>
      <c r="U137" s="14"/>
      <c r="V137" s="15"/>
      <c r="W137" s="15"/>
      <c r="X137" s="16"/>
      <c r="Y137" s="15"/>
      <c r="Z137" s="15"/>
    </row>
    <row r="138" spans="2:81" x14ac:dyDescent="0.25">
      <c r="G138" s="13"/>
      <c r="H138" s="11"/>
      <c r="I138" s="14"/>
      <c r="J138" s="14"/>
      <c r="K138" s="14"/>
      <c r="L138" s="14"/>
      <c r="M138" s="14"/>
      <c r="N138" s="14"/>
      <c r="O138" s="15"/>
      <c r="P138" s="15"/>
      <c r="Q138" s="95"/>
      <c r="R138" s="14"/>
      <c r="S138" s="14"/>
      <c r="T138" s="15"/>
      <c r="U138" s="14"/>
      <c r="V138" s="15"/>
      <c r="W138" s="15"/>
      <c r="X138" s="16"/>
      <c r="Y138" s="15"/>
      <c r="Z138" s="15"/>
    </row>
    <row r="139" spans="2:81" x14ac:dyDescent="0.25">
      <c r="G139" s="2"/>
      <c r="H139" s="1"/>
    </row>
    <row r="140" spans="2:81" x14ac:dyDescent="0.25">
      <c r="G140" s="2"/>
      <c r="H140" s="1"/>
    </row>
    <row r="141" spans="2:81" x14ac:dyDescent="0.25">
      <c r="G141" s="2"/>
      <c r="H141" s="1"/>
    </row>
    <row r="142" spans="2:81" x14ac:dyDescent="0.25">
      <c r="F142" s="25"/>
      <c r="G142" s="2"/>
      <c r="H142" s="1"/>
    </row>
    <row r="143" spans="2:81" x14ac:dyDescent="0.25">
      <c r="F143" s="25"/>
      <c r="G143" s="2"/>
      <c r="H143" s="1"/>
    </row>
    <row r="144" spans="2:81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  <row r="395" spans="7:8" x14ac:dyDescent="0.25">
      <c r="G395" s="2"/>
      <c r="H395" s="1"/>
    </row>
    <row r="396" spans="7:8" x14ac:dyDescent="0.25">
      <c r="G396" s="2"/>
      <c r="H396" s="1"/>
    </row>
    <row r="397" spans="7:8" x14ac:dyDescent="0.25">
      <c r="G397" s="2"/>
      <c r="H397" s="1"/>
    </row>
    <row r="398" spans="7:8" x14ac:dyDescent="0.25">
      <c r="G398" s="2"/>
      <c r="H398" s="1"/>
    </row>
    <row r="399" spans="7:8" x14ac:dyDescent="0.25">
      <c r="G399" s="2"/>
      <c r="H399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5" right="0.25" top="0.75" bottom="0.75" header="0.3" footer="0.3"/>
  <pageSetup paperSize="5" scale="42" orientation="landscape" r:id="rId1"/>
  <headerFooter>
    <oddFooter>&amp;L&amp;P/&amp;N</oddFooter>
  </headerFooter>
  <rowBreaks count="4" manualBreakCount="4">
    <brk id="36" max="16383" man="1"/>
    <brk id="72" max="16383" man="1"/>
    <brk id="110" max="16383" man="1"/>
    <brk id="130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60" t="s">
        <v>238</v>
      </c>
      <c r="B1" s="161" t="s">
        <v>2</v>
      </c>
      <c r="C1" s="162" t="s">
        <v>64</v>
      </c>
      <c r="D1" s="161" t="s">
        <v>3</v>
      </c>
      <c r="E1" s="163" t="s">
        <v>62</v>
      </c>
      <c r="F1" s="161" t="s">
        <v>4</v>
      </c>
      <c r="G1" s="164" t="s">
        <v>239</v>
      </c>
      <c r="H1" s="165"/>
      <c r="I1" s="132"/>
      <c r="J1" s="132"/>
      <c r="K1" s="166"/>
      <c r="L1" s="167"/>
      <c r="M1" s="167"/>
      <c r="N1" s="168"/>
      <c r="O1" s="169"/>
      <c r="P1" s="169"/>
      <c r="Q1" s="169"/>
      <c r="R1" s="169"/>
      <c r="S1" s="169"/>
      <c r="T1" s="169"/>
      <c r="U1" s="169" t="s">
        <v>52</v>
      </c>
      <c r="V1" s="137" t="s">
        <v>134</v>
      </c>
      <c r="W1" s="137" t="s">
        <v>140</v>
      </c>
      <c r="X1" s="137" t="s">
        <v>5</v>
      </c>
      <c r="Y1" s="138" t="s">
        <v>240</v>
      </c>
      <c r="Z1" s="137" t="s">
        <v>241</v>
      </c>
    </row>
    <row r="2" spans="1:26" ht="45.75" hidden="1" x14ac:dyDescent="0.25">
      <c r="A2" s="64">
        <v>1</v>
      </c>
      <c r="B2" s="65" t="s">
        <v>148</v>
      </c>
      <c r="C2" s="65" t="s">
        <v>66</v>
      </c>
      <c r="D2" s="65" t="s">
        <v>177</v>
      </c>
      <c r="E2" s="65" t="s">
        <v>135</v>
      </c>
      <c r="F2" s="65" t="s">
        <v>59</v>
      </c>
      <c r="G2" s="66">
        <v>360000</v>
      </c>
      <c r="H2" s="66">
        <f>+G2-(I2+L2+N2)</f>
        <v>342395.21</v>
      </c>
      <c r="I2" s="66">
        <f>IF(G2&lt;=374040,G2*2.87%,9334.68)</f>
        <v>10332</v>
      </c>
      <c r="J2" s="66">
        <f>IF(G2&lt;=374040,G2*7.1%,23092.75)</f>
        <v>25559.999999999996</v>
      </c>
      <c r="K2" s="66">
        <f>IF(G2&lt;=74808,G2*1.1%,822.89)</f>
        <v>822.89</v>
      </c>
      <c r="L2" s="66">
        <v>5685.41</v>
      </c>
      <c r="M2" s="66">
        <v>13259.72</v>
      </c>
      <c r="N2" s="66">
        <v>1587.38</v>
      </c>
      <c r="O2" s="66">
        <f>+I2+J2+K2+L2+M2+N2</f>
        <v>57247.4</v>
      </c>
      <c r="P2" s="66">
        <v>25</v>
      </c>
      <c r="Q2" s="145"/>
      <c r="R2" s="75"/>
      <c r="S2" s="147">
        <v>1328.8</v>
      </c>
      <c r="T2" s="75"/>
      <c r="U2" s="75">
        <v>74181.67</v>
      </c>
      <c r="V2" s="75"/>
      <c r="W2" s="75">
        <f>P2+Q2+R2+S2+T2+U2</f>
        <v>75535.47</v>
      </c>
      <c r="X2" s="75">
        <f>+I2+L2+N2</f>
        <v>17604.79</v>
      </c>
      <c r="Y2" s="75">
        <f>+J2+M2</f>
        <v>38819.719999999994</v>
      </c>
      <c r="Z2" s="75">
        <f>+G2-(W2+X2)</f>
        <v>266859.74</v>
      </c>
    </row>
    <row r="3" spans="1:26" ht="45.75" hidden="1" x14ac:dyDescent="0.25">
      <c r="A3" s="64">
        <v>2</v>
      </c>
      <c r="B3" s="65" t="s">
        <v>68</v>
      </c>
      <c r="C3" s="65" t="s">
        <v>65</v>
      </c>
      <c r="D3" s="65" t="s">
        <v>13</v>
      </c>
      <c r="E3" s="65" t="s">
        <v>42</v>
      </c>
      <c r="F3" s="65" t="s">
        <v>59</v>
      </c>
      <c r="G3" s="66">
        <v>300000</v>
      </c>
      <c r="H3" s="66">
        <f>+G3-(I3+L3+N3)</f>
        <v>285704.59000000003</v>
      </c>
      <c r="I3" s="66">
        <f t="shared" ref="I3:I66" si="0">IF(G3&lt;=374040,G3*2.87%,9334.68)</f>
        <v>8610</v>
      </c>
      <c r="J3" s="66">
        <f t="shared" ref="J3:J66" si="1">IF(G3&lt;=374040,G3*7.1%,23092.75)</f>
        <v>21299.999999999996</v>
      </c>
      <c r="K3" s="66">
        <f t="shared" ref="K3:K66" si="2">IF(G3&lt;=74808,G3*1.1%,822.89)</f>
        <v>822.89</v>
      </c>
      <c r="L3" s="66">
        <v>5685.41</v>
      </c>
      <c r="M3" s="66">
        <v>13259.72</v>
      </c>
      <c r="N3" s="66"/>
      <c r="O3" s="66">
        <f t="shared" ref="O3:O66" si="3">+I3+J3+K3+L3+M3+N3</f>
        <v>49678.02</v>
      </c>
      <c r="P3" s="66">
        <v>25</v>
      </c>
      <c r="Q3" s="146"/>
      <c r="R3" s="75"/>
      <c r="S3" s="147"/>
      <c r="T3" s="75"/>
      <c r="U3" s="75">
        <v>60009.02</v>
      </c>
      <c r="V3" s="75"/>
      <c r="W3" s="75">
        <f>P3+Q3+R3+S3+T3+U3</f>
        <v>60034.02</v>
      </c>
      <c r="X3" s="75">
        <f t="shared" ref="X3:X66" si="4">+I3+L3+N3</f>
        <v>14295.41</v>
      </c>
      <c r="Y3" s="75">
        <f t="shared" ref="Y3:Y17" si="5">+J3+M3</f>
        <v>34559.719999999994</v>
      </c>
      <c r="Z3" s="75">
        <f t="shared" ref="Z3:Z66" si="6">+G3-(W3+X3)</f>
        <v>225670.57</v>
      </c>
    </row>
    <row r="4" spans="1:26" ht="45.75" hidden="1" x14ac:dyDescent="0.25">
      <c r="A4" s="64">
        <v>3</v>
      </c>
      <c r="B4" s="65" t="s">
        <v>69</v>
      </c>
      <c r="C4" s="65" t="s">
        <v>66</v>
      </c>
      <c r="D4" s="65" t="s">
        <v>8</v>
      </c>
      <c r="E4" s="65" t="s">
        <v>33</v>
      </c>
      <c r="F4" s="65" t="s">
        <v>59</v>
      </c>
      <c r="G4" s="66">
        <v>300000</v>
      </c>
      <c r="H4" s="66">
        <f t="shared" ref="H4:H67" si="7">+G4-(I4+L4+N4)</f>
        <v>285704.59000000003</v>
      </c>
      <c r="I4" s="66">
        <f t="shared" si="0"/>
        <v>8610</v>
      </c>
      <c r="J4" s="66">
        <f t="shared" si="1"/>
        <v>21299.999999999996</v>
      </c>
      <c r="K4" s="66">
        <f t="shared" si="2"/>
        <v>822.89</v>
      </c>
      <c r="L4" s="66">
        <v>5685.41</v>
      </c>
      <c r="M4" s="66">
        <v>13259.72</v>
      </c>
      <c r="N4" s="66"/>
      <c r="O4" s="66">
        <f t="shared" si="3"/>
        <v>49678.02</v>
      </c>
      <c r="P4" s="66">
        <v>25</v>
      </c>
      <c r="Q4" s="147"/>
      <c r="R4" s="75"/>
      <c r="S4" s="147">
        <v>1328.8</v>
      </c>
      <c r="T4" s="75"/>
      <c r="U4" s="75">
        <v>60009.02</v>
      </c>
      <c r="V4" s="75"/>
      <c r="W4" s="75">
        <f t="shared" ref="W4:W67" si="8">P4+Q4+R4+S4+T4+U4</f>
        <v>61362.82</v>
      </c>
      <c r="X4" s="75">
        <f t="shared" si="4"/>
        <v>14295.41</v>
      </c>
      <c r="Y4" s="75">
        <f t="shared" si="5"/>
        <v>34559.719999999994</v>
      </c>
      <c r="Z4" s="75">
        <f t="shared" si="6"/>
        <v>224341.77000000002</v>
      </c>
    </row>
    <row r="5" spans="1:26" ht="60.75" hidden="1" x14ac:dyDescent="0.25">
      <c r="A5" s="64">
        <v>4</v>
      </c>
      <c r="B5" s="65" t="s">
        <v>70</v>
      </c>
      <c r="C5" s="65" t="s">
        <v>66</v>
      </c>
      <c r="D5" s="65" t="s">
        <v>230</v>
      </c>
      <c r="E5" s="65" t="s">
        <v>229</v>
      </c>
      <c r="F5" s="65" t="s">
        <v>47</v>
      </c>
      <c r="G5" s="66">
        <v>185000</v>
      </c>
      <c r="H5" s="66">
        <f>+G5-(I5+L5+N5)</f>
        <v>167716.98000000001</v>
      </c>
      <c r="I5" s="66">
        <f t="shared" si="0"/>
        <v>5309.5</v>
      </c>
      <c r="J5" s="66">
        <f t="shared" si="1"/>
        <v>13134.999999999998</v>
      </c>
      <c r="K5" s="66">
        <f t="shared" si="2"/>
        <v>822.89</v>
      </c>
      <c r="L5" s="66">
        <f t="shared" ref="L5:L68" si="9">IF(G5&lt;=187020,G5*3.04%,4943.8)</f>
        <v>5624</v>
      </c>
      <c r="M5" s="66">
        <f t="shared" ref="M5:M68" si="10">IF(G5&lt;=187020,G5*7.09%,11530.11)</f>
        <v>13116.5</v>
      </c>
      <c r="N5" s="68">
        <v>6349.52</v>
      </c>
      <c r="O5" s="66">
        <f t="shared" si="3"/>
        <v>44357.41</v>
      </c>
      <c r="P5" s="66">
        <v>25</v>
      </c>
      <c r="Q5" s="147">
        <v>48648.800000000003</v>
      </c>
      <c r="R5" s="75"/>
      <c r="S5" s="147">
        <v>1993.2</v>
      </c>
      <c r="T5" s="75">
        <v>200</v>
      </c>
      <c r="U5" s="75">
        <v>30512.11</v>
      </c>
      <c r="V5" s="75"/>
      <c r="W5" s="75">
        <f t="shared" si="8"/>
        <v>81379.11</v>
      </c>
      <c r="X5" s="75">
        <f t="shared" si="4"/>
        <v>17283.02</v>
      </c>
      <c r="Y5" s="75">
        <f t="shared" si="5"/>
        <v>26251.5</v>
      </c>
      <c r="Z5" s="75">
        <f t="shared" si="6"/>
        <v>86337.87</v>
      </c>
    </row>
    <row r="6" spans="1:26" ht="45.75" hidden="1" x14ac:dyDescent="0.25">
      <c r="A6" s="64">
        <v>5</v>
      </c>
      <c r="B6" s="65" t="s">
        <v>71</v>
      </c>
      <c r="C6" s="65" t="s">
        <v>65</v>
      </c>
      <c r="D6" s="65" t="s">
        <v>6</v>
      </c>
      <c r="E6" s="65" t="s">
        <v>53</v>
      </c>
      <c r="F6" s="65" t="s">
        <v>47</v>
      </c>
      <c r="G6" s="66">
        <v>185000</v>
      </c>
      <c r="H6" s="66">
        <f t="shared" si="7"/>
        <v>174066.5</v>
      </c>
      <c r="I6" s="66">
        <f t="shared" si="0"/>
        <v>5309.5</v>
      </c>
      <c r="J6" s="66">
        <f t="shared" si="1"/>
        <v>13134.999999999998</v>
      </c>
      <c r="K6" s="66">
        <f t="shared" si="2"/>
        <v>822.89</v>
      </c>
      <c r="L6" s="66">
        <f t="shared" si="9"/>
        <v>5624</v>
      </c>
      <c r="M6" s="66">
        <f t="shared" si="10"/>
        <v>13116.5</v>
      </c>
      <c r="N6" s="66"/>
      <c r="O6" s="66">
        <f t="shared" si="3"/>
        <v>38007.89</v>
      </c>
      <c r="P6" s="66">
        <v>25</v>
      </c>
      <c r="Q6" s="147">
        <v>10669.68</v>
      </c>
      <c r="R6" s="75"/>
      <c r="S6" s="147">
        <v>1328.8</v>
      </c>
      <c r="T6" s="75">
        <v>200</v>
      </c>
      <c r="U6" s="75">
        <v>32099.49</v>
      </c>
      <c r="V6" s="75"/>
      <c r="W6" s="75">
        <f t="shared" si="8"/>
        <v>44322.97</v>
      </c>
      <c r="X6" s="75">
        <f t="shared" si="4"/>
        <v>10933.5</v>
      </c>
      <c r="Y6" s="75">
        <f t="shared" si="5"/>
        <v>26251.5</v>
      </c>
      <c r="Z6" s="75">
        <f t="shared" si="6"/>
        <v>129743.53</v>
      </c>
    </row>
    <row r="7" spans="1:26" ht="45.75" hidden="1" x14ac:dyDescent="0.25">
      <c r="A7" s="64">
        <v>6</v>
      </c>
      <c r="B7" s="65" t="s">
        <v>72</v>
      </c>
      <c r="C7" s="65" t="s">
        <v>65</v>
      </c>
      <c r="D7" s="65" t="s">
        <v>136</v>
      </c>
      <c r="E7" s="65" t="s">
        <v>137</v>
      </c>
      <c r="F7" s="65" t="s">
        <v>47</v>
      </c>
      <c r="G7" s="66">
        <v>185000</v>
      </c>
      <c r="H7" s="66">
        <f t="shared" si="7"/>
        <v>170891.74</v>
      </c>
      <c r="I7" s="66">
        <f t="shared" si="0"/>
        <v>5309.5</v>
      </c>
      <c r="J7" s="66">
        <f t="shared" si="1"/>
        <v>13134.999999999998</v>
      </c>
      <c r="K7" s="66">
        <f t="shared" si="2"/>
        <v>822.89</v>
      </c>
      <c r="L7" s="66">
        <f t="shared" si="9"/>
        <v>5624</v>
      </c>
      <c r="M7" s="66">
        <f t="shared" si="10"/>
        <v>13116.5</v>
      </c>
      <c r="N7" s="68">
        <v>3174.76</v>
      </c>
      <c r="O7" s="66">
        <f t="shared" si="3"/>
        <v>41182.65</v>
      </c>
      <c r="P7" s="66">
        <v>25</v>
      </c>
      <c r="Q7" s="147"/>
      <c r="R7" s="75"/>
      <c r="S7" s="147">
        <v>2657.6</v>
      </c>
      <c r="T7" s="75">
        <v>200</v>
      </c>
      <c r="U7" s="75">
        <v>31305.8</v>
      </c>
      <c r="V7" s="75"/>
      <c r="W7" s="75">
        <f t="shared" si="8"/>
        <v>34188.400000000001</v>
      </c>
      <c r="X7" s="75">
        <f t="shared" si="4"/>
        <v>14108.26</v>
      </c>
      <c r="Y7" s="75">
        <f t="shared" si="5"/>
        <v>26251.5</v>
      </c>
      <c r="Z7" s="75">
        <f t="shared" si="6"/>
        <v>136703.34</v>
      </c>
    </row>
    <row r="8" spans="1:26" ht="60.75" hidden="1" x14ac:dyDescent="0.25">
      <c r="A8" s="64">
        <v>7</v>
      </c>
      <c r="B8" s="65" t="s">
        <v>73</v>
      </c>
      <c r="C8" s="65" t="s">
        <v>66</v>
      </c>
      <c r="D8" s="65" t="s">
        <v>8</v>
      </c>
      <c r="E8" s="65" t="s">
        <v>175</v>
      </c>
      <c r="F8" s="65" t="s">
        <v>47</v>
      </c>
      <c r="G8" s="66">
        <v>185000</v>
      </c>
      <c r="H8" s="66">
        <f t="shared" si="7"/>
        <v>174066.5</v>
      </c>
      <c r="I8" s="66">
        <f t="shared" si="0"/>
        <v>5309.5</v>
      </c>
      <c r="J8" s="66">
        <f t="shared" si="1"/>
        <v>13134.999999999998</v>
      </c>
      <c r="K8" s="66">
        <f t="shared" si="2"/>
        <v>822.89</v>
      </c>
      <c r="L8" s="66">
        <f t="shared" si="9"/>
        <v>5624</v>
      </c>
      <c r="M8" s="66">
        <f t="shared" si="10"/>
        <v>13116.5</v>
      </c>
      <c r="N8" s="66"/>
      <c r="O8" s="66">
        <f t="shared" si="3"/>
        <v>38007.89</v>
      </c>
      <c r="P8" s="66">
        <v>25</v>
      </c>
      <c r="Q8" s="147">
        <v>11633.07</v>
      </c>
      <c r="R8" s="75"/>
      <c r="S8" s="147">
        <v>1328.8</v>
      </c>
      <c r="T8" s="75">
        <v>200</v>
      </c>
      <c r="U8" s="75">
        <v>32099.49</v>
      </c>
      <c r="V8" s="75"/>
      <c r="W8" s="75">
        <f t="shared" si="8"/>
        <v>45286.36</v>
      </c>
      <c r="X8" s="75">
        <f t="shared" si="4"/>
        <v>10933.5</v>
      </c>
      <c r="Y8" s="75">
        <f t="shared" si="5"/>
        <v>26251.5</v>
      </c>
      <c r="Z8" s="75">
        <f t="shared" si="6"/>
        <v>128780.14</v>
      </c>
    </row>
    <row r="9" spans="1:26" ht="60.75" x14ac:dyDescent="0.25">
      <c r="A9" s="64">
        <v>8</v>
      </c>
      <c r="B9" s="65" t="s">
        <v>74</v>
      </c>
      <c r="C9" s="65" t="s">
        <v>65</v>
      </c>
      <c r="D9" s="65" t="s">
        <v>14</v>
      </c>
      <c r="E9" s="65" t="s">
        <v>30</v>
      </c>
      <c r="F9" s="65" t="s">
        <v>47</v>
      </c>
      <c r="G9" s="66">
        <v>155000</v>
      </c>
      <c r="H9" s="66">
        <f t="shared" si="7"/>
        <v>144252.12</v>
      </c>
      <c r="I9" s="66">
        <f t="shared" si="0"/>
        <v>4448.5</v>
      </c>
      <c r="J9" s="66">
        <f t="shared" si="1"/>
        <v>11004.999999999998</v>
      </c>
      <c r="K9" s="66">
        <f t="shared" si="2"/>
        <v>822.89</v>
      </c>
      <c r="L9" s="66">
        <f t="shared" si="9"/>
        <v>4712</v>
      </c>
      <c r="M9" s="66">
        <f t="shared" si="10"/>
        <v>10989.5</v>
      </c>
      <c r="N9" s="66">
        <v>1587.38</v>
      </c>
      <c r="O9" s="66">
        <f t="shared" si="3"/>
        <v>33565.269999999997</v>
      </c>
      <c r="P9" s="66">
        <v>25</v>
      </c>
      <c r="Q9" s="147">
        <v>10389.9</v>
      </c>
      <c r="R9" s="75"/>
      <c r="S9" s="147">
        <v>619.80999999999995</v>
      </c>
      <c r="T9" s="75">
        <v>200</v>
      </c>
      <c r="U9" s="75">
        <v>24645.9</v>
      </c>
      <c r="V9" s="75"/>
      <c r="W9" s="75">
        <f t="shared" si="8"/>
        <v>35880.61</v>
      </c>
      <c r="X9" s="75">
        <f t="shared" si="4"/>
        <v>10747.880000000001</v>
      </c>
      <c r="Y9" s="75">
        <f t="shared" si="5"/>
        <v>21994.5</v>
      </c>
      <c r="Z9" s="75">
        <f t="shared" si="6"/>
        <v>108371.51</v>
      </c>
    </row>
    <row r="10" spans="1:26" ht="60.75" x14ac:dyDescent="0.25">
      <c r="A10" s="64">
        <v>9</v>
      </c>
      <c r="B10" s="65" t="s">
        <v>86</v>
      </c>
      <c r="C10" s="65" t="s">
        <v>65</v>
      </c>
      <c r="D10" s="65" t="s">
        <v>15</v>
      </c>
      <c r="E10" s="65" t="s">
        <v>132</v>
      </c>
      <c r="F10" s="65" t="s">
        <v>48</v>
      </c>
      <c r="G10" s="66">
        <v>140000</v>
      </c>
      <c r="H10" s="66">
        <f>+G10-(I10+L10+N10)</f>
        <v>130138.62</v>
      </c>
      <c r="I10" s="66">
        <f t="shared" si="0"/>
        <v>4018</v>
      </c>
      <c r="J10" s="66">
        <f t="shared" si="1"/>
        <v>9940</v>
      </c>
      <c r="K10" s="66">
        <f t="shared" si="2"/>
        <v>822.89</v>
      </c>
      <c r="L10" s="66">
        <f t="shared" si="9"/>
        <v>4256</v>
      </c>
      <c r="M10" s="66">
        <f t="shared" si="10"/>
        <v>9926</v>
      </c>
      <c r="N10" s="66">
        <v>1587.38</v>
      </c>
      <c r="O10" s="66">
        <f>+I10+J10+K10+L10+M10+N10</f>
        <v>30550.27</v>
      </c>
      <c r="P10" s="66">
        <v>25</v>
      </c>
      <c r="Q10" s="147">
        <v>4694.38</v>
      </c>
      <c r="R10" s="75"/>
      <c r="S10" s="147">
        <v>623.26</v>
      </c>
      <c r="T10" s="75">
        <v>200</v>
      </c>
      <c r="U10" s="75">
        <v>21117.52</v>
      </c>
      <c r="V10" s="75"/>
      <c r="W10" s="75">
        <f t="shared" si="8"/>
        <v>26660.16</v>
      </c>
      <c r="X10" s="75">
        <f t="shared" si="4"/>
        <v>9861.380000000001</v>
      </c>
      <c r="Y10" s="75">
        <f>+J10+M10</f>
        <v>19866</v>
      </c>
      <c r="Z10" s="75">
        <f>+G10-(W10+X10)</f>
        <v>103478.45999999999</v>
      </c>
    </row>
    <row r="11" spans="1:26" ht="75.75" x14ac:dyDescent="0.25">
      <c r="A11" s="64">
        <v>10</v>
      </c>
      <c r="B11" s="65" t="s">
        <v>75</v>
      </c>
      <c r="C11" s="65" t="s">
        <v>65</v>
      </c>
      <c r="D11" s="65" t="s">
        <v>8</v>
      </c>
      <c r="E11" s="65" t="s">
        <v>176</v>
      </c>
      <c r="F11" s="65" t="s">
        <v>47</v>
      </c>
      <c r="G11" s="66">
        <v>145000</v>
      </c>
      <c r="H11" s="66">
        <f t="shared" si="7"/>
        <v>136430.5</v>
      </c>
      <c r="I11" s="66">
        <f t="shared" si="0"/>
        <v>4161.5</v>
      </c>
      <c r="J11" s="66">
        <f t="shared" si="1"/>
        <v>10294.999999999998</v>
      </c>
      <c r="K11" s="66">
        <f t="shared" si="2"/>
        <v>822.89</v>
      </c>
      <c r="L11" s="66">
        <f t="shared" si="9"/>
        <v>4408</v>
      </c>
      <c r="M11" s="66">
        <f t="shared" si="10"/>
        <v>10280.5</v>
      </c>
      <c r="N11" s="66"/>
      <c r="O11" s="66">
        <f t="shared" si="3"/>
        <v>29967.89</v>
      </c>
      <c r="P11" s="66">
        <v>25</v>
      </c>
      <c r="Q11" s="147">
        <v>6000</v>
      </c>
      <c r="R11" s="75"/>
      <c r="S11" s="147">
        <v>487.68</v>
      </c>
      <c r="T11" s="75">
        <v>200</v>
      </c>
      <c r="U11" s="75">
        <f>IF((H11*12)&gt;867123.01,(79776+(((H11*12)-867123.01)*0.25))/12,IF((H11*12)&gt;624329.01,(31216+(((H11*12)-624329.01)*0.2))/12,IF((H11*12)&gt;416220.01,(((H11*12)-416220.01)*0.15)/12,0)))</f>
        <v>22690.562291666665</v>
      </c>
      <c r="V11" s="75"/>
      <c r="W11" s="75">
        <f t="shared" si="8"/>
        <v>29403.242291666666</v>
      </c>
      <c r="X11" s="75">
        <f t="shared" si="4"/>
        <v>8569.5</v>
      </c>
      <c r="Y11" s="75">
        <f t="shared" si="5"/>
        <v>20575.5</v>
      </c>
      <c r="Z11" s="75">
        <f t="shared" si="6"/>
        <v>107027.25770833333</v>
      </c>
    </row>
    <row r="12" spans="1:26" ht="45.75" x14ac:dyDescent="0.25">
      <c r="A12" s="64">
        <v>11</v>
      </c>
      <c r="B12" s="65" t="s">
        <v>77</v>
      </c>
      <c r="C12" s="65" t="s">
        <v>65</v>
      </c>
      <c r="D12" s="65" t="s">
        <v>56</v>
      </c>
      <c r="E12" s="65" t="s">
        <v>39</v>
      </c>
      <c r="F12" s="65" t="s">
        <v>48</v>
      </c>
      <c r="G12" s="66">
        <v>96000</v>
      </c>
      <c r="H12" s="66">
        <f t="shared" si="7"/>
        <v>88739.02</v>
      </c>
      <c r="I12" s="66">
        <f t="shared" si="0"/>
        <v>2755.2</v>
      </c>
      <c r="J12" s="66">
        <f t="shared" si="1"/>
        <v>6815.9999999999991</v>
      </c>
      <c r="K12" s="66">
        <f t="shared" si="2"/>
        <v>822.89</v>
      </c>
      <c r="L12" s="66">
        <f t="shared" si="9"/>
        <v>2918.4</v>
      </c>
      <c r="M12" s="66">
        <f t="shared" si="10"/>
        <v>6806.4000000000005</v>
      </c>
      <c r="N12" s="66">
        <v>1587.38</v>
      </c>
      <c r="O12" s="66">
        <f t="shared" si="3"/>
        <v>21706.27</v>
      </c>
      <c r="P12" s="66">
        <v>25</v>
      </c>
      <c r="Q12" s="147">
        <v>3000</v>
      </c>
      <c r="R12" s="75"/>
      <c r="S12" s="147">
        <v>957.49</v>
      </c>
      <c r="T12" s="75">
        <v>200</v>
      </c>
      <c r="U12" s="75">
        <v>10765.14</v>
      </c>
      <c r="V12" s="75"/>
      <c r="W12" s="75">
        <f t="shared" si="8"/>
        <v>14947.63</v>
      </c>
      <c r="X12" s="75">
        <f t="shared" si="4"/>
        <v>7260.9800000000005</v>
      </c>
      <c r="Y12" s="75">
        <f t="shared" si="5"/>
        <v>13622.4</v>
      </c>
      <c r="Z12" s="75">
        <f t="shared" si="6"/>
        <v>73791.39</v>
      </c>
    </row>
    <row r="13" spans="1:26" ht="75.75" hidden="1" x14ac:dyDescent="0.25">
      <c r="A13" s="64">
        <v>12</v>
      </c>
      <c r="B13" s="65" t="s">
        <v>78</v>
      </c>
      <c r="C13" s="65" t="s">
        <v>66</v>
      </c>
      <c r="D13" s="65" t="s">
        <v>56</v>
      </c>
      <c r="E13" s="65" t="s">
        <v>35</v>
      </c>
      <c r="F13" s="65" t="s">
        <v>47</v>
      </c>
      <c r="G13" s="66">
        <v>60000</v>
      </c>
      <c r="H13" s="66">
        <f t="shared" si="7"/>
        <v>56454</v>
      </c>
      <c r="I13" s="66">
        <f t="shared" si="0"/>
        <v>1722</v>
      </c>
      <c r="J13" s="66">
        <f t="shared" si="1"/>
        <v>4260</v>
      </c>
      <c r="K13" s="66">
        <f t="shared" si="2"/>
        <v>660.00000000000011</v>
      </c>
      <c r="L13" s="66">
        <f t="shared" si="9"/>
        <v>1824</v>
      </c>
      <c r="M13" s="66">
        <f t="shared" si="10"/>
        <v>4254</v>
      </c>
      <c r="N13" s="66"/>
      <c r="O13" s="66">
        <f t="shared" si="3"/>
        <v>12720</v>
      </c>
      <c r="P13" s="66">
        <v>25</v>
      </c>
      <c r="Q13" s="147">
        <v>2996.21</v>
      </c>
      <c r="R13" s="75"/>
      <c r="S13" s="147">
        <v>1363.27</v>
      </c>
      <c r="T13" s="75">
        <v>200</v>
      </c>
      <c r="U13" s="75">
        <v>3486.68</v>
      </c>
      <c r="V13" s="75"/>
      <c r="W13" s="75">
        <f t="shared" si="8"/>
        <v>8071.16</v>
      </c>
      <c r="X13" s="75">
        <f t="shared" si="4"/>
        <v>3546</v>
      </c>
      <c r="Y13" s="75">
        <f t="shared" si="5"/>
        <v>8514</v>
      </c>
      <c r="Z13" s="75">
        <f t="shared" si="6"/>
        <v>48382.84</v>
      </c>
    </row>
    <row r="14" spans="1:26" ht="60.75" x14ac:dyDescent="0.25">
      <c r="A14" s="64">
        <v>13</v>
      </c>
      <c r="B14" s="65" t="s">
        <v>79</v>
      </c>
      <c r="C14" s="65" t="s">
        <v>65</v>
      </c>
      <c r="D14" s="65" t="s">
        <v>9</v>
      </c>
      <c r="E14" s="65" t="s">
        <v>210</v>
      </c>
      <c r="F14" s="65" t="s">
        <v>47</v>
      </c>
      <c r="G14" s="66">
        <v>155000</v>
      </c>
      <c r="H14" s="66">
        <f t="shared" si="7"/>
        <v>142664.74</v>
      </c>
      <c r="I14" s="66">
        <f t="shared" si="0"/>
        <v>4448.5</v>
      </c>
      <c r="J14" s="66">
        <f t="shared" si="1"/>
        <v>11004.999999999998</v>
      </c>
      <c r="K14" s="66">
        <f t="shared" si="2"/>
        <v>822.89</v>
      </c>
      <c r="L14" s="66">
        <f t="shared" si="9"/>
        <v>4712</v>
      </c>
      <c r="M14" s="66">
        <f t="shared" si="10"/>
        <v>10989.5</v>
      </c>
      <c r="N14" s="68">
        <v>3174.76</v>
      </c>
      <c r="O14" s="66">
        <f t="shared" si="3"/>
        <v>35152.65</v>
      </c>
      <c r="P14" s="66">
        <v>25</v>
      </c>
      <c r="Q14" s="147"/>
      <c r="R14" s="75"/>
      <c r="S14" s="147">
        <v>1546.78</v>
      </c>
      <c r="T14" s="75">
        <v>200</v>
      </c>
      <c r="U14" s="75">
        <v>24244.09</v>
      </c>
      <c r="V14" s="75"/>
      <c r="W14" s="75">
        <f>P14+Q14+R14+S14+T14+U14</f>
        <v>26015.87</v>
      </c>
      <c r="X14" s="75">
        <f t="shared" si="4"/>
        <v>12335.26</v>
      </c>
      <c r="Y14" s="75">
        <f t="shared" si="5"/>
        <v>21994.5</v>
      </c>
      <c r="Z14" s="75">
        <f>+G14-(W14+X14)</f>
        <v>116648.87</v>
      </c>
    </row>
    <row r="15" spans="1:26" ht="75.75" hidden="1" x14ac:dyDescent="0.25">
      <c r="A15" s="64">
        <v>14</v>
      </c>
      <c r="B15" s="65" t="s">
        <v>80</v>
      </c>
      <c r="C15" s="65" t="s">
        <v>65</v>
      </c>
      <c r="D15" s="65" t="s">
        <v>11</v>
      </c>
      <c r="E15" s="65" t="s">
        <v>45</v>
      </c>
      <c r="F15" s="65" t="s">
        <v>47</v>
      </c>
      <c r="G15" s="66">
        <v>80000</v>
      </c>
      <c r="H15" s="66">
        <f t="shared" si="7"/>
        <v>75272</v>
      </c>
      <c r="I15" s="66">
        <f t="shared" si="0"/>
        <v>2296</v>
      </c>
      <c r="J15" s="66">
        <f t="shared" si="1"/>
        <v>5679.9999999999991</v>
      </c>
      <c r="K15" s="66">
        <f t="shared" si="2"/>
        <v>822.89</v>
      </c>
      <c r="L15" s="66">
        <f t="shared" si="9"/>
        <v>2432</v>
      </c>
      <c r="M15" s="66">
        <f t="shared" si="10"/>
        <v>5672</v>
      </c>
      <c r="N15" s="66"/>
      <c r="O15" s="66">
        <f t="shared" si="3"/>
        <v>16902.89</v>
      </c>
      <c r="P15" s="66">
        <v>25</v>
      </c>
      <c r="Q15" s="147">
        <v>500</v>
      </c>
      <c r="R15" s="75"/>
      <c r="S15" s="147">
        <v>966.97</v>
      </c>
      <c r="T15" s="75">
        <v>200</v>
      </c>
      <c r="U15" s="75">
        <f>IF((H15*12)&gt;867123.01,(79776+(((H15*12)-867123.01)*0.25))/12,IF((H15*12)&gt;624329.01,(31216+(((H15*12)-624329.01)*0.2))/12,IF((H15*12)&gt;416220.01,(((H15*12)-416220.01)*0.15)/12,0)))</f>
        <v>7400.9372916666662</v>
      </c>
      <c r="V15" s="75"/>
      <c r="W15" s="75">
        <f t="shared" si="8"/>
        <v>9092.9072916666664</v>
      </c>
      <c r="X15" s="75">
        <f t="shared" si="4"/>
        <v>4728</v>
      </c>
      <c r="Y15" s="75">
        <f t="shared" si="5"/>
        <v>11352</v>
      </c>
      <c r="Z15" s="75">
        <f t="shared" si="6"/>
        <v>66179.092708333337</v>
      </c>
    </row>
    <row r="16" spans="1:26" ht="105.75" hidden="1" x14ac:dyDescent="0.25">
      <c r="A16" s="64">
        <v>15</v>
      </c>
      <c r="B16" s="65" t="s">
        <v>81</v>
      </c>
      <c r="C16" s="65" t="s">
        <v>65</v>
      </c>
      <c r="D16" s="65" t="s">
        <v>11</v>
      </c>
      <c r="E16" s="65" t="s">
        <v>37</v>
      </c>
      <c r="F16" s="65" t="s">
        <v>47</v>
      </c>
      <c r="G16" s="66">
        <v>80000</v>
      </c>
      <c r="H16" s="66">
        <f t="shared" si="7"/>
        <v>70509.86</v>
      </c>
      <c r="I16" s="66">
        <f t="shared" si="0"/>
        <v>2296</v>
      </c>
      <c r="J16" s="66">
        <f t="shared" si="1"/>
        <v>5679.9999999999991</v>
      </c>
      <c r="K16" s="66">
        <f t="shared" si="2"/>
        <v>822.89</v>
      </c>
      <c r="L16" s="66">
        <f t="shared" si="9"/>
        <v>2432</v>
      </c>
      <c r="M16" s="66">
        <f t="shared" si="10"/>
        <v>5672</v>
      </c>
      <c r="N16" s="66">
        <v>4762.1400000000003</v>
      </c>
      <c r="O16" s="66">
        <f t="shared" si="3"/>
        <v>21665.03</v>
      </c>
      <c r="P16" s="66">
        <v>25</v>
      </c>
      <c r="Q16" s="147">
        <v>1200</v>
      </c>
      <c r="R16" s="75"/>
      <c r="S16" s="147">
        <v>2122.58</v>
      </c>
      <c r="T16" s="75">
        <v>200</v>
      </c>
      <c r="U16" s="75">
        <v>6297.85</v>
      </c>
      <c r="V16" s="75"/>
      <c r="W16" s="75">
        <f t="shared" si="8"/>
        <v>9845.43</v>
      </c>
      <c r="X16" s="75">
        <f t="shared" si="4"/>
        <v>9490.14</v>
      </c>
      <c r="Y16" s="75">
        <f t="shared" si="5"/>
        <v>11352</v>
      </c>
      <c r="Z16" s="75">
        <f t="shared" si="6"/>
        <v>60664.43</v>
      </c>
    </row>
    <row r="17" spans="1:26" ht="60.75" x14ac:dyDescent="0.25">
      <c r="A17" s="64">
        <v>16</v>
      </c>
      <c r="B17" s="65" t="s">
        <v>82</v>
      </c>
      <c r="C17" s="65" t="s">
        <v>65</v>
      </c>
      <c r="D17" s="65" t="s">
        <v>7</v>
      </c>
      <c r="E17" s="65" t="s">
        <v>211</v>
      </c>
      <c r="F17" s="65" t="s">
        <v>47</v>
      </c>
      <c r="G17" s="66">
        <v>95000</v>
      </c>
      <c r="H17" s="66">
        <f t="shared" si="7"/>
        <v>86210.74</v>
      </c>
      <c r="I17" s="66">
        <f t="shared" si="0"/>
        <v>2726.5</v>
      </c>
      <c r="J17" s="66">
        <f t="shared" si="1"/>
        <v>6744.9999999999991</v>
      </c>
      <c r="K17" s="66">
        <f t="shared" si="2"/>
        <v>822.89</v>
      </c>
      <c r="L17" s="66">
        <f t="shared" si="9"/>
        <v>2888</v>
      </c>
      <c r="M17" s="66">
        <f t="shared" si="10"/>
        <v>6735.5</v>
      </c>
      <c r="N17" s="68">
        <v>3174.76</v>
      </c>
      <c r="O17" s="66">
        <f t="shared" si="3"/>
        <v>23092.65</v>
      </c>
      <c r="P17" s="66">
        <v>25</v>
      </c>
      <c r="Q17" s="147"/>
      <c r="R17" s="75"/>
      <c r="S17" s="147">
        <v>4448.3999999999996</v>
      </c>
      <c r="T17" s="75">
        <v>200</v>
      </c>
      <c r="U17" s="75">
        <v>10130.59</v>
      </c>
      <c r="V17" s="75"/>
      <c r="W17" s="75">
        <f t="shared" si="8"/>
        <v>14803.99</v>
      </c>
      <c r="X17" s="75">
        <f t="shared" si="4"/>
        <v>8789.26</v>
      </c>
      <c r="Y17" s="75">
        <f t="shared" si="5"/>
        <v>13480.5</v>
      </c>
      <c r="Z17" s="75">
        <f t="shared" si="6"/>
        <v>71406.75</v>
      </c>
    </row>
    <row r="18" spans="1:26" ht="45.75" x14ac:dyDescent="0.25">
      <c r="A18" s="64">
        <v>17</v>
      </c>
      <c r="B18" s="65" t="s">
        <v>83</v>
      </c>
      <c r="C18" s="65" t="s">
        <v>65</v>
      </c>
      <c r="D18" s="65" t="s">
        <v>6</v>
      </c>
      <c r="E18" s="65" t="s">
        <v>16</v>
      </c>
      <c r="F18" s="65" t="s">
        <v>47</v>
      </c>
      <c r="G18" s="66">
        <v>95000</v>
      </c>
      <c r="H18" s="66">
        <f t="shared" si="7"/>
        <v>86210.74</v>
      </c>
      <c r="I18" s="66">
        <f t="shared" si="0"/>
        <v>2726.5</v>
      </c>
      <c r="J18" s="66">
        <f t="shared" si="1"/>
        <v>6744.9999999999991</v>
      </c>
      <c r="K18" s="66">
        <f t="shared" si="2"/>
        <v>822.89</v>
      </c>
      <c r="L18" s="66">
        <f t="shared" si="9"/>
        <v>2888</v>
      </c>
      <c r="M18" s="66">
        <f t="shared" si="10"/>
        <v>6735.5</v>
      </c>
      <c r="N18" s="68">
        <v>3174.76</v>
      </c>
      <c r="O18" s="66">
        <f t="shared" si="3"/>
        <v>23092.65</v>
      </c>
      <c r="P18" s="66">
        <v>25</v>
      </c>
      <c r="Q18" s="147">
        <v>10686.79</v>
      </c>
      <c r="R18" s="75"/>
      <c r="S18" s="147">
        <v>1852.54</v>
      </c>
      <c r="T18" s="75">
        <v>200</v>
      </c>
      <c r="U18" s="75">
        <v>10135.549999999999</v>
      </c>
      <c r="V18" s="75"/>
      <c r="W18" s="75">
        <f t="shared" si="8"/>
        <v>22899.88</v>
      </c>
      <c r="X18" s="75">
        <f t="shared" si="4"/>
        <v>8789.26</v>
      </c>
      <c r="Y18" s="75">
        <f>+J18++K18+M18</f>
        <v>14303.39</v>
      </c>
      <c r="Z18" s="75">
        <f t="shared" si="6"/>
        <v>63310.86</v>
      </c>
    </row>
    <row r="19" spans="1:26" ht="120.75" x14ac:dyDescent="0.25">
      <c r="A19" s="64">
        <v>18</v>
      </c>
      <c r="B19" s="65" t="s">
        <v>84</v>
      </c>
      <c r="C19" s="65" t="s">
        <v>66</v>
      </c>
      <c r="D19" s="65" t="s">
        <v>179</v>
      </c>
      <c r="E19" s="65" t="s">
        <v>178</v>
      </c>
      <c r="F19" s="65" t="s">
        <v>47</v>
      </c>
      <c r="G19" s="66">
        <v>95000</v>
      </c>
      <c r="H19" s="66">
        <f t="shared" si="7"/>
        <v>89385.5</v>
      </c>
      <c r="I19" s="66">
        <f t="shared" si="0"/>
        <v>2726.5</v>
      </c>
      <c r="J19" s="66">
        <f t="shared" si="1"/>
        <v>6744.9999999999991</v>
      </c>
      <c r="K19" s="66">
        <f t="shared" si="2"/>
        <v>822.89</v>
      </c>
      <c r="L19" s="66">
        <f t="shared" si="9"/>
        <v>2888</v>
      </c>
      <c r="M19" s="66">
        <f t="shared" si="10"/>
        <v>6735.5</v>
      </c>
      <c r="N19" s="66"/>
      <c r="O19" s="66">
        <f t="shared" si="3"/>
        <v>19917.89</v>
      </c>
      <c r="P19" s="66">
        <v>25</v>
      </c>
      <c r="Q19" s="147">
        <v>200</v>
      </c>
      <c r="R19" s="75"/>
      <c r="S19" s="147">
        <v>1804.59</v>
      </c>
      <c r="T19" s="75">
        <v>200</v>
      </c>
      <c r="U19" s="75">
        <v>10929.24</v>
      </c>
      <c r="V19" s="75"/>
      <c r="W19" s="75">
        <f t="shared" si="8"/>
        <v>13158.83</v>
      </c>
      <c r="X19" s="75">
        <f t="shared" si="4"/>
        <v>5614.5</v>
      </c>
      <c r="Y19" s="75">
        <f t="shared" ref="Y19:Y70" si="11">+J19+M19</f>
        <v>13480.5</v>
      </c>
      <c r="Z19" s="75">
        <f t="shared" si="6"/>
        <v>76226.67</v>
      </c>
    </row>
    <row r="20" spans="1:26" ht="90.75" hidden="1" x14ac:dyDescent="0.25">
      <c r="A20" s="64">
        <v>19</v>
      </c>
      <c r="B20" s="65" t="s">
        <v>85</v>
      </c>
      <c r="C20" s="65" t="s">
        <v>65</v>
      </c>
      <c r="D20" s="65" t="s">
        <v>11</v>
      </c>
      <c r="E20" s="65" t="s">
        <v>28</v>
      </c>
      <c r="F20" s="65" t="s">
        <v>47</v>
      </c>
      <c r="G20" s="66">
        <v>80000</v>
      </c>
      <c r="H20" s="66">
        <f t="shared" si="7"/>
        <v>72097.240000000005</v>
      </c>
      <c r="I20" s="66">
        <f t="shared" si="0"/>
        <v>2296</v>
      </c>
      <c r="J20" s="66">
        <f t="shared" si="1"/>
        <v>5679.9999999999991</v>
      </c>
      <c r="K20" s="66">
        <f t="shared" si="2"/>
        <v>822.89</v>
      </c>
      <c r="L20" s="66">
        <f t="shared" si="9"/>
        <v>2432</v>
      </c>
      <c r="M20" s="66">
        <f t="shared" si="10"/>
        <v>5672</v>
      </c>
      <c r="N20" s="68">
        <v>3174.76</v>
      </c>
      <c r="O20" s="66">
        <f t="shared" si="3"/>
        <v>20077.650000000001</v>
      </c>
      <c r="P20" s="66">
        <v>25</v>
      </c>
      <c r="Q20" s="147"/>
      <c r="R20" s="75"/>
      <c r="S20" s="147">
        <v>2212.86</v>
      </c>
      <c r="T20" s="75">
        <v>200</v>
      </c>
      <c r="U20" s="75">
        <v>6615.32</v>
      </c>
      <c r="V20" s="75"/>
      <c r="W20" s="75">
        <f t="shared" si="8"/>
        <v>9053.18</v>
      </c>
      <c r="X20" s="75">
        <f t="shared" si="4"/>
        <v>7902.76</v>
      </c>
      <c r="Y20" s="75">
        <f t="shared" si="11"/>
        <v>11352</v>
      </c>
      <c r="Z20" s="75">
        <f t="shared" si="6"/>
        <v>63044.06</v>
      </c>
    </row>
    <row r="21" spans="1:26" ht="30.75" x14ac:dyDescent="0.25">
      <c r="A21" s="64">
        <v>20</v>
      </c>
      <c r="B21" s="65" t="s">
        <v>87</v>
      </c>
      <c r="C21" s="65" t="s">
        <v>65</v>
      </c>
      <c r="D21" s="65" t="s">
        <v>177</v>
      </c>
      <c r="E21" s="65" t="s">
        <v>19</v>
      </c>
      <c r="F21" s="65" t="s">
        <v>60</v>
      </c>
      <c r="G21" s="66">
        <v>130000</v>
      </c>
      <c r="H21" s="66">
        <f t="shared" si="7"/>
        <v>122317</v>
      </c>
      <c r="I21" s="66">
        <f t="shared" si="0"/>
        <v>3731</v>
      </c>
      <c r="J21" s="66">
        <f t="shared" si="1"/>
        <v>9230</v>
      </c>
      <c r="K21" s="66">
        <f t="shared" si="2"/>
        <v>822.89</v>
      </c>
      <c r="L21" s="66">
        <f t="shared" si="9"/>
        <v>3952</v>
      </c>
      <c r="M21" s="66">
        <f t="shared" si="10"/>
        <v>9217</v>
      </c>
      <c r="N21" s="66"/>
      <c r="O21" s="66">
        <f t="shared" si="3"/>
        <v>26952.89</v>
      </c>
      <c r="P21" s="66">
        <v>25</v>
      </c>
      <c r="Q21" s="147"/>
      <c r="R21" s="75"/>
      <c r="S21" s="147">
        <v>398.64</v>
      </c>
      <c r="T21" s="75">
        <v>200</v>
      </c>
      <c r="U21" s="75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75"/>
      <c r="W21" s="75">
        <f t="shared" si="8"/>
        <v>19785.827291666665</v>
      </c>
      <c r="X21" s="75">
        <f t="shared" si="4"/>
        <v>7683</v>
      </c>
      <c r="Y21" s="75">
        <f t="shared" si="11"/>
        <v>18447</v>
      </c>
      <c r="Z21" s="75">
        <f t="shared" si="6"/>
        <v>102531.17270833334</v>
      </c>
    </row>
    <row r="22" spans="1:26" ht="30.75" x14ac:dyDescent="0.25">
      <c r="A22" s="64">
        <v>21</v>
      </c>
      <c r="B22" s="65" t="s">
        <v>227</v>
      </c>
      <c r="C22" s="67" t="s">
        <v>66</v>
      </c>
      <c r="D22" s="134" t="s">
        <v>177</v>
      </c>
      <c r="E22" s="65" t="s">
        <v>201</v>
      </c>
      <c r="F22" s="67" t="s">
        <v>47</v>
      </c>
      <c r="G22" s="68">
        <v>100000</v>
      </c>
      <c r="H22" s="68">
        <f t="shared" si="7"/>
        <v>94090</v>
      </c>
      <c r="I22" s="66">
        <f t="shared" si="0"/>
        <v>2870</v>
      </c>
      <c r="J22" s="66">
        <f t="shared" si="1"/>
        <v>7099.9999999999991</v>
      </c>
      <c r="K22" s="66">
        <f t="shared" si="2"/>
        <v>822.89</v>
      </c>
      <c r="L22" s="66">
        <f t="shared" si="9"/>
        <v>3040</v>
      </c>
      <c r="M22" s="66">
        <f t="shared" si="10"/>
        <v>7090.0000000000009</v>
      </c>
      <c r="N22" s="68"/>
      <c r="O22" s="68">
        <f t="shared" si="3"/>
        <v>20922.89</v>
      </c>
      <c r="P22" s="68">
        <v>25</v>
      </c>
      <c r="Q22" s="147"/>
      <c r="R22" s="76"/>
      <c r="S22" s="148"/>
      <c r="T22" s="75">
        <v>200</v>
      </c>
      <c r="U22" s="76">
        <v>12105.37</v>
      </c>
      <c r="V22" s="76"/>
      <c r="W22" s="75">
        <f t="shared" si="8"/>
        <v>12330.37</v>
      </c>
      <c r="X22" s="75">
        <f t="shared" si="4"/>
        <v>5910</v>
      </c>
      <c r="Y22" s="76">
        <f t="shared" si="11"/>
        <v>14190</v>
      </c>
      <c r="Z22" s="75">
        <f t="shared" si="6"/>
        <v>81759.63</v>
      </c>
    </row>
    <row r="23" spans="1:26" ht="105.75" hidden="1" x14ac:dyDescent="0.25">
      <c r="A23" s="64">
        <v>22</v>
      </c>
      <c r="B23" s="67" t="s">
        <v>207</v>
      </c>
      <c r="C23" s="67" t="s">
        <v>66</v>
      </c>
      <c r="D23" s="134" t="s">
        <v>56</v>
      </c>
      <c r="E23" s="65" t="s">
        <v>208</v>
      </c>
      <c r="F23" s="65" t="s">
        <v>48</v>
      </c>
      <c r="G23" s="68">
        <v>65000</v>
      </c>
      <c r="H23" s="68">
        <f>+G23-(I23+L23+N23)</f>
        <v>61158.5</v>
      </c>
      <c r="I23" s="66">
        <f t="shared" si="0"/>
        <v>1865.5</v>
      </c>
      <c r="J23" s="66">
        <f t="shared" si="1"/>
        <v>4615</v>
      </c>
      <c r="K23" s="66">
        <f t="shared" si="2"/>
        <v>715.00000000000011</v>
      </c>
      <c r="L23" s="66">
        <f t="shared" si="9"/>
        <v>1976</v>
      </c>
      <c r="M23" s="66">
        <f t="shared" si="10"/>
        <v>4608.5</v>
      </c>
      <c r="N23" s="68"/>
      <c r="O23" s="68">
        <f>+I23+J23+K23+L23+M23+N23</f>
        <v>13780</v>
      </c>
      <c r="P23" s="66">
        <v>25</v>
      </c>
      <c r="Q23" s="147"/>
      <c r="R23" s="76"/>
      <c r="S23" s="148">
        <v>1716.35</v>
      </c>
      <c r="T23" s="75">
        <v>200</v>
      </c>
      <c r="U23" s="76">
        <f t="shared" si="12"/>
        <v>4427.5498333333335</v>
      </c>
      <c r="V23" s="76"/>
      <c r="W23" s="75">
        <f t="shared" si="8"/>
        <v>6368.8998333333329</v>
      </c>
      <c r="X23" s="75">
        <f t="shared" si="4"/>
        <v>3841.5</v>
      </c>
      <c r="Y23" s="76">
        <f>+J23+M23</f>
        <v>9223.5</v>
      </c>
      <c r="Z23" s="75">
        <f>+G23-(W23+X23)</f>
        <v>54789.600166666671</v>
      </c>
    </row>
    <row r="24" spans="1:26" ht="30.75" x14ac:dyDescent="0.25">
      <c r="A24" s="64">
        <v>23</v>
      </c>
      <c r="B24" s="65" t="s">
        <v>88</v>
      </c>
      <c r="C24" s="65" t="s">
        <v>66</v>
      </c>
      <c r="D24" s="65" t="s">
        <v>8</v>
      </c>
      <c r="E24" s="65" t="s">
        <v>25</v>
      </c>
      <c r="F24" s="65" t="s">
        <v>48</v>
      </c>
      <c r="G24" s="66">
        <v>95000</v>
      </c>
      <c r="H24" s="66">
        <f t="shared" si="7"/>
        <v>87798.12</v>
      </c>
      <c r="I24" s="66">
        <f t="shared" si="0"/>
        <v>2726.5</v>
      </c>
      <c r="J24" s="66">
        <f t="shared" si="1"/>
        <v>6744.9999999999991</v>
      </c>
      <c r="K24" s="66">
        <f t="shared" si="2"/>
        <v>822.89</v>
      </c>
      <c r="L24" s="66">
        <f t="shared" si="9"/>
        <v>2888</v>
      </c>
      <c r="M24" s="66">
        <f t="shared" si="10"/>
        <v>6735.5</v>
      </c>
      <c r="N24" s="66">
        <v>1587.38</v>
      </c>
      <c r="O24" s="66">
        <f t="shared" si="3"/>
        <v>21505.27</v>
      </c>
      <c r="P24" s="66">
        <v>25</v>
      </c>
      <c r="Q24" s="147"/>
      <c r="R24" s="75"/>
      <c r="S24" s="147">
        <v>2183.19</v>
      </c>
      <c r="T24" s="75">
        <v>200</v>
      </c>
      <c r="U24" s="75">
        <v>10529.92</v>
      </c>
      <c r="V24" s="75"/>
      <c r="W24" s="75">
        <f t="shared" si="8"/>
        <v>12938.11</v>
      </c>
      <c r="X24" s="75">
        <f t="shared" si="4"/>
        <v>7201.88</v>
      </c>
      <c r="Y24" s="75">
        <f t="shared" si="11"/>
        <v>13480.5</v>
      </c>
      <c r="Z24" s="75">
        <f t="shared" si="6"/>
        <v>74860.009999999995</v>
      </c>
    </row>
    <row r="25" spans="1:26" ht="30.75" x14ac:dyDescent="0.25">
      <c r="A25" s="64">
        <v>24</v>
      </c>
      <c r="B25" s="65" t="s">
        <v>89</v>
      </c>
      <c r="C25" s="65" t="s">
        <v>65</v>
      </c>
      <c r="D25" s="65" t="s">
        <v>8</v>
      </c>
      <c r="E25" s="65" t="s">
        <v>31</v>
      </c>
      <c r="F25" s="65" t="s">
        <v>47</v>
      </c>
      <c r="G25" s="66">
        <v>95000</v>
      </c>
      <c r="H25" s="66">
        <f t="shared" si="7"/>
        <v>86210.74</v>
      </c>
      <c r="I25" s="66">
        <f t="shared" si="0"/>
        <v>2726.5</v>
      </c>
      <c r="J25" s="66">
        <f t="shared" si="1"/>
        <v>6744.9999999999991</v>
      </c>
      <c r="K25" s="66">
        <f t="shared" si="2"/>
        <v>822.89</v>
      </c>
      <c r="L25" s="66">
        <f t="shared" si="9"/>
        <v>2888</v>
      </c>
      <c r="M25" s="66">
        <f t="shared" si="10"/>
        <v>6735.5</v>
      </c>
      <c r="N25" s="68">
        <v>3174.76</v>
      </c>
      <c r="O25" s="66">
        <f t="shared" si="3"/>
        <v>23092.65</v>
      </c>
      <c r="P25" s="66">
        <v>25</v>
      </c>
      <c r="Q25" s="147"/>
      <c r="R25" s="75"/>
      <c r="S25" s="147">
        <v>88.4</v>
      </c>
      <c r="T25" s="75">
        <v>200</v>
      </c>
      <c r="U25" s="75">
        <v>10135.549999999999</v>
      </c>
      <c r="V25" s="75"/>
      <c r="W25" s="75">
        <f t="shared" si="8"/>
        <v>10448.949999999999</v>
      </c>
      <c r="X25" s="75">
        <f t="shared" si="4"/>
        <v>8789.26</v>
      </c>
      <c r="Y25" s="75">
        <f t="shared" si="11"/>
        <v>13480.5</v>
      </c>
      <c r="Z25" s="75">
        <f t="shared" si="6"/>
        <v>75761.790000000008</v>
      </c>
    </row>
    <row r="26" spans="1:26" ht="75.75" hidden="1" x14ac:dyDescent="0.25">
      <c r="A26" s="64">
        <v>25</v>
      </c>
      <c r="B26" s="65" t="s">
        <v>90</v>
      </c>
      <c r="C26" s="65" t="s">
        <v>65</v>
      </c>
      <c r="D26" s="65" t="s">
        <v>8</v>
      </c>
      <c r="E26" s="65" t="s">
        <v>27</v>
      </c>
      <c r="F26" s="65" t="s">
        <v>47</v>
      </c>
      <c r="G26" s="66">
        <v>80000</v>
      </c>
      <c r="H26" s="66">
        <f t="shared" si="7"/>
        <v>75272</v>
      </c>
      <c r="I26" s="66">
        <f t="shared" si="0"/>
        <v>2296</v>
      </c>
      <c r="J26" s="66">
        <f t="shared" si="1"/>
        <v>5679.9999999999991</v>
      </c>
      <c r="K26" s="66">
        <f t="shared" si="2"/>
        <v>822.89</v>
      </c>
      <c r="L26" s="66">
        <f t="shared" si="9"/>
        <v>2432</v>
      </c>
      <c r="M26" s="66">
        <f t="shared" si="10"/>
        <v>5672</v>
      </c>
      <c r="N26" s="66"/>
      <c r="O26" s="66">
        <f t="shared" si="3"/>
        <v>16902.89</v>
      </c>
      <c r="P26" s="66">
        <v>25</v>
      </c>
      <c r="Q26" s="147"/>
      <c r="R26" s="75"/>
      <c r="S26" s="147">
        <v>1236.6600000000001</v>
      </c>
      <c r="T26" s="75">
        <v>200</v>
      </c>
      <c r="U26" s="75">
        <v>7400.87</v>
      </c>
      <c r="V26" s="75"/>
      <c r="W26" s="75">
        <f t="shared" si="8"/>
        <v>8862.5300000000007</v>
      </c>
      <c r="X26" s="75">
        <f t="shared" si="4"/>
        <v>4728</v>
      </c>
      <c r="Y26" s="75">
        <f t="shared" si="11"/>
        <v>11352</v>
      </c>
      <c r="Z26" s="75">
        <f t="shared" si="6"/>
        <v>66409.47</v>
      </c>
    </row>
    <row r="27" spans="1:26" ht="60.75" hidden="1" x14ac:dyDescent="0.25">
      <c r="A27" s="64">
        <v>26</v>
      </c>
      <c r="B27" s="65" t="s">
        <v>212</v>
      </c>
      <c r="C27" s="65" t="s">
        <v>65</v>
      </c>
      <c r="D27" s="65" t="s">
        <v>8</v>
      </c>
      <c r="E27" s="65" t="s">
        <v>27</v>
      </c>
      <c r="F27" s="65" t="s">
        <v>47</v>
      </c>
      <c r="G27" s="66">
        <v>80000</v>
      </c>
      <c r="H27" s="66">
        <f t="shared" si="7"/>
        <v>75272</v>
      </c>
      <c r="I27" s="66">
        <f t="shared" si="0"/>
        <v>2296</v>
      </c>
      <c r="J27" s="66">
        <f t="shared" si="1"/>
        <v>5679.9999999999991</v>
      </c>
      <c r="K27" s="66">
        <f t="shared" si="2"/>
        <v>822.89</v>
      </c>
      <c r="L27" s="66">
        <f t="shared" si="9"/>
        <v>2432</v>
      </c>
      <c r="M27" s="66">
        <f t="shared" si="10"/>
        <v>5672</v>
      </c>
      <c r="N27" s="66"/>
      <c r="O27" s="66">
        <f t="shared" si="3"/>
        <v>16902.89</v>
      </c>
      <c r="P27" s="66">
        <v>25</v>
      </c>
      <c r="Q27" s="147"/>
      <c r="R27" s="75"/>
      <c r="S27" s="147">
        <v>1214.45</v>
      </c>
      <c r="T27" s="75">
        <v>200</v>
      </c>
      <c r="U27" s="75">
        <v>7400.87</v>
      </c>
      <c r="V27" s="75"/>
      <c r="W27" s="75">
        <f t="shared" si="8"/>
        <v>8840.32</v>
      </c>
      <c r="X27" s="75">
        <f t="shared" si="4"/>
        <v>4728</v>
      </c>
      <c r="Y27" s="75">
        <f t="shared" si="11"/>
        <v>11352</v>
      </c>
      <c r="Z27" s="75">
        <f t="shared" si="6"/>
        <v>66431.679999999993</v>
      </c>
    </row>
    <row r="28" spans="1:26" ht="90.75" hidden="1" x14ac:dyDescent="0.25">
      <c r="A28" s="64">
        <v>27</v>
      </c>
      <c r="B28" s="65" t="s">
        <v>91</v>
      </c>
      <c r="C28" s="65" t="s">
        <v>66</v>
      </c>
      <c r="D28" s="65" t="s">
        <v>8</v>
      </c>
      <c r="E28" s="65" t="s">
        <v>27</v>
      </c>
      <c r="F28" s="65" t="s">
        <v>47</v>
      </c>
      <c r="G28" s="66">
        <v>80000</v>
      </c>
      <c r="H28" s="66">
        <f t="shared" si="7"/>
        <v>75272</v>
      </c>
      <c r="I28" s="66">
        <f t="shared" si="0"/>
        <v>2296</v>
      </c>
      <c r="J28" s="66">
        <f t="shared" si="1"/>
        <v>5679.9999999999991</v>
      </c>
      <c r="K28" s="66">
        <f t="shared" si="2"/>
        <v>822.89</v>
      </c>
      <c r="L28" s="66">
        <f t="shared" si="9"/>
        <v>2432</v>
      </c>
      <c r="M28" s="66">
        <f t="shared" si="10"/>
        <v>5672</v>
      </c>
      <c r="N28" s="66"/>
      <c r="O28" s="66">
        <f t="shared" si="3"/>
        <v>16902.89</v>
      </c>
      <c r="P28" s="66">
        <v>25</v>
      </c>
      <c r="Q28" s="147"/>
      <c r="R28" s="75"/>
      <c r="S28" s="147">
        <v>937.31</v>
      </c>
      <c r="T28" s="75">
        <v>200</v>
      </c>
      <c r="U28" s="75">
        <v>7400.87</v>
      </c>
      <c r="V28" s="75"/>
      <c r="W28" s="75">
        <f t="shared" si="8"/>
        <v>8563.18</v>
      </c>
      <c r="X28" s="75">
        <f t="shared" si="4"/>
        <v>4728</v>
      </c>
      <c r="Y28" s="75">
        <f t="shared" si="11"/>
        <v>11352</v>
      </c>
      <c r="Z28" s="75">
        <f t="shared" si="6"/>
        <v>66708.820000000007</v>
      </c>
    </row>
    <row r="29" spans="1:26" ht="45.75" x14ac:dyDescent="0.25">
      <c r="A29" s="64">
        <v>28</v>
      </c>
      <c r="B29" s="65" t="s">
        <v>92</v>
      </c>
      <c r="C29" s="65" t="s">
        <v>65</v>
      </c>
      <c r="D29" s="65" t="s">
        <v>8</v>
      </c>
      <c r="E29" s="65" t="s">
        <v>26</v>
      </c>
      <c r="F29" s="65" t="s">
        <v>47</v>
      </c>
      <c r="G29" s="66">
        <v>95000</v>
      </c>
      <c r="H29" s="66">
        <f t="shared" si="7"/>
        <v>87798.12</v>
      </c>
      <c r="I29" s="66">
        <f t="shared" si="0"/>
        <v>2726.5</v>
      </c>
      <c r="J29" s="66">
        <f t="shared" si="1"/>
        <v>6744.9999999999991</v>
      </c>
      <c r="K29" s="66">
        <f t="shared" si="2"/>
        <v>822.89</v>
      </c>
      <c r="L29" s="66">
        <f t="shared" si="9"/>
        <v>2888</v>
      </c>
      <c r="M29" s="66">
        <f t="shared" si="10"/>
        <v>6735.5</v>
      </c>
      <c r="N29" s="66">
        <v>1587.38</v>
      </c>
      <c r="O29" s="66">
        <f t="shared" si="3"/>
        <v>21505.27</v>
      </c>
      <c r="P29" s="66">
        <v>25</v>
      </c>
      <c r="Q29" s="147">
        <v>5000</v>
      </c>
      <c r="R29" s="75"/>
      <c r="S29" s="147">
        <v>2506.56</v>
      </c>
      <c r="T29" s="75">
        <v>200</v>
      </c>
      <c r="U29" s="75">
        <v>10532.4</v>
      </c>
      <c r="V29" s="75"/>
      <c r="W29" s="75">
        <f t="shared" si="8"/>
        <v>18263.96</v>
      </c>
      <c r="X29" s="75">
        <f t="shared" si="4"/>
        <v>7201.88</v>
      </c>
      <c r="Y29" s="75">
        <f t="shared" si="11"/>
        <v>13480.5</v>
      </c>
      <c r="Z29" s="75">
        <f t="shared" si="6"/>
        <v>69534.16</v>
      </c>
    </row>
    <row r="30" spans="1:26" ht="75.75" hidden="1" x14ac:dyDescent="0.25">
      <c r="A30" s="64">
        <v>29</v>
      </c>
      <c r="B30" s="65" t="s">
        <v>94</v>
      </c>
      <c r="C30" s="65" t="s">
        <v>65</v>
      </c>
      <c r="D30" s="65" t="s">
        <v>136</v>
      </c>
      <c r="E30" s="65" t="s">
        <v>40</v>
      </c>
      <c r="F30" s="65" t="s">
        <v>47</v>
      </c>
      <c r="G30" s="66">
        <v>80000</v>
      </c>
      <c r="H30" s="66">
        <f t="shared" si="7"/>
        <v>75272</v>
      </c>
      <c r="I30" s="66">
        <f t="shared" si="0"/>
        <v>2296</v>
      </c>
      <c r="J30" s="66">
        <f t="shared" si="1"/>
        <v>5679.9999999999991</v>
      </c>
      <c r="K30" s="66">
        <f t="shared" si="2"/>
        <v>822.89</v>
      </c>
      <c r="L30" s="66">
        <f t="shared" si="9"/>
        <v>2432</v>
      </c>
      <c r="M30" s="66">
        <f t="shared" si="10"/>
        <v>5672</v>
      </c>
      <c r="N30" s="66"/>
      <c r="O30" s="66">
        <f t="shared" si="3"/>
        <v>16902.89</v>
      </c>
      <c r="P30" s="66">
        <v>25</v>
      </c>
      <c r="Q30" s="147">
        <v>4000</v>
      </c>
      <c r="R30" s="75"/>
      <c r="S30" s="147">
        <v>2192.5300000000002</v>
      </c>
      <c r="T30" s="75">
        <v>200</v>
      </c>
      <c r="U30" s="75">
        <v>7400.87</v>
      </c>
      <c r="V30" s="75"/>
      <c r="W30" s="75">
        <f t="shared" si="8"/>
        <v>13818.400000000001</v>
      </c>
      <c r="X30" s="75">
        <f t="shared" si="4"/>
        <v>4728</v>
      </c>
      <c r="Y30" s="75">
        <f t="shared" si="11"/>
        <v>11352</v>
      </c>
      <c r="Z30" s="75">
        <f t="shared" si="6"/>
        <v>61453.599999999999</v>
      </c>
    </row>
    <row r="31" spans="1:26" ht="60.75" x14ac:dyDescent="0.25">
      <c r="A31" s="64">
        <v>30</v>
      </c>
      <c r="B31" s="65" t="s">
        <v>95</v>
      </c>
      <c r="C31" s="65" t="s">
        <v>65</v>
      </c>
      <c r="D31" s="65" t="s">
        <v>12</v>
      </c>
      <c r="E31" s="65" t="s">
        <v>224</v>
      </c>
      <c r="F31" s="65" t="s">
        <v>47</v>
      </c>
      <c r="G31" s="66">
        <v>95000</v>
      </c>
      <c r="H31" s="66">
        <f t="shared" si="7"/>
        <v>87798.12</v>
      </c>
      <c r="I31" s="66">
        <f t="shared" si="0"/>
        <v>2726.5</v>
      </c>
      <c r="J31" s="66">
        <f t="shared" si="1"/>
        <v>6744.9999999999991</v>
      </c>
      <c r="K31" s="66">
        <f t="shared" si="2"/>
        <v>822.89</v>
      </c>
      <c r="L31" s="66">
        <f t="shared" si="9"/>
        <v>2888</v>
      </c>
      <c r="M31" s="66">
        <f t="shared" si="10"/>
        <v>6735.5</v>
      </c>
      <c r="N31" s="66">
        <v>1587.38</v>
      </c>
      <c r="O31" s="66">
        <f t="shared" si="3"/>
        <v>21505.27</v>
      </c>
      <c r="P31" s="66">
        <v>25</v>
      </c>
      <c r="Q31" s="147">
        <v>2960.07</v>
      </c>
      <c r="R31" s="75"/>
      <c r="S31" s="147">
        <v>469.97</v>
      </c>
      <c r="T31" s="75">
        <v>200</v>
      </c>
      <c r="U31" s="75">
        <v>10532.4</v>
      </c>
      <c r="V31" s="75"/>
      <c r="W31" s="75">
        <f t="shared" si="8"/>
        <v>14187.439999999999</v>
      </c>
      <c r="X31" s="75">
        <f t="shared" si="4"/>
        <v>7201.88</v>
      </c>
      <c r="Y31" s="75">
        <f t="shared" si="11"/>
        <v>13480.5</v>
      </c>
      <c r="Z31" s="75">
        <f t="shared" si="6"/>
        <v>73610.679999999993</v>
      </c>
    </row>
    <row r="32" spans="1:26" ht="90.75" hidden="1" x14ac:dyDescent="0.25">
      <c r="A32" s="64">
        <v>31</v>
      </c>
      <c r="B32" s="65" t="s">
        <v>213</v>
      </c>
      <c r="C32" s="65" t="s">
        <v>66</v>
      </c>
      <c r="D32" s="65" t="s">
        <v>141</v>
      </c>
      <c r="E32" s="65" t="s">
        <v>46</v>
      </c>
      <c r="F32" s="65" t="s">
        <v>47</v>
      </c>
      <c r="G32" s="66">
        <v>48000</v>
      </c>
      <c r="H32" s="66">
        <f t="shared" si="7"/>
        <v>45163.199999999997</v>
      </c>
      <c r="I32" s="66">
        <f t="shared" si="0"/>
        <v>1377.6</v>
      </c>
      <c r="J32" s="66">
        <f t="shared" si="1"/>
        <v>3407.9999999999995</v>
      </c>
      <c r="K32" s="66">
        <f t="shared" si="2"/>
        <v>528</v>
      </c>
      <c r="L32" s="66">
        <f t="shared" si="9"/>
        <v>1459.2</v>
      </c>
      <c r="M32" s="66">
        <f t="shared" si="10"/>
        <v>3403.2000000000003</v>
      </c>
      <c r="N32" s="66"/>
      <c r="O32" s="66">
        <f t="shared" si="3"/>
        <v>10176</v>
      </c>
      <c r="P32" s="66">
        <v>25</v>
      </c>
      <c r="Q32" s="147">
        <v>1000</v>
      </c>
      <c r="R32" s="75"/>
      <c r="S32" s="147">
        <v>2390.44</v>
      </c>
      <c r="T32" s="75">
        <v>200</v>
      </c>
      <c r="U32" s="75">
        <v>1571.73</v>
      </c>
      <c r="V32" s="75"/>
      <c r="W32" s="75">
        <f t="shared" si="8"/>
        <v>5187.17</v>
      </c>
      <c r="X32" s="75">
        <f t="shared" si="4"/>
        <v>2836.8</v>
      </c>
      <c r="Y32" s="75">
        <f t="shared" si="11"/>
        <v>6811.2</v>
      </c>
      <c r="Z32" s="75">
        <f t="shared" si="6"/>
        <v>39976.03</v>
      </c>
    </row>
    <row r="33" spans="1:26" ht="105.75" hidden="1" x14ac:dyDescent="0.25">
      <c r="A33" s="149">
        <v>32</v>
      </c>
      <c r="B33" s="150" t="s">
        <v>76</v>
      </c>
      <c r="C33" s="150" t="s">
        <v>66</v>
      </c>
      <c r="D33" s="150" t="s">
        <v>8</v>
      </c>
      <c r="E33" s="150" t="s">
        <v>170</v>
      </c>
      <c r="F33" s="150" t="s">
        <v>47</v>
      </c>
      <c r="G33" s="151">
        <v>48000</v>
      </c>
      <c r="H33" s="151">
        <f>+G33-(I33+L33+N33)</f>
        <v>45163.199999999997</v>
      </c>
      <c r="I33" s="151">
        <f t="shared" si="0"/>
        <v>1377.6</v>
      </c>
      <c r="J33" s="151">
        <f t="shared" si="1"/>
        <v>3407.9999999999995</v>
      </c>
      <c r="K33" s="151">
        <f t="shared" si="2"/>
        <v>528</v>
      </c>
      <c r="L33" s="151">
        <f t="shared" si="9"/>
        <v>1459.2</v>
      </c>
      <c r="M33" s="151">
        <f t="shared" si="10"/>
        <v>3403.2000000000003</v>
      </c>
      <c r="N33" s="151"/>
      <c r="O33" s="151">
        <f>+I33+J33+K33+L33+M33+N33</f>
        <v>10176</v>
      </c>
      <c r="P33" s="151">
        <v>25</v>
      </c>
      <c r="Q33" s="147"/>
      <c r="R33" s="147"/>
      <c r="S33" s="147">
        <v>1215.26</v>
      </c>
      <c r="T33" s="147">
        <v>200</v>
      </c>
      <c r="U33" s="147">
        <v>1571.73</v>
      </c>
      <c r="V33" s="147"/>
      <c r="W33" s="147">
        <f t="shared" si="8"/>
        <v>3011.99</v>
      </c>
      <c r="X33" s="147">
        <f t="shared" si="4"/>
        <v>2836.8</v>
      </c>
      <c r="Y33" s="147">
        <f>+J33+M33</f>
        <v>6811.2</v>
      </c>
      <c r="Z33" s="147">
        <f>+G33-(W33+X33)</f>
        <v>42151.21</v>
      </c>
    </row>
    <row r="34" spans="1:26" ht="45.75" hidden="1" x14ac:dyDescent="0.25">
      <c r="A34" s="64">
        <v>33</v>
      </c>
      <c r="B34" s="65" t="s">
        <v>228</v>
      </c>
      <c r="C34" s="65" t="s">
        <v>65</v>
      </c>
      <c r="D34" s="65" t="s">
        <v>13</v>
      </c>
      <c r="E34" s="65" t="s">
        <v>43</v>
      </c>
      <c r="F34" s="65" t="s">
        <v>47</v>
      </c>
      <c r="G34" s="66">
        <v>60000</v>
      </c>
      <c r="H34" s="66">
        <f t="shared" si="7"/>
        <v>54866.62</v>
      </c>
      <c r="I34" s="66">
        <f t="shared" si="0"/>
        <v>1722</v>
      </c>
      <c r="J34" s="66">
        <f t="shared" si="1"/>
        <v>4260</v>
      </c>
      <c r="K34" s="66">
        <f t="shared" si="2"/>
        <v>660.00000000000011</v>
      </c>
      <c r="L34" s="66">
        <f t="shared" si="9"/>
        <v>1824</v>
      </c>
      <c r="M34" s="66">
        <f t="shared" si="10"/>
        <v>4254</v>
      </c>
      <c r="N34" s="66">
        <v>1587.38</v>
      </c>
      <c r="O34" s="66">
        <f t="shared" si="3"/>
        <v>14307.380000000001</v>
      </c>
      <c r="P34" s="66">
        <v>25</v>
      </c>
      <c r="Q34" s="147">
        <v>6500</v>
      </c>
      <c r="R34" s="75"/>
      <c r="S34" s="147">
        <v>174.97</v>
      </c>
      <c r="T34" s="75">
        <v>200</v>
      </c>
      <c r="U34" s="75">
        <v>3169.2</v>
      </c>
      <c r="V34" s="75"/>
      <c r="W34" s="75">
        <f t="shared" si="8"/>
        <v>10069.17</v>
      </c>
      <c r="X34" s="75">
        <f t="shared" si="4"/>
        <v>5133.38</v>
      </c>
      <c r="Y34" s="75">
        <f t="shared" si="11"/>
        <v>8514</v>
      </c>
      <c r="Z34" s="75">
        <f t="shared" si="6"/>
        <v>44797.45</v>
      </c>
    </row>
    <row r="35" spans="1:26" ht="90.75" hidden="1" x14ac:dyDescent="0.25">
      <c r="A35" s="64">
        <v>34</v>
      </c>
      <c r="B35" s="65" t="s">
        <v>96</v>
      </c>
      <c r="C35" s="65" t="s">
        <v>65</v>
      </c>
      <c r="D35" s="65" t="s">
        <v>8</v>
      </c>
      <c r="E35" s="65" t="s">
        <v>29</v>
      </c>
      <c r="F35" s="65" t="s">
        <v>47</v>
      </c>
      <c r="G35" s="66">
        <v>60000</v>
      </c>
      <c r="H35" s="66">
        <f t="shared" si="7"/>
        <v>56454</v>
      </c>
      <c r="I35" s="66">
        <f t="shared" si="0"/>
        <v>1722</v>
      </c>
      <c r="J35" s="66">
        <f t="shared" si="1"/>
        <v>4260</v>
      </c>
      <c r="K35" s="66">
        <f t="shared" si="2"/>
        <v>660.00000000000011</v>
      </c>
      <c r="L35" s="66">
        <f t="shared" si="9"/>
        <v>1824</v>
      </c>
      <c r="M35" s="66">
        <f t="shared" si="10"/>
        <v>4254</v>
      </c>
      <c r="N35" s="66"/>
      <c r="O35" s="66">
        <f t="shared" si="3"/>
        <v>12720</v>
      </c>
      <c r="P35" s="66">
        <v>25</v>
      </c>
      <c r="Q35" s="147">
        <v>3495.45</v>
      </c>
      <c r="R35" s="75"/>
      <c r="S35" s="147">
        <v>1234.6600000000001</v>
      </c>
      <c r="T35" s="75">
        <v>200</v>
      </c>
      <c r="U35" s="75">
        <v>3486.68</v>
      </c>
      <c r="V35" s="75"/>
      <c r="W35" s="75">
        <f t="shared" si="8"/>
        <v>8441.7899999999991</v>
      </c>
      <c r="X35" s="75">
        <f t="shared" si="4"/>
        <v>3546</v>
      </c>
      <c r="Y35" s="75">
        <f t="shared" si="11"/>
        <v>8514</v>
      </c>
      <c r="Z35" s="75">
        <f t="shared" si="6"/>
        <v>48012.21</v>
      </c>
    </row>
    <row r="36" spans="1:26" ht="75.75" hidden="1" x14ac:dyDescent="0.25">
      <c r="A36" s="64">
        <v>35</v>
      </c>
      <c r="B36" s="65" t="s">
        <v>97</v>
      </c>
      <c r="C36" s="65" t="s">
        <v>65</v>
      </c>
      <c r="D36" s="65" t="s">
        <v>172</v>
      </c>
      <c r="E36" s="65" t="s">
        <v>209</v>
      </c>
      <c r="F36" s="65" t="s">
        <v>47</v>
      </c>
      <c r="G36" s="66">
        <v>60000</v>
      </c>
      <c r="H36" s="66">
        <f t="shared" si="7"/>
        <v>54866.62</v>
      </c>
      <c r="I36" s="66">
        <f t="shared" si="0"/>
        <v>1722</v>
      </c>
      <c r="J36" s="66">
        <f t="shared" si="1"/>
        <v>4260</v>
      </c>
      <c r="K36" s="66">
        <f t="shared" si="2"/>
        <v>660.00000000000011</v>
      </c>
      <c r="L36" s="66">
        <f t="shared" si="9"/>
        <v>1824</v>
      </c>
      <c r="M36" s="66">
        <f t="shared" si="10"/>
        <v>4254</v>
      </c>
      <c r="N36" s="66">
        <v>1587.38</v>
      </c>
      <c r="O36" s="66">
        <f t="shared" si="3"/>
        <v>14307.380000000001</v>
      </c>
      <c r="P36" s="66">
        <v>25</v>
      </c>
      <c r="Q36" s="147"/>
      <c r="R36" s="75"/>
      <c r="S36" s="147">
        <v>829.68</v>
      </c>
      <c r="T36" s="75">
        <v>200</v>
      </c>
      <c r="U36" s="75">
        <v>3169.2</v>
      </c>
      <c r="V36" s="75"/>
      <c r="W36" s="75">
        <f t="shared" si="8"/>
        <v>4223.8799999999992</v>
      </c>
      <c r="X36" s="75">
        <f t="shared" si="4"/>
        <v>5133.38</v>
      </c>
      <c r="Y36" s="75">
        <f t="shared" si="11"/>
        <v>8514</v>
      </c>
      <c r="Z36" s="75">
        <f t="shared" si="6"/>
        <v>50642.740000000005</v>
      </c>
    </row>
    <row r="37" spans="1:26" ht="60.75" hidden="1" x14ac:dyDescent="0.25">
      <c r="A37" s="64">
        <v>36</v>
      </c>
      <c r="B37" s="65" t="s">
        <v>98</v>
      </c>
      <c r="C37" s="65" t="s">
        <v>66</v>
      </c>
      <c r="D37" s="65" t="s">
        <v>14</v>
      </c>
      <c r="E37" s="65" t="s">
        <v>41</v>
      </c>
      <c r="F37" s="65" t="s">
        <v>47</v>
      </c>
      <c r="G37" s="66">
        <v>60000</v>
      </c>
      <c r="H37" s="66">
        <f t="shared" si="7"/>
        <v>54866.62</v>
      </c>
      <c r="I37" s="66">
        <f t="shared" si="0"/>
        <v>1722</v>
      </c>
      <c r="J37" s="66">
        <f t="shared" si="1"/>
        <v>4260</v>
      </c>
      <c r="K37" s="66">
        <f t="shared" si="2"/>
        <v>660.00000000000011</v>
      </c>
      <c r="L37" s="66">
        <f t="shared" si="9"/>
        <v>1824</v>
      </c>
      <c r="M37" s="66">
        <f t="shared" si="10"/>
        <v>4254</v>
      </c>
      <c r="N37" s="66">
        <v>1587.38</v>
      </c>
      <c r="O37" s="66">
        <f t="shared" si="3"/>
        <v>14307.380000000001</v>
      </c>
      <c r="P37" s="66">
        <v>25</v>
      </c>
      <c r="Q37" s="147">
        <v>3495.45</v>
      </c>
      <c r="R37" s="75"/>
      <c r="S37" s="147">
        <v>946.95</v>
      </c>
      <c r="T37" s="75">
        <v>200</v>
      </c>
      <c r="U37" s="75">
        <v>3169.2</v>
      </c>
      <c r="V37" s="75"/>
      <c r="W37" s="75">
        <f t="shared" si="8"/>
        <v>7836.5999999999995</v>
      </c>
      <c r="X37" s="75">
        <f t="shared" si="4"/>
        <v>5133.38</v>
      </c>
      <c r="Y37" s="75">
        <f t="shared" si="11"/>
        <v>8514</v>
      </c>
      <c r="Z37" s="75">
        <f t="shared" si="6"/>
        <v>47030.020000000004</v>
      </c>
    </row>
    <row r="38" spans="1:26" ht="75.75" hidden="1" x14ac:dyDescent="0.25">
      <c r="A38" s="64">
        <v>37</v>
      </c>
      <c r="B38" s="65" t="s">
        <v>93</v>
      </c>
      <c r="C38" s="65" t="s">
        <v>65</v>
      </c>
      <c r="D38" s="65" t="s">
        <v>11</v>
      </c>
      <c r="E38" s="65" t="s">
        <v>28</v>
      </c>
      <c r="F38" s="65" t="s">
        <v>47</v>
      </c>
      <c r="G38" s="66">
        <v>60000</v>
      </c>
      <c r="H38" s="66">
        <f>+G38-(I38+L38+N38)</f>
        <v>56454</v>
      </c>
      <c r="I38" s="66">
        <f t="shared" si="0"/>
        <v>1722</v>
      </c>
      <c r="J38" s="66">
        <f t="shared" si="1"/>
        <v>4260</v>
      </c>
      <c r="K38" s="66">
        <f t="shared" si="2"/>
        <v>660.00000000000011</v>
      </c>
      <c r="L38" s="66">
        <f t="shared" si="9"/>
        <v>1824</v>
      </c>
      <c r="M38" s="66">
        <f t="shared" si="10"/>
        <v>4254</v>
      </c>
      <c r="N38" s="66"/>
      <c r="O38" s="66">
        <f>+I38+J38+K38+L38+M38+N38</f>
        <v>12720</v>
      </c>
      <c r="P38" s="66">
        <v>25</v>
      </c>
      <c r="Q38" s="147"/>
      <c r="R38" s="75"/>
      <c r="S38" s="147">
        <v>849.03</v>
      </c>
      <c r="T38" s="75">
        <v>200</v>
      </c>
      <c r="U38" s="75">
        <f>IF((H38*12)&gt;867123.01,(79776+(((H38*12)-867123.01)*0.25))/12,IF((H38*12)&gt;624329.01,(31216+(((H38*12)-624329.01)*0.2))/12,IF((H38*12)&gt;416220.01,(((H38*12)-416220.01)*0.15)/12,0)))</f>
        <v>3486.6498333333329</v>
      </c>
      <c r="V38" s="75"/>
      <c r="W38" s="75">
        <f t="shared" si="8"/>
        <v>4560.6798333333327</v>
      </c>
      <c r="X38" s="75">
        <f t="shared" si="4"/>
        <v>3546</v>
      </c>
      <c r="Y38" s="75">
        <f>+J38+M38</f>
        <v>8514</v>
      </c>
      <c r="Z38" s="75">
        <f>+G38-(W38+X38)</f>
        <v>51893.320166666665</v>
      </c>
    </row>
    <row r="39" spans="1:26" ht="90.75" hidden="1" x14ac:dyDescent="0.25">
      <c r="A39" s="64">
        <v>38</v>
      </c>
      <c r="B39" s="65" t="s">
        <v>99</v>
      </c>
      <c r="C39" s="65" t="s">
        <v>65</v>
      </c>
      <c r="D39" s="65" t="s">
        <v>6</v>
      </c>
      <c r="E39" s="65" t="s">
        <v>55</v>
      </c>
      <c r="F39" s="65" t="s">
        <v>47</v>
      </c>
      <c r="G39" s="66">
        <v>60000</v>
      </c>
      <c r="H39" s="66">
        <f t="shared" si="7"/>
        <v>56454</v>
      </c>
      <c r="I39" s="66">
        <f t="shared" si="0"/>
        <v>1722</v>
      </c>
      <c r="J39" s="66">
        <f t="shared" si="1"/>
        <v>4260</v>
      </c>
      <c r="K39" s="66">
        <f t="shared" si="2"/>
        <v>660.00000000000011</v>
      </c>
      <c r="L39" s="66">
        <f t="shared" si="9"/>
        <v>1824</v>
      </c>
      <c r="M39" s="66">
        <f t="shared" si="10"/>
        <v>4254</v>
      </c>
      <c r="N39" s="66"/>
      <c r="O39" s="66">
        <f t="shared" si="3"/>
        <v>12720</v>
      </c>
      <c r="P39" s="66">
        <v>25</v>
      </c>
      <c r="Q39" s="147">
        <v>2458.4</v>
      </c>
      <c r="R39" s="75"/>
      <c r="S39" s="147">
        <v>1603.36</v>
      </c>
      <c r="T39" s="75">
        <v>200</v>
      </c>
      <c r="U39" s="75">
        <f>IF((H39*12)&gt;867123.01,(79776+(((H39*12)-867123.01)*0.25))/12,IF((H39*12)&gt;624329.01,(31216+(((H39*12)-624329.01)*0.2))/12,IF((H39*12)&gt;416220.01,(((H39*12)-416220.01)*0.15)/12,0)))</f>
        <v>3486.6498333333329</v>
      </c>
      <c r="V39" s="75"/>
      <c r="W39" s="75">
        <f t="shared" si="8"/>
        <v>7773.4098333333332</v>
      </c>
      <c r="X39" s="75">
        <f t="shared" si="4"/>
        <v>3546</v>
      </c>
      <c r="Y39" s="75">
        <f t="shared" si="11"/>
        <v>8514</v>
      </c>
      <c r="Z39" s="75">
        <f t="shared" si="6"/>
        <v>48680.590166666669</v>
      </c>
    </row>
    <row r="40" spans="1:26" ht="90.75" hidden="1" x14ac:dyDescent="0.25">
      <c r="A40" s="64">
        <v>39</v>
      </c>
      <c r="B40" s="65" t="s">
        <v>151</v>
      </c>
      <c r="C40" s="65" t="s">
        <v>65</v>
      </c>
      <c r="D40" s="65" t="s">
        <v>9</v>
      </c>
      <c r="E40" s="65" t="s">
        <v>44</v>
      </c>
      <c r="F40" s="65" t="s">
        <v>60</v>
      </c>
      <c r="G40" s="66">
        <v>65000</v>
      </c>
      <c r="H40" s="66">
        <f t="shared" si="7"/>
        <v>61158.5</v>
      </c>
      <c r="I40" s="66">
        <f t="shared" si="0"/>
        <v>1865.5</v>
      </c>
      <c r="J40" s="66">
        <f t="shared" si="1"/>
        <v>4615</v>
      </c>
      <c r="K40" s="66">
        <f t="shared" si="2"/>
        <v>715.00000000000011</v>
      </c>
      <c r="L40" s="66">
        <f t="shared" si="9"/>
        <v>1976</v>
      </c>
      <c r="M40" s="66">
        <f t="shared" si="10"/>
        <v>4608.5</v>
      </c>
      <c r="N40" s="66"/>
      <c r="O40" s="66">
        <f t="shared" si="3"/>
        <v>13780</v>
      </c>
      <c r="P40" s="66">
        <v>25</v>
      </c>
      <c r="Q40" s="147">
        <v>7689.07</v>
      </c>
      <c r="R40" s="75"/>
      <c r="S40" s="147">
        <v>1182.6400000000001</v>
      </c>
      <c r="T40" s="75">
        <v>200</v>
      </c>
      <c r="U40" s="75">
        <f>IF((H40*12)&gt;867123.01,(79776+(((H40*12)-867123.01)*0.25))/12,IF((H40*12)&gt;624329.01,(31216+(((H40*12)-624329.01)*0.2))/12,IF((H40*12)&gt;416220.01,(((H40*12)-416220.01)*0.15)/12,0)))</f>
        <v>4427.5498333333335</v>
      </c>
      <c r="V40" s="75"/>
      <c r="W40" s="75">
        <f t="shared" si="8"/>
        <v>13524.259833333334</v>
      </c>
      <c r="X40" s="75">
        <f t="shared" si="4"/>
        <v>3841.5</v>
      </c>
      <c r="Y40" s="75">
        <f t="shared" si="11"/>
        <v>9223.5</v>
      </c>
      <c r="Z40" s="75">
        <f t="shared" si="6"/>
        <v>47634.24016666667</v>
      </c>
    </row>
    <row r="41" spans="1:26" ht="75.75" hidden="1" x14ac:dyDescent="0.25">
      <c r="A41" s="64">
        <v>40</v>
      </c>
      <c r="B41" s="65" t="s">
        <v>100</v>
      </c>
      <c r="C41" s="65" t="s">
        <v>65</v>
      </c>
      <c r="D41" s="65" t="s">
        <v>10</v>
      </c>
      <c r="E41" s="65" t="s">
        <v>54</v>
      </c>
      <c r="F41" s="65" t="s">
        <v>60</v>
      </c>
      <c r="G41" s="66">
        <v>70000</v>
      </c>
      <c r="H41" s="66">
        <f t="shared" si="7"/>
        <v>61100.86</v>
      </c>
      <c r="I41" s="66">
        <f t="shared" si="0"/>
        <v>2009</v>
      </c>
      <c r="J41" s="66">
        <f t="shared" si="1"/>
        <v>4970</v>
      </c>
      <c r="K41" s="66">
        <f t="shared" si="2"/>
        <v>770.00000000000011</v>
      </c>
      <c r="L41" s="66">
        <f t="shared" si="9"/>
        <v>2128</v>
      </c>
      <c r="M41" s="66">
        <f t="shared" si="10"/>
        <v>4963</v>
      </c>
      <c r="N41" s="66">
        <v>4762.1400000000003</v>
      </c>
      <c r="O41" s="66">
        <f t="shared" si="3"/>
        <v>19602.14</v>
      </c>
      <c r="P41" s="66">
        <v>25</v>
      </c>
      <c r="Q41" s="147"/>
      <c r="R41" s="75"/>
      <c r="S41" s="147">
        <v>797.28</v>
      </c>
      <c r="T41" s="75">
        <v>200</v>
      </c>
      <c r="U41" s="75">
        <v>4416.05</v>
      </c>
      <c r="V41" s="75"/>
      <c r="W41" s="75">
        <f t="shared" si="8"/>
        <v>5438.33</v>
      </c>
      <c r="X41" s="75">
        <f t="shared" si="4"/>
        <v>8899.14</v>
      </c>
      <c r="Y41" s="75">
        <f t="shared" si="11"/>
        <v>9933</v>
      </c>
      <c r="Z41" s="75">
        <f t="shared" si="6"/>
        <v>55662.53</v>
      </c>
    </row>
    <row r="42" spans="1:26" ht="30.75" x14ac:dyDescent="0.25">
      <c r="A42" s="64">
        <v>41</v>
      </c>
      <c r="B42" s="134" t="s">
        <v>143</v>
      </c>
      <c r="C42" s="65" t="s">
        <v>65</v>
      </c>
      <c r="D42" s="65" t="s">
        <v>149</v>
      </c>
      <c r="E42" s="65" t="s">
        <v>38</v>
      </c>
      <c r="F42" s="65" t="s">
        <v>60</v>
      </c>
      <c r="G42" s="66">
        <v>125000</v>
      </c>
      <c r="H42" s="66">
        <f>+G42-(I42+L42+N42)</f>
        <v>116025.12</v>
      </c>
      <c r="I42" s="66">
        <f t="shared" si="0"/>
        <v>3587.5</v>
      </c>
      <c r="J42" s="66">
        <f t="shared" si="1"/>
        <v>8875</v>
      </c>
      <c r="K42" s="66">
        <f t="shared" si="2"/>
        <v>822.89</v>
      </c>
      <c r="L42" s="66">
        <f t="shared" si="9"/>
        <v>3800</v>
      </c>
      <c r="M42" s="66">
        <f t="shared" si="10"/>
        <v>8862.5</v>
      </c>
      <c r="N42" s="66">
        <v>1587.38</v>
      </c>
      <c r="O42" s="66">
        <f>+I42+J42+K42+L42+M42+N42</f>
        <v>27535.27</v>
      </c>
      <c r="P42" s="66">
        <v>25</v>
      </c>
      <c r="Q42" s="147">
        <v>10736.72</v>
      </c>
      <c r="R42" s="75"/>
      <c r="S42" s="147">
        <v>119.98</v>
      </c>
      <c r="T42" s="75">
        <v>200</v>
      </c>
      <c r="U42" s="75">
        <v>17586.669999999998</v>
      </c>
      <c r="V42" s="75"/>
      <c r="W42" s="75">
        <f t="shared" si="8"/>
        <v>28668.369999999995</v>
      </c>
      <c r="X42" s="75">
        <f t="shared" si="4"/>
        <v>8974.880000000001</v>
      </c>
      <c r="Y42" s="75">
        <f>+J42+M42</f>
        <v>17737.5</v>
      </c>
      <c r="Z42" s="75">
        <f>+G42-(W42+X42)</f>
        <v>87356.75</v>
      </c>
    </row>
    <row r="43" spans="1:26" ht="60.75" hidden="1" x14ac:dyDescent="0.25">
      <c r="A43" s="64">
        <v>42</v>
      </c>
      <c r="B43" s="65" t="s">
        <v>146</v>
      </c>
      <c r="C43" s="65" t="s">
        <v>65</v>
      </c>
      <c r="D43" s="65" t="s">
        <v>149</v>
      </c>
      <c r="E43" s="65" t="s">
        <v>38</v>
      </c>
      <c r="F43" s="65" t="s">
        <v>60</v>
      </c>
      <c r="G43" s="66">
        <v>80000</v>
      </c>
      <c r="H43" s="66">
        <f>+G43-(I43+L43+N43)</f>
        <v>75272</v>
      </c>
      <c r="I43" s="66">
        <f t="shared" si="0"/>
        <v>2296</v>
      </c>
      <c r="J43" s="66">
        <f t="shared" si="1"/>
        <v>5679.9999999999991</v>
      </c>
      <c r="K43" s="66">
        <f t="shared" si="2"/>
        <v>822.89</v>
      </c>
      <c r="L43" s="66">
        <f t="shared" si="9"/>
        <v>2432</v>
      </c>
      <c r="M43" s="66">
        <f t="shared" si="10"/>
        <v>5672</v>
      </c>
      <c r="N43" s="66"/>
      <c r="O43" s="66">
        <f>+I43+J43+K43+L43+M43+N43</f>
        <v>16902.89</v>
      </c>
      <c r="P43" s="66">
        <v>25</v>
      </c>
      <c r="Q43" s="147">
        <v>1000</v>
      </c>
      <c r="R43" s="75"/>
      <c r="S43" s="147">
        <v>398.64</v>
      </c>
      <c r="T43" s="75">
        <v>200</v>
      </c>
      <c r="U43" s="75">
        <v>7400.87</v>
      </c>
      <c r="V43" s="75"/>
      <c r="W43" s="75">
        <f t="shared" si="8"/>
        <v>9024.51</v>
      </c>
      <c r="X43" s="75">
        <f t="shared" si="4"/>
        <v>4728</v>
      </c>
      <c r="Y43" s="75">
        <f>+J43+M43</f>
        <v>11352</v>
      </c>
      <c r="Z43" s="75">
        <f>+G43-(W43+X43)</f>
        <v>66247.490000000005</v>
      </c>
    </row>
    <row r="44" spans="1:26" ht="60.75" hidden="1" x14ac:dyDescent="0.25">
      <c r="A44" s="64">
        <v>43</v>
      </c>
      <c r="B44" s="134" t="s">
        <v>169</v>
      </c>
      <c r="C44" s="65" t="s">
        <v>66</v>
      </c>
      <c r="D44" s="65" t="s">
        <v>149</v>
      </c>
      <c r="E44" s="65" t="s">
        <v>54</v>
      </c>
      <c r="F44" s="65" t="s">
        <v>60</v>
      </c>
      <c r="G44" s="66">
        <v>80000</v>
      </c>
      <c r="H44" s="66">
        <f t="shared" si="7"/>
        <v>75272</v>
      </c>
      <c r="I44" s="66">
        <f t="shared" si="0"/>
        <v>2296</v>
      </c>
      <c r="J44" s="66">
        <f t="shared" si="1"/>
        <v>5679.9999999999991</v>
      </c>
      <c r="K44" s="66">
        <f t="shared" si="2"/>
        <v>822.89</v>
      </c>
      <c r="L44" s="66">
        <f t="shared" si="9"/>
        <v>2432</v>
      </c>
      <c r="M44" s="66">
        <f t="shared" si="10"/>
        <v>5672</v>
      </c>
      <c r="N44" s="66"/>
      <c r="O44" s="66">
        <f t="shared" si="3"/>
        <v>16902.89</v>
      </c>
      <c r="P44" s="66">
        <v>25</v>
      </c>
      <c r="Q44" s="147"/>
      <c r="R44" s="75"/>
      <c r="S44" s="147"/>
      <c r="T44" s="75">
        <v>200</v>
      </c>
      <c r="U44" s="75">
        <v>7400.87</v>
      </c>
      <c r="V44" s="75"/>
      <c r="W44" s="75">
        <f>P44+Q44+R44+S44+T44+U44</f>
        <v>7625.87</v>
      </c>
      <c r="X44" s="75">
        <f t="shared" si="4"/>
        <v>4728</v>
      </c>
      <c r="Y44" s="75">
        <f t="shared" si="11"/>
        <v>11352</v>
      </c>
      <c r="Z44" s="75">
        <f t="shared" si="6"/>
        <v>67646.13</v>
      </c>
    </row>
    <row r="45" spans="1:26" ht="75.75" hidden="1" x14ac:dyDescent="0.25">
      <c r="A45" s="64">
        <v>44</v>
      </c>
      <c r="B45" s="134" t="s">
        <v>214</v>
      </c>
      <c r="C45" s="65" t="s">
        <v>66</v>
      </c>
      <c r="D45" s="67" t="s">
        <v>8</v>
      </c>
      <c r="E45" s="65" t="s">
        <v>20</v>
      </c>
      <c r="F45" s="65" t="s">
        <v>47</v>
      </c>
      <c r="G45" s="66">
        <v>46000</v>
      </c>
      <c r="H45" s="66">
        <f t="shared" si="7"/>
        <v>43281.4</v>
      </c>
      <c r="I45" s="66">
        <f t="shared" si="0"/>
        <v>1320.2</v>
      </c>
      <c r="J45" s="66">
        <f t="shared" si="1"/>
        <v>3265.9999999999995</v>
      </c>
      <c r="K45" s="66">
        <f t="shared" si="2"/>
        <v>506.00000000000006</v>
      </c>
      <c r="L45" s="66">
        <f t="shared" si="9"/>
        <v>1398.4</v>
      </c>
      <c r="M45" s="66">
        <f t="shared" si="10"/>
        <v>3261.4</v>
      </c>
      <c r="N45" s="66"/>
      <c r="O45" s="66">
        <f t="shared" si="3"/>
        <v>9752</v>
      </c>
      <c r="P45" s="66">
        <v>25</v>
      </c>
      <c r="Q45" s="147"/>
      <c r="R45" s="75"/>
      <c r="S45" s="147"/>
      <c r="T45" s="75">
        <v>200</v>
      </c>
      <c r="U45" s="75">
        <f>IF((H45*12)&gt;867123.01,(79776+(((H45*12)-867123.01)*0.25))/12,IF((H45*12)&gt;624329.01,(31216+(((H45*12)-624329.01)*0.2))/12,IF((H45*12)&gt;416220.01,(((H45*12)-416220.01)*0.15)/12,0)))</f>
        <v>1289.4598750000005</v>
      </c>
      <c r="V45" s="75"/>
      <c r="W45" s="75">
        <f t="shared" si="8"/>
        <v>1514.4598750000005</v>
      </c>
      <c r="X45" s="75">
        <f t="shared" si="4"/>
        <v>2718.6000000000004</v>
      </c>
      <c r="Y45" s="75">
        <f t="shared" si="11"/>
        <v>6527.4</v>
      </c>
      <c r="Z45" s="75">
        <f t="shared" si="6"/>
        <v>41766.940125000001</v>
      </c>
    </row>
    <row r="46" spans="1:26" ht="90.75" hidden="1" x14ac:dyDescent="0.25">
      <c r="A46" s="64">
        <v>45</v>
      </c>
      <c r="B46" s="65" t="s">
        <v>101</v>
      </c>
      <c r="C46" s="65" t="s">
        <v>65</v>
      </c>
      <c r="D46" s="65" t="s">
        <v>7</v>
      </c>
      <c r="E46" s="65" t="s">
        <v>22</v>
      </c>
      <c r="F46" s="65" t="s">
        <v>61</v>
      </c>
      <c r="G46" s="66">
        <v>46000</v>
      </c>
      <c r="H46" s="66">
        <f t="shared" si="7"/>
        <v>43281.4</v>
      </c>
      <c r="I46" s="66">
        <f t="shared" si="0"/>
        <v>1320.2</v>
      </c>
      <c r="J46" s="66">
        <f t="shared" si="1"/>
        <v>3265.9999999999995</v>
      </c>
      <c r="K46" s="66">
        <f t="shared" si="2"/>
        <v>506.00000000000006</v>
      </c>
      <c r="L46" s="66">
        <f t="shared" si="9"/>
        <v>1398.4</v>
      </c>
      <c r="M46" s="66">
        <f t="shared" si="10"/>
        <v>3261.4</v>
      </c>
      <c r="N46" s="66"/>
      <c r="O46" s="66">
        <f t="shared" si="3"/>
        <v>9752</v>
      </c>
      <c r="P46" s="66">
        <v>25</v>
      </c>
      <c r="Q46" s="147">
        <v>5667.2</v>
      </c>
      <c r="R46" s="75"/>
      <c r="S46" s="147">
        <v>356.79</v>
      </c>
      <c r="T46" s="75">
        <v>200</v>
      </c>
      <c r="U46" s="75">
        <v>1289.46</v>
      </c>
      <c r="V46" s="75"/>
      <c r="W46" s="75">
        <f t="shared" si="8"/>
        <v>7538.45</v>
      </c>
      <c r="X46" s="75">
        <f t="shared" si="4"/>
        <v>2718.6000000000004</v>
      </c>
      <c r="Y46" s="75">
        <f t="shared" si="11"/>
        <v>6527.4</v>
      </c>
      <c r="Z46" s="75">
        <f t="shared" si="6"/>
        <v>35742.949999999997</v>
      </c>
    </row>
    <row r="47" spans="1:26" ht="90.75" hidden="1" x14ac:dyDescent="0.25">
      <c r="A47" s="64">
        <v>46</v>
      </c>
      <c r="B47" s="65" t="s">
        <v>102</v>
      </c>
      <c r="C47" s="65" t="s">
        <v>65</v>
      </c>
      <c r="D47" s="65" t="s">
        <v>7</v>
      </c>
      <c r="E47" s="65" t="s">
        <v>22</v>
      </c>
      <c r="F47" s="65" t="s">
        <v>61</v>
      </c>
      <c r="G47" s="66">
        <v>36000</v>
      </c>
      <c r="H47" s="66">
        <f t="shared" si="7"/>
        <v>33872.400000000001</v>
      </c>
      <c r="I47" s="66">
        <f t="shared" si="0"/>
        <v>1033.2</v>
      </c>
      <c r="J47" s="66">
        <f t="shared" si="1"/>
        <v>2555.9999999999995</v>
      </c>
      <c r="K47" s="66">
        <f t="shared" si="2"/>
        <v>396.00000000000006</v>
      </c>
      <c r="L47" s="66">
        <f t="shared" si="9"/>
        <v>1094.4000000000001</v>
      </c>
      <c r="M47" s="66">
        <f t="shared" si="10"/>
        <v>2552.4</v>
      </c>
      <c r="N47" s="66"/>
      <c r="O47" s="66">
        <f t="shared" si="3"/>
        <v>7632</v>
      </c>
      <c r="P47" s="66">
        <v>25</v>
      </c>
      <c r="Q47" s="147"/>
      <c r="R47" s="75"/>
      <c r="S47" s="147"/>
      <c r="T47" s="75">
        <v>200</v>
      </c>
      <c r="U47" s="75"/>
      <c r="V47" s="75"/>
      <c r="W47" s="75">
        <f t="shared" si="8"/>
        <v>225</v>
      </c>
      <c r="X47" s="75">
        <f t="shared" si="4"/>
        <v>2127.6000000000004</v>
      </c>
      <c r="Y47" s="75">
        <f t="shared" si="11"/>
        <v>5108.3999999999996</v>
      </c>
      <c r="Z47" s="75">
        <f t="shared" si="6"/>
        <v>33647.4</v>
      </c>
    </row>
    <row r="48" spans="1:26" ht="90.75" hidden="1" x14ac:dyDescent="0.25">
      <c r="A48" s="64">
        <v>47</v>
      </c>
      <c r="B48" s="65" t="s">
        <v>103</v>
      </c>
      <c r="C48" s="65" t="s">
        <v>65</v>
      </c>
      <c r="D48" s="65" t="s">
        <v>12</v>
      </c>
      <c r="E48" s="65" t="s">
        <v>22</v>
      </c>
      <c r="F48" s="65" t="s">
        <v>61</v>
      </c>
      <c r="G48" s="66">
        <v>46000</v>
      </c>
      <c r="H48" s="66">
        <f t="shared" si="7"/>
        <v>40106.639999999999</v>
      </c>
      <c r="I48" s="66">
        <f t="shared" si="0"/>
        <v>1320.2</v>
      </c>
      <c r="J48" s="66">
        <f t="shared" si="1"/>
        <v>3265.9999999999995</v>
      </c>
      <c r="K48" s="66">
        <f t="shared" si="2"/>
        <v>506.00000000000006</v>
      </c>
      <c r="L48" s="66">
        <f t="shared" si="9"/>
        <v>1398.4</v>
      </c>
      <c r="M48" s="66">
        <f t="shared" si="10"/>
        <v>3261.4</v>
      </c>
      <c r="N48" s="68">
        <v>3174.76</v>
      </c>
      <c r="O48" s="66">
        <f t="shared" si="3"/>
        <v>12926.76</v>
      </c>
      <c r="P48" s="66">
        <v>25</v>
      </c>
      <c r="Q48" s="147">
        <v>3395.29</v>
      </c>
      <c r="R48" s="75"/>
      <c r="S48" s="147">
        <v>1374.68</v>
      </c>
      <c r="T48" s="75">
        <v>200</v>
      </c>
      <c r="U48" s="75">
        <v>813.25</v>
      </c>
      <c r="V48" s="75"/>
      <c r="W48" s="75">
        <f t="shared" si="8"/>
        <v>5808.22</v>
      </c>
      <c r="X48" s="75">
        <f t="shared" si="4"/>
        <v>5893.3600000000006</v>
      </c>
      <c r="Y48" s="75">
        <f t="shared" si="11"/>
        <v>6527.4</v>
      </c>
      <c r="Z48" s="75">
        <f t="shared" si="6"/>
        <v>34298.42</v>
      </c>
    </row>
    <row r="49" spans="1:26" ht="75.75" hidden="1" x14ac:dyDescent="0.25">
      <c r="A49" s="64">
        <v>48</v>
      </c>
      <c r="B49" s="67" t="s">
        <v>104</v>
      </c>
      <c r="C49" s="67" t="s">
        <v>65</v>
      </c>
      <c r="D49" s="67" t="s">
        <v>136</v>
      </c>
      <c r="E49" s="67" t="s">
        <v>22</v>
      </c>
      <c r="F49" s="67" t="s">
        <v>61</v>
      </c>
      <c r="G49" s="68">
        <v>36000</v>
      </c>
      <c r="H49" s="68">
        <f t="shared" si="7"/>
        <v>33872.400000000001</v>
      </c>
      <c r="I49" s="68">
        <f t="shared" si="0"/>
        <v>1033.2</v>
      </c>
      <c r="J49" s="68">
        <f t="shared" si="1"/>
        <v>2555.9999999999995</v>
      </c>
      <c r="K49" s="66">
        <f t="shared" si="2"/>
        <v>396.00000000000006</v>
      </c>
      <c r="L49" s="66">
        <f t="shared" si="9"/>
        <v>1094.4000000000001</v>
      </c>
      <c r="M49" s="66">
        <f t="shared" si="10"/>
        <v>2552.4</v>
      </c>
      <c r="N49" s="68"/>
      <c r="O49" s="68">
        <f t="shared" si="3"/>
        <v>7632</v>
      </c>
      <c r="P49" s="68">
        <v>25</v>
      </c>
      <c r="Q49" s="148">
        <v>13993.93</v>
      </c>
      <c r="R49" s="76"/>
      <c r="S49" s="148">
        <v>676.91</v>
      </c>
      <c r="T49" s="75">
        <v>200</v>
      </c>
      <c r="U49" s="75">
        <v>0</v>
      </c>
      <c r="V49" s="75"/>
      <c r="W49" s="75">
        <f t="shared" si="8"/>
        <v>14895.84</v>
      </c>
      <c r="X49" s="75">
        <f t="shared" si="4"/>
        <v>2127.6000000000004</v>
      </c>
      <c r="Y49" s="75">
        <f t="shared" si="11"/>
        <v>5108.3999999999996</v>
      </c>
      <c r="Z49" s="75">
        <f t="shared" si="6"/>
        <v>18976.559999999998</v>
      </c>
    </row>
    <row r="50" spans="1:26" ht="90.75" hidden="1" x14ac:dyDescent="0.25">
      <c r="A50" s="64">
        <v>49</v>
      </c>
      <c r="B50" s="65" t="s">
        <v>105</v>
      </c>
      <c r="C50" s="65" t="s">
        <v>65</v>
      </c>
      <c r="D50" s="65" t="s">
        <v>7</v>
      </c>
      <c r="E50" s="65" t="s">
        <v>17</v>
      </c>
      <c r="F50" s="65" t="s">
        <v>61</v>
      </c>
      <c r="G50" s="66">
        <v>46000</v>
      </c>
      <c r="H50" s="66">
        <f t="shared" si="7"/>
        <v>43281.4</v>
      </c>
      <c r="I50" s="66">
        <f t="shared" si="0"/>
        <v>1320.2</v>
      </c>
      <c r="J50" s="66">
        <f t="shared" si="1"/>
        <v>3265.9999999999995</v>
      </c>
      <c r="K50" s="66">
        <f t="shared" si="2"/>
        <v>506.00000000000006</v>
      </c>
      <c r="L50" s="66">
        <f t="shared" si="9"/>
        <v>1398.4</v>
      </c>
      <c r="M50" s="66">
        <f t="shared" si="10"/>
        <v>3261.4</v>
      </c>
      <c r="N50" s="66"/>
      <c r="O50" s="66">
        <f t="shared" si="3"/>
        <v>9752</v>
      </c>
      <c r="P50" s="66">
        <v>25</v>
      </c>
      <c r="Q50" s="147"/>
      <c r="R50" s="75"/>
      <c r="S50" s="147">
        <v>475.24</v>
      </c>
      <c r="T50" s="75">
        <v>200</v>
      </c>
      <c r="U50" s="75">
        <v>1289.46</v>
      </c>
      <c r="V50" s="75"/>
      <c r="W50" s="75">
        <f t="shared" si="8"/>
        <v>1989.7</v>
      </c>
      <c r="X50" s="75">
        <f t="shared" si="4"/>
        <v>2718.6000000000004</v>
      </c>
      <c r="Y50" s="75">
        <f t="shared" si="11"/>
        <v>6527.4</v>
      </c>
      <c r="Z50" s="75">
        <f t="shared" si="6"/>
        <v>41291.699999999997</v>
      </c>
    </row>
    <row r="51" spans="1:26" ht="60.75" hidden="1" x14ac:dyDescent="0.25">
      <c r="A51" s="149">
        <v>50</v>
      </c>
      <c r="B51" s="150" t="s">
        <v>138</v>
      </c>
      <c r="C51" s="150" t="s">
        <v>65</v>
      </c>
      <c r="D51" s="150" t="s">
        <v>56</v>
      </c>
      <c r="E51" s="150" t="s">
        <v>17</v>
      </c>
      <c r="F51" s="150" t="s">
        <v>61</v>
      </c>
      <c r="G51" s="151">
        <v>46000</v>
      </c>
      <c r="H51" s="151">
        <f>+G51-(I51+L51+N51)</f>
        <v>43281.4</v>
      </c>
      <c r="I51" s="151">
        <f t="shared" si="0"/>
        <v>1320.2</v>
      </c>
      <c r="J51" s="151">
        <f t="shared" si="1"/>
        <v>3265.9999999999995</v>
      </c>
      <c r="K51" s="151">
        <f t="shared" si="2"/>
        <v>506.00000000000006</v>
      </c>
      <c r="L51" s="151">
        <f t="shared" si="9"/>
        <v>1398.4</v>
      </c>
      <c r="M51" s="151">
        <f t="shared" si="10"/>
        <v>3261.4</v>
      </c>
      <c r="N51" s="151"/>
      <c r="O51" s="151">
        <f>+I51+J51+K51+L51+M51+N51</f>
        <v>9752</v>
      </c>
      <c r="P51" s="151">
        <v>25</v>
      </c>
      <c r="Q51" s="147"/>
      <c r="R51" s="147"/>
      <c r="S51" s="147">
        <v>1200.52</v>
      </c>
      <c r="T51" s="147">
        <v>200</v>
      </c>
      <c r="U51" s="147">
        <v>1289.46</v>
      </c>
      <c r="V51" s="147"/>
      <c r="W51" s="147">
        <f t="shared" si="8"/>
        <v>2714.98</v>
      </c>
      <c r="X51" s="147">
        <f t="shared" si="4"/>
        <v>2718.6000000000004</v>
      </c>
      <c r="Y51" s="147">
        <f>+J51+M51</f>
        <v>6527.4</v>
      </c>
      <c r="Z51" s="147">
        <f>+G51-(W51+X51)</f>
        <v>40566.42</v>
      </c>
    </row>
    <row r="52" spans="1:26" ht="90.75" hidden="1" x14ac:dyDescent="0.25">
      <c r="A52" s="64">
        <v>51</v>
      </c>
      <c r="B52" s="67" t="s">
        <v>139</v>
      </c>
      <c r="C52" s="67" t="s">
        <v>65</v>
      </c>
      <c r="D52" s="67" t="s">
        <v>7</v>
      </c>
      <c r="E52" s="65" t="s">
        <v>17</v>
      </c>
      <c r="F52" s="67" t="s">
        <v>61</v>
      </c>
      <c r="G52" s="68">
        <v>36000</v>
      </c>
      <c r="H52" s="68">
        <f>+G52-(I52+L52+N52)</f>
        <v>33872.400000000001</v>
      </c>
      <c r="I52" s="66">
        <f t="shared" si="0"/>
        <v>1033.2</v>
      </c>
      <c r="J52" s="66">
        <f t="shared" si="1"/>
        <v>2555.9999999999995</v>
      </c>
      <c r="K52" s="66">
        <f t="shared" si="2"/>
        <v>396.00000000000006</v>
      </c>
      <c r="L52" s="66">
        <f t="shared" si="9"/>
        <v>1094.4000000000001</v>
      </c>
      <c r="M52" s="66">
        <f t="shared" si="10"/>
        <v>2552.4</v>
      </c>
      <c r="N52" s="68"/>
      <c r="O52" s="68">
        <f>+I52+J52+K52+L52+M52+N52</f>
        <v>7632</v>
      </c>
      <c r="P52" s="68">
        <v>25</v>
      </c>
      <c r="Q52" s="147"/>
      <c r="R52" s="76"/>
      <c r="S52" s="148"/>
      <c r="T52" s="75">
        <v>200</v>
      </c>
      <c r="U52" s="75"/>
      <c r="V52" s="76"/>
      <c r="W52" s="75">
        <f t="shared" si="8"/>
        <v>225</v>
      </c>
      <c r="X52" s="75">
        <f t="shared" si="4"/>
        <v>2127.6000000000004</v>
      </c>
      <c r="Y52" s="76">
        <f>+J52+M52</f>
        <v>5108.3999999999996</v>
      </c>
      <c r="Z52" s="76">
        <f>+G52-(W52+X52)</f>
        <v>33647.4</v>
      </c>
    </row>
    <row r="53" spans="1:26" ht="90.75" hidden="1" x14ac:dyDescent="0.25">
      <c r="A53" s="64">
        <v>52</v>
      </c>
      <c r="B53" s="67" t="s">
        <v>106</v>
      </c>
      <c r="C53" s="67" t="s">
        <v>65</v>
      </c>
      <c r="D53" s="67" t="s">
        <v>7</v>
      </c>
      <c r="E53" s="65" t="s">
        <v>17</v>
      </c>
      <c r="F53" s="67" t="s">
        <v>61</v>
      </c>
      <c r="G53" s="68">
        <v>46000</v>
      </c>
      <c r="H53" s="68">
        <f t="shared" si="7"/>
        <v>41694.019999999997</v>
      </c>
      <c r="I53" s="66">
        <f t="shared" si="0"/>
        <v>1320.2</v>
      </c>
      <c r="J53" s="66">
        <f t="shared" si="1"/>
        <v>3265.9999999999995</v>
      </c>
      <c r="K53" s="66">
        <f t="shared" si="2"/>
        <v>506.00000000000006</v>
      </c>
      <c r="L53" s="66">
        <f t="shared" si="9"/>
        <v>1398.4</v>
      </c>
      <c r="M53" s="66">
        <f t="shared" si="10"/>
        <v>3261.4</v>
      </c>
      <c r="N53" s="66">
        <v>1587.38</v>
      </c>
      <c r="O53" s="68">
        <f t="shared" si="3"/>
        <v>11339.380000000001</v>
      </c>
      <c r="P53" s="68">
        <v>25</v>
      </c>
      <c r="Q53" s="147"/>
      <c r="R53" s="76"/>
      <c r="S53" s="148"/>
      <c r="T53" s="75">
        <v>200</v>
      </c>
      <c r="U53" s="75">
        <v>1049.8599999999999</v>
      </c>
      <c r="V53" s="76"/>
      <c r="W53" s="75">
        <f t="shared" si="8"/>
        <v>1274.8599999999999</v>
      </c>
      <c r="X53" s="75">
        <f t="shared" si="4"/>
        <v>4305.9800000000005</v>
      </c>
      <c r="Y53" s="76">
        <f t="shared" si="11"/>
        <v>6527.4</v>
      </c>
      <c r="Z53" s="76">
        <f t="shared" si="6"/>
        <v>40419.160000000003</v>
      </c>
    </row>
    <row r="54" spans="1:26" ht="75.75" hidden="1" x14ac:dyDescent="0.25">
      <c r="A54" s="64">
        <v>53</v>
      </c>
      <c r="B54" s="67" t="s">
        <v>107</v>
      </c>
      <c r="C54" s="67" t="s">
        <v>65</v>
      </c>
      <c r="D54" s="67" t="s">
        <v>15</v>
      </c>
      <c r="E54" s="65" t="s">
        <v>17</v>
      </c>
      <c r="F54" s="67" t="s">
        <v>61</v>
      </c>
      <c r="G54" s="68">
        <v>46000</v>
      </c>
      <c r="H54" s="68">
        <f t="shared" si="7"/>
        <v>43281.4</v>
      </c>
      <c r="I54" s="66">
        <f t="shared" si="0"/>
        <v>1320.2</v>
      </c>
      <c r="J54" s="66">
        <f t="shared" si="1"/>
        <v>3265.9999999999995</v>
      </c>
      <c r="K54" s="66">
        <f t="shared" si="2"/>
        <v>506.00000000000006</v>
      </c>
      <c r="L54" s="66">
        <f t="shared" si="9"/>
        <v>1398.4</v>
      </c>
      <c r="M54" s="66">
        <f t="shared" si="10"/>
        <v>3261.4</v>
      </c>
      <c r="N54" s="68"/>
      <c r="O54" s="68">
        <f t="shared" si="3"/>
        <v>9752</v>
      </c>
      <c r="P54" s="68">
        <v>25</v>
      </c>
      <c r="Q54" s="147"/>
      <c r="R54" s="76"/>
      <c r="S54" s="148">
        <v>398.64</v>
      </c>
      <c r="T54" s="75">
        <v>200</v>
      </c>
      <c r="U54" s="76">
        <v>1289.46</v>
      </c>
      <c r="V54" s="76"/>
      <c r="W54" s="75">
        <f t="shared" si="8"/>
        <v>1913.1</v>
      </c>
      <c r="X54" s="75">
        <f t="shared" si="4"/>
        <v>2718.6000000000004</v>
      </c>
      <c r="Y54" s="76">
        <f t="shared" si="11"/>
        <v>6527.4</v>
      </c>
      <c r="Z54" s="76">
        <f t="shared" si="6"/>
        <v>41368.300000000003</v>
      </c>
    </row>
    <row r="55" spans="1:26" ht="90.75" hidden="1" x14ac:dyDescent="0.25">
      <c r="A55" s="64">
        <v>54</v>
      </c>
      <c r="B55" s="67" t="s">
        <v>108</v>
      </c>
      <c r="C55" s="67" t="s">
        <v>66</v>
      </c>
      <c r="D55" s="67" t="s">
        <v>7</v>
      </c>
      <c r="E55" s="65" t="s">
        <v>20</v>
      </c>
      <c r="F55" s="67" t="s">
        <v>61</v>
      </c>
      <c r="G55" s="68">
        <v>36000</v>
      </c>
      <c r="H55" s="68">
        <f>+G55-(I55+L55+N55)</f>
        <v>33872.400000000001</v>
      </c>
      <c r="I55" s="66">
        <f t="shared" si="0"/>
        <v>1033.2</v>
      </c>
      <c r="J55" s="66">
        <f t="shared" si="1"/>
        <v>2555.9999999999995</v>
      </c>
      <c r="K55" s="66">
        <f t="shared" si="2"/>
        <v>396.00000000000006</v>
      </c>
      <c r="L55" s="66">
        <f t="shared" si="9"/>
        <v>1094.4000000000001</v>
      </c>
      <c r="M55" s="66">
        <f t="shared" si="10"/>
        <v>2552.4</v>
      </c>
      <c r="N55" s="68"/>
      <c r="O55" s="68">
        <f>+I55+J55+K55+L55+M55+N55</f>
        <v>7632</v>
      </c>
      <c r="P55" s="68">
        <v>25</v>
      </c>
      <c r="Q55" s="147"/>
      <c r="R55" s="76"/>
      <c r="S55" s="148">
        <v>398.64</v>
      </c>
      <c r="T55" s="75">
        <v>200</v>
      </c>
      <c r="U55" s="75"/>
      <c r="V55" s="76"/>
      <c r="W55" s="75">
        <f t="shared" si="8"/>
        <v>623.64</v>
      </c>
      <c r="X55" s="75">
        <f t="shared" si="4"/>
        <v>2127.6000000000004</v>
      </c>
      <c r="Y55" s="76">
        <f t="shared" si="11"/>
        <v>5108.3999999999996</v>
      </c>
      <c r="Z55" s="76">
        <f t="shared" si="6"/>
        <v>33248.76</v>
      </c>
    </row>
    <row r="56" spans="1:26" ht="75.75" hidden="1" x14ac:dyDescent="0.25">
      <c r="A56" s="64">
        <v>55</v>
      </c>
      <c r="B56" s="67" t="s">
        <v>162</v>
      </c>
      <c r="C56" s="67" t="s">
        <v>65</v>
      </c>
      <c r="D56" s="67" t="s">
        <v>136</v>
      </c>
      <c r="E56" s="65" t="s">
        <v>20</v>
      </c>
      <c r="F56" s="67" t="s">
        <v>61</v>
      </c>
      <c r="G56" s="68">
        <v>30000</v>
      </c>
      <c r="H56" s="68">
        <f t="shared" si="7"/>
        <v>28227</v>
      </c>
      <c r="I56" s="66">
        <f t="shared" si="0"/>
        <v>861</v>
      </c>
      <c r="J56" s="66">
        <f t="shared" si="1"/>
        <v>2130</v>
      </c>
      <c r="K56" s="66">
        <f t="shared" si="2"/>
        <v>330.00000000000006</v>
      </c>
      <c r="L56" s="66">
        <f t="shared" si="9"/>
        <v>912</v>
      </c>
      <c r="M56" s="66">
        <f t="shared" si="10"/>
        <v>2127</v>
      </c>
      <c r="N56" s="68"/>
      <c r="O56" s="68">
        <f t="shared" ref="O56:O62" si="13">+I56+J56+K56+L56+M56+N56</f>
        <v>6360</v>
      </c>
      <c r="P56" s="68">
        <v>25</v>
      </c>
      <c r="Q56" s="147"/>
      <c r="R56" s="76"/>
      <c r="S56" s="148"/>
      <c r="T56" s="75">
        <v>200</v>
      </c>
      <c r="U56" s="75"/>
      <c r="V56" s="76"/>
      <c r="W56" s="75">
        <f t="shared" si="8"/>
        <v>225</v>
      </c>
      <c r="X56" s="75">
        <f t="shared" si="4"/>
        <v>1773</v>
      </c>
      <c r="Y56" s="76">
        <f t="shared" si="11"/>
        <v>4257</v>
      </c>
      <c r="Z56" s="76">
        <f t="shared" si="6"/>
        <v>28002</v>
      </c>
    </row>
    <row r="57" spans="1:26" ht="90.75" hidden="1" x14ac:dyDescent="0.25">
      <c r="A57" s="64">
        <v>56</v>
      </c>
      <c r="B57" s="67" t="s">
        <v>163</v>
      </c>
      <c r="C57" s="67" t="s">
        <v>66</v>
      </c>
      <c r="D57" s="67" t="s">
        <v>7</v>
      </c>
      <c r="E57" s="65" t="s">
        <v>20</v>
      </c>
      <c r="F57" s="67" t="s">
        <v>61</v>
      </c>
      <c r="G57" s="68">
        <v>30000</v>
      </c>
      <c r="H57" s="68">
        <f>+G57-(I57+L57+N57)</f>
        <v>28227</v>
      </c>
      <c r="I57" s="66">
        <f t="shared" si="0"/>
        <v>861</v>
      </c>
      <c r="J57" s="66">
        <f t="shared" si="1"/>
        <v>2130</v>
      </c>
      <c r="K57" s="66">
        <f t="shared" si="2"/>
        <v>330.00000000000006</v>
      </c>
      <c r="L57" s="66">
        <f t="shared" si="9"/>
        <v>912</v>
      </c>
      <c r="M57" s="66">
        <f t="shared" si="10"/>
        <v>2127</v>
      </c>
      <c r="N57" s="68"/>
      <c r="O57" s="68">
        <f t="shared" si="13"/>
        <v>6360</v>
      </c>
      <c r="P57" s="68">
        <v>25</v>
      </c>
      <c r="Q57" s="147"/>
      <c r="R57" s="76"/>
      <c r="S57" s="148">
        <v>51.37</v>
      </c>
      <c r="T57" s="75">
        <v>200</v>
      </c>
      <c r="U57" s="75"/>
      <c r="V57" s="76"/>
      <c r="W57" s="75">
        <f t="shared" si="8"/>
        <v>276.37</v>
      </c>
      <c r="X57" s="75">
        <f t="shared" si="4"/>
        <v>1773</v>
      </c>
      <c r="Y57" s="76">
        <f t="shared" si="11"/>
        <v>4257</v>
      </c>
      <c r="Z57" s="76">
        <f t="shared" si="6"/>
        <v>27950.63</v>
      </c>
    </row>
    <row r="58" spans="1:26" ht="60.75" hidden="1" x14ac:dyDescent="0.25">
      <c r="A58" s="64">
        <v>57</v>
      </c>
      <c r="B58" s="67" t="s">
        <v>164</v>
      </c>
      <c r="C58" s="67" t="s">
        <v>65</v>
      </c>
      <c r="D58" s="135" t="s">
        <v>8</v>
      </c>
      <c r="E58" s="65" t="s">
        <v>231</v>
      </c>
      <c r="F58" s="67" t="s">
        <v>61</v>
      </c>
      <c r="G58" s="68">
        <v>46000</v>
      </c>
      <c r="H58" s="68">
        <f t="shared" si="7"/>
        <v>43281.4</v>
      </c>
      <c r="I58" s="66">
        <f t="shared" si="0"/>
        <v>1320.2</v>
      </c>
      <c r="J58" s="66">
        <f t="shared" si="1"/>
        <v>3265.9999999999995</v>
      </c>
      <c r="K58" s="66">
        <f t="shared" si="2"/>
        <v>506.00000000000006</v>
      </c>
      <c r="L58" s="66">
        <f t="shared" si="9"/>
        <v>1398.4</v>
      </c>
      <c r="M58" s="66">
        <f t="shared" si="10"/>
        <v>3261.4</v>
      </c>
      <c r="N58" s="68"/>
      <c r="O58" s="68">
        <f t="shared" si="13"/>
        <v>9752</v>
      </c>
      <c r="P58" s="68">
        <v>25</v>
      </c>
      <c r="Q58" s="147">
        <v>1233.44</v>
      </c>
      <c r="R58" s="76"/>
      <c r="S58" s="148">
        <v>398.64</v>
      </c>
      <c r="T58" s="75">
        <v>200</v>
      </c>
      <c r="U58" s="75">
        <v>1289.46</v>
      </c>
      <c r="V58" s="76"/>
      <c r="W58" s="75">
        <f t="shared" si="8"/>
        <v>3146.54</v>
      </c>
      <c r="X58" s="75">
        <f t="shared" si="4"/>
        <v>2718.6000000000004</v>
      </c>
      <c r="Y58" s="76">
        <f t="shared" si="11"/>
        <v>6527.4</v>
      </c>
      <c r="Z58" s="76">
        <f t="shared" si="6"/>
        <v>40134.86</v>
      </c>
    </row>
    <row r="59" spans="1:26" ht="90.75" hidden="1" x14ac:dyDescent="0.25">
      <c r="A59" s="64">
        <v>58</v>
      </c>
      <c r="B59" s="67" t="s">
        <v>165</v>
      </c>
      <c r="C59" s="67" t="s">
        <v>66</v>
      </c>
      <c r="D59" s="67" t="s">
        <v>9</v>
      </c>
      <c r="E59" s="65" t="s">
        <v>20</v>
      </c>
      <c r="F59" s="67" t="s">
        <v>61</v>
      </c>
      <c r="G59" s="68">
        <v>46000</v>
      </c>
      <c r="H59" s="68">
        <f t="shared" si="7"/>
        <v>43281.4</v>
      </c>
      <c r="I59" s="66">
        <f t="shared" si="0"/>
        <v>1320.2</v>
      </c>
      <c r="J59" s="66">
        <f t="shared" si="1"/>
        <v>3265.9999999999995</v>
      </c>
      <c r="K59" s="66">
        <f t="shared" si="2"/>
        <v>506.00000000000006</v>
      </c>
      <c r="L59" s="66">
        <f t="shared" si="9"/>
        <v>1398.4</v>
      </c>
      <c r="M59" s="66">
        <f t="shared" si="10"/>
        <v>3261.4</v>
      </c>
      <c r="N59" s="68"/>
      <c r="O59" s="68">
        <f t="shared" si="13"/>
        <v>9752</v>
      </c>
      <c r="P59" s="68">
        <v>25</v>
      </c>
      <c r="Q59" s="147"/>
      <c r="R59" s="76"/>
      <c r="S59" s="148">
        <v>659.21</v>
      </c>
      <c r="T59" s="75">
        <v>200</v>
      </c>
      <c r="U59" s="76">
        <f>IF((H59*12)&gt;867123.01,(79776+(((H59*12)-867123.01)*0.25))/12,IF((H59*12)&gt;624329.01,(31216+(((H59*12)-624329.01)*0.2))/12,IF((H59*12)&gt;416220.01,(((H59*12)-416220.01)*0.15)/12,0)))</f>
        <v>1289.4598750000005</v>
      </c>
      <c r="V59" s="76"/>
      <c r="W59" s="75">
        <f t="shared" si="8"/>
        <v>2173.6698750000005</v>
      </c>
      <c r="X59" s="75">
        <f t="shared" si="4"/>
        <v>2718.6000000000004</v>
      </c>
      <c r="Y59" s="76">
        <f t="shared" si="11"/>
        <v>6527.4</v>
      </c>
      <c r="Z59" s="76">
        <f t="shared" si="6"/>
        <v>41107.730125000002</v>
      </c>
    </row>
    <row r="60" spans="1:26" ht="60.75" hidden="1" x14ac:dyDescent="0.25">
      <c r="A60" s="64">
        <v>59</v>
      </c>
      <c r="B60" s="67" t="s">
        <v>166</v>
      </c>
      <c r="C60" s="67" t="s">
        <v>65</v>
      </c>
      <c r="D60" s="67" t="s">
        <v>56</v>
      </c>
      <c r="E60" s="65" t="s">
        <v>20</v>
      </c>
      <c r="F60" s="67" t="s">
        <v>61</v>
      </c>
      <c r="G60" s="68">
        <v>46000</v>
      </c>
      <c r="H60" s="68">
        <f t="shared" si="7"/>
        <v>43281.4</v>
      </c>
      <c r="I60" s="66">
        <f t="shared" si="0"/>
        <v>1320.2</v>
      </c>
      <c r="J60" s="66">
        <f t="shared" si="1"/>
        <v>3265.9999999999995</v>
      </c>
      <c r="K60" s="66">
        <f t="shared" si="2"/>
        <v>506.00000000000006</v>
      </c>
      <c r="L60" s="66">
        <f t="shared" si="9"/>
        <v>1398.4</v>
      </c>
      <c r="M60" s="66">
        <f t="shared" si="10"/>
        <v>3261.4</v>
      </c>
      <c r="N60" s="68"/>
      <c r="O60" s="68">
        <f t="shared" si="13"/>
        <v>9752</v>
      </c>
      <c r="P60" s="68">
        <v>25</v>
      </c>
      <c r="Q60" s="147"/>
      <c r="R60" s="76"/>
      <c r="S60" s="148">
        <v>629.16999999999996</v>
      </c>
      <c r="T60" s="75">
        <v>200</v>
      </c>
      <c r="U60" s="76">
        <v>1289.46</v>
      </c>
      <c r="V60" s="76"/>
      <c r="W60" s="75">
        <f t="shared" si="8"/>
        <v>2143.63</v>
      </c>
      <c r="X60" s="75">
        <f t="shared" si="4"/>
        <v>2718.6000000000004</v>
      </c>
      <c r="Y60" s="76">
        <f t="shared" si="11"/>
        <v>6527.4</v>
      </c>
      <c r="Z60" s="76">
        <f t="shared" si="6"/>
        <v>41137.769999999997</v>
      </c>
    </row>
    <row r="61" spans="1:26" ht="60.75" hidden="1" x14ac:dyDescent="0.25">
      <c r="A61" s="64">
        <v>60</v>
      </c>
      <c r="B61" s="67" t="s">
        <v>167</v>
      </c>
      <c r="C61" s="67" t="s">
        <v>66</v>
      </c>
      <c r="D61" s="67" t="s">
        <v>15</v>
      </c>
      <c r="E61" s="65" t="s">
        <v>20</v>
      </c>
      <c r="F61" s="67" t="s">
        <v>61</v>
      </c>
      <c r="G61" s="68">
        <v>36000</v>
      </c>
      <c r="H61" s="68">
        <f t="shared" si="7"/>
        <v>33872.400000000001</v>
      </c>
      <c r="I61" s="66">
        <f t="shared" si="0"/>
        <v>1033.2</v>
      </c>
      <c r="J61" s="66">
        <f t="shared" si="1"/>
        <v>2555.9999999999995</v>
      </c>
      <c r="K61" s="66">
        <f t="shared" si="2"/>
        <v>396.00000000000006</v>
      </c>
      <c r="L61" s="66">
        <f t="shared" si="9"/>
        <v>1094.4000000000001</v>
      </c>
      <c r="M61" s="66">
        <f t="shared" si="10"/>
        <v>2552.4</v>
      </c>
      <c r="N61" s="68"/>
      <c r="O61" s="68">
        <f t="shared" si="13"/>
        <v>7632</v>
      </c>
      <c r="P61" s="68">
        <v>25</v>
      </c>
      <c r="Q61" s="147"/>
      <c r="R61" s="76"/>
      <c r="S61" s="148">
        <v>1310.86</v>
      </c>
      <c r="T61" s="75">
        <v>200</v>
      </c>
      <c r="U61" s="76"/>
      <c r="V61" s="76"/>
      <c r="W61" s="75">
        <f t="shared" si="8"/>
        <v>1535.86</v>
      </c>
      <c r="X61" s="75">
        <f t="shared" si="4"/>
        <v>2127.6000000000004</v>
      </c>
      <c r="Y61" s="76">
        <f t="shared" si="11"/>
        <v>5108.3999999999996</v>
      </c>
      <c r="Z61" s="76">
        <f t="shared" si="6"/>
        <v>32336.54</v>
      </c>
    </row>
    <row r="62" spans="1:26" ht="75.75" hidden="1" x14ac:dyDescent="0.25">
      <c r="A62" s="64">
        <v>61</v>
      </c>
      <c r="B62" s="67" t="s">
        <v>168</v>
      </c>
      <c r="C62" s="67" t="s">
        <v>66</v>
      </c>
      <c r="D62" s="67" t="s">
        <v>136</v>
      </c>
      <c r="E62" s="65" t="s">
        <v>20</v>
      </c>
      <c r="F62" s="67" t="s">
        <v>61</v>
      </c>
      <c r="G62" s="68">
        <v>46000</v>
      </c>
      <c r="H62" s="68">
        <f t="shared" si="7"/>
        <v>43281.4</v>
      </c>
      <c r="I62" s="66">
        <f t="shared" si="0"/>
        <v>1320.2</v>
      </c>
      <c r="J62" s="66">
        <f t="shared" si="1"/>
        <v>3265.9999999999995</v>
      </c>
      <c r="K62" s="66">
        <f t="shared" si="2"/>
        <v>506.00000000000006</v>
      </c>
      <c r="L62" s="66">
        <f t="shared" si="9"/>
        <v>1398.4</v>
      </c>
      <c r="M62" s="66">
        <f t="shared" si="10"/>
        <v>3261.4</v>
      </c>
      <c r="N62" s="68"/>
      <c r="O62" s="68">
        <f t="shared" si="13"/>
        <v>9752</v>
      </c>
      <c r="P62" s="68">
        <v>25</v>
      </c>
      <c r="Q62" s="147">
        <v>10000</v>
      </c>
      <c r="R62" s="76"/>
      <c r="S62" s="148"/>
      <c r="T62" s="75">
        <v>200</v>
      </c>
      <c r="U62" s="159">
        <v>1289.46</v>
      </c>
      <c r="V62" s="76"/>
      <c r="W62" s="75">
        <f t="shared" si="8"/>
        <v>11514.46</v>
      </c>
      <c r="X62" s="75">
        <f t="shared" si="4"/>
        <v>2718.6000000000004</v>
      </c>
      <c r="Y62" s="76">
        <f t="shared" si="11"/>
        <v>6527.4</v>
      </c>
      <c r="Z62" s="76">
        <f t="shared" si="6"/>
        <v>31766.940000000002</v>
      </c>
    </row>
    <row r="63" spans="1:26" ht="60.75" hidden="1" x14ac:dyDescent="0.25">
      <c r="A63" s="64">
        <v>62</v>
      </c>
      <c r="B63" s="67" t="s">
        <v>109</v>
      </c>
      <c r="C63" s="67" t="s">
        <v>66</v>
      </c>
      <c r="D63" s="67" t="s">
        <v>141</v>
      </c>
      <c r="E63" s="65" t="s">
        <v>20</v>
      </c>
      <c r="F63" s="67" t="s">
        <v>61</v>
      </c>
      <c r="G63" s="68">
        <v>46000</v>
      </c>
      <c r="H63" s="68">
        <f t="shared" si="7"/>
        <v>43281.4</v>
      </c>
      <c r="I63" s="66">
        <f t="shared" si="0"/>
        <v>1320.2</v>
      </c>
      <c r="J63" s="66">
        <f t="shared" si="1"/>
        <v>3265.9999999999995</v>
      </c>
      <c r="K63" s="66">
        <f t="shared" si="2"/>
        <v>506.00000000000006</v>
      </c>
      <c r="L63" s="66">
        <f t="shared" si="9"/>
        <v>1398.4</v>
      </c>
      <c r="M63" s="66">
        <f t="shared" si="10"/>
        <v>3261.4</v>
      </c>
      <c r="N63" s="68"/>
      <c r="O63" s="68">
        <f t="shared" si="3"/>
        <v>9752</v>
      </c>
      <c r="P63" s="68">
        <v>25</v>
      </c>
      <c r="Q63" s="147">
        <v>11000</v>
      </c>
      <c r="R63" s="76"/>
      <c r="S63" s="148">
        <v>430.04</v>
      </c>
      <c r="T63" s="75">
        <v>200</v>
      </c>
      <c r="U63" s="159">
        <v>1289.46</v>
      </c>
      <c r="V63" s="76"/>
      <c r="W63" s="75">
        <f t="shared" si="8"/>
        <v>12944.5</v>
      </c>
      <c r="X63" s="75">
        <f t="shared" si="4"/>
        <v>2718.6000000000004</v>
      </c>
      <c r="Y63" s="76">
        <f t="shared" si="11"/>
        <v>6527.4</v>
      </c>
      <c r="Z63" s="76">
        <f t="shared" si="6"/>
        <v>30336.9</v>
      </c>
    </row>
    <row r="64" spans="1:26" ht="75.75" hidden="1" x14ac:dyDescent="0.25">
      <c r="A64" s="64">
        <v>63</v>
      </c>
      <c r="B64" s="67" t="s">
        <v>110</v>
      </c>
      <c r="C64" s="67" t="s">
        <v>66</v>
      </c>
      <c r="D64" s="67" t="s">
        <v>15</v>
      </c>
      <c r="E64" s="65" t="s">
        <v>20</v>
      </c>
      <c r="F64" s="67" t="s">
        <v>61</v>
      </c>
      <c r="G64" s="68">
        <v>36000</v>
      </c>
      <c r="H64" s="68">
        <f t="shared" si="7"/>
        <v>32285.02</v>
      </c>
      <c r="I64" s="66">
        <f t="shared" si="0"/>
        <v>1033.2</v>
      </c>
      <c r="J64" s="66">
        <f t="shared" si="1"/>
        <v>2555.9999999999995</v>
      </c>
      <c r="K64" s="66">
        <f t="shared" si="2"/>
        <v>396.00000000000006</v>
      </c>
      <c r="L64" s="66">
        <f t="shared" si="9"/>
        <v>1094.4000000000001</v>
      </c>
      <c r="M64" s="66">
        <f t="shared" si="10"/>
        <v>2552.4</v>
      </c>
      <c r="N64" s="66">
        <v>1587.38</v>
      </c>
      <c r="O64" s="68">
        <f t="shared" si="3"/>
        <v>9219.380000000001</v>
      </c>
      <c r="P64" s="68">
        <v>25</v>
      </c>
      <c r="Q64" s="147"/>
      <c r="R64" s="76"/>
      <c r="S64" s="148">
        <v>2251.91</v>
      </c>
      <c r="T64" s="75">
        <v>200</v>
      </c>
      <c r="U64" s="75"/>
      <c r="V64" s="76"/>
      <c r="W64" s="75">
        <f t="shared" si="8"/>
        <v>2476.91</v>
      </c>
      <c r="X64" s="75">
        <f t="shared" si="4"/>
        <v>3714.9800000000005</v>
      </c>
      <c r="Y64" s="76">
        <f t="shared" si="11"/>
        <v>5108.3999999999996</v>
      </c>
      <c r="Z64" s="76">
        <f t="shared" si="6"/>
        <v>29808.11</v>
      </c>
    </row>
    <row r="65" spans="1:26" ht="60.75" hidden="1" x14ac:dyDescent="0.25">
      <c r="A65" s="64">
        <v>64</v>
      </c>
      <c r="B65" s="67" t="s">
        <v>111</v>
      </c>
      <c r="C65" s="67" t="s">
        <v>66</v>
      </c>
      <c r="D65" s="67" t="s">
        <v>15</v>
      </c>
      <c r="E65" s="65" t="s">
        <v>32</v>
      </c>
      <c r="F65" s="67" t="s">
        <v>61</v>
      </c>
      <c r="G65" s="68">
        <v>36000</v>
      </c>
      <c r="H65" s="68">
        <f t="shared" si="7"/>
        <v>33872.400000000001</v>
      </c>
      <c r="I65" s="66">
        <f t="shared" si="0"/>
        <v>1033.2</v>
      </c>
      <c r="J65" s="66">
        <f t="shared" si="1"/>
        <v>2555.9999999999995</v>
      </c>
      <c r="K65" s="66">
        <f t="shared" si="2"/>
        <v>396.00000000000006</v>
      </c>
      <c r="L65" s="66">
        <f t="shared" si="9"/>
        <v>1094.4000000000001</v>
      </c>
      <c r="M65" s="66">
        <f t="shared" si="10"/>
        <v>2552.4</v>
      </c>
      <c r="N65" s="68"/>
      <c r="O65" s="68">
        <f t="shared" si="3"/>
        <v>7632</v>
      </c>
      <c r="P65" s="68">
        <v>25</v>
      </c>
      <c r="Q65" s="147">
        <v>1500</v>
      </c>
      <c r="R65" s="76"/>
      <c r="S65" s="148">
        <v>40</v>
      </c>
      <c r="T65" s="75">
        <v>200</v>
      </c>
      <c r="U65" s="75">
        <v>0</v>
      </c>
      <c r="V65" s="76"/>
      <c r="W65" s="75">
        <f t="shared" si="8"/>
        <v>1765</v>
      </c>
      <c r="X65" s="75">
        <f t="shared" si="4"/>
        <v>2127.6000000000004</v>
      </c>
      <c r="Y65" s="76">
        <f t="shared" si="11"/>
        <v>5108.3999999999996</v>
      </c>
      <c r="Z65" s="76">
        <f t="shared" si="6"/>
        <v>32107.4</v>
      </c>
    </row>
    <row r="66" spans="1:26" ht="90.75" hidden="1" x14ac:dyDescent="0.25">
      <c r="A66" s="149">
        <v>65</v>
      </c>
      <c r="B66" s="153" t="s">
        <v>112</v>
      </c>
      <c r="C66" s="153" t="s">
        <v>66</v>
      </c>
      <c r="D66" s="153" t="s">
        <v>15</v>
      </c>
      <c r="E66" s="150" t="s">
        <v>131</v>
      </c>
      <c r="F66" s="153" t="s">
        <v>61</v>
      </c>
      <c r="G66" s="154">
        <v>46000</v>
      </c>
      <c r="H66" s="154">
        <f t="shared" si="7"/>
        <v>43281.4</v>
      </c>
      <c r="I66" s="151">
        <f t="shared" si="0"/>
        <v>1320.2</v>
      </c>
      <c r="J66" s="151">
        <f t="shared" si="1"/>
        <v>3265.9999999999995</v>
      </c>
      <c r="K66" s="151">
        <f t="shared" si="2"/>
        <v>506.00000000000006</v>
      </c>
      <c r="L66" s="151">
        <f t="shared" si="9"/>
        <v>1398.4</v>
      </c>
      <c r="M66" s="151">
        <f t="shared" si="10"/>
        <v>3261.4</v>
      </c>
      <c r="N66" s="154"/>
      <c r="O66" s="154">
        <f t="shared" si="3"/>
        <v>9752</v>
      </c>
      <c r="P66" s="154">
        <v>25</v>
      </c>
      <c r="Q66" s="147">
        <v>200</v>
      </c>
      <c r="R66" s="148"/>
      <c r="S66" s="148">
        <v>1216.52</v>
      </c>
      <c r="T66" s="147">
        <v>200</v>
      </c>
      <c r="U66" s="148">
        <v>1289.46</v>
      </c>
      <c r="V66" s="148"/>
      <c r="W66" s="147">
        <f t="shared" si="8"/>
        <v>2930.98</v>
      </c>
      <c r="X66" s="147">
        <f t="shared" si="4"/>
        <v>2718.6000000000004</v>
      </c>
      <c r="Y66" s="148">
        <f t="shared" si="11"/>
        <v>6527.4</v>
      </c>
      <c r="Z66" s="148">
        <f t="shared" si="6"/>
        <v>40350.42</v>
      </c>
    </row>
    <row r="67" spans="1:26" ht="90.75" hidden="1" x14ac:dyDescent="0.25">
      <c r="A67" s="64">
        <v>66</v>
      </c>
      <c r="B67" s="67" t="s">
        <v>113</v>
      </c>
      <c r="C67" s="67" t="s">
        <v>65</v>
      </c>
      <c r="D67" s="67" t="s">
        <v>12</v>
      </c>
      <c r="E67" s="65" t="s">
        <v>22</v>
      </c>
      <c r="F67" s="67" t="s">
        <v>61</v>
      </c>
      <c r="G67" s="68">
        <v>46000</v>
      </c>
      <c r="H67" s="68">
        <f t="shared" si="7"/>
        <v>43281.4</v>
      </c>
      <c r="I67" s="66">
        <f t="shared" ref="I67:I111" si="14">IF(G67&lt;=374040,G67*2.87%,9334.68)</f>
        <v>1320.2</v>
      </c>
      <c r="J67" s="66">
        <f t="shared" ref="J67:J111" si="15">IF(G67&lt;=374040,G67*7.1%,23092.75)</f>
        <v>3265.9999999999995</v>
      </c>
      <c r="K67" s="66">
        <f t="shared" ref="K67:K111" si="16">IF(G67&lt;=74808,G67*1.1%,822.89)</f>
        <v>506.00000000000006</v>
      </c>
      <c r="L67" s="66">
        <f t="shared" si="9"/>
        <v>1398.4</v>
      </c>
      <c r="M67" s="66">
        <f t="shared" si="10"/>
        <v>3261.4</v>
      </c>
      <c r="N67" s="68"/>
      <c r="O67" s="68">
        <f t="shared" ref="O67:O90" si="17">+I67+J67+K67+L67+M67+N67</f>
        <v>9752</v>
      </c>
      <c r="P67" s="68">
        <v>25</v>
      </c>
      <c r="Q67" s="147"/>
      <c r="R67" s="76"/>
      <c r="S67" s="148">
        <v>890.25</v>
      </c>
      <c r="T67" s="75">
        <v>200</v>
      </c>
      <c r="U67" s="75">
        <v>1289.46</v>
      </c>
      <c r="V67" s="76"/>
      <c r="W67" s="75">
        <f t="shared" si="8"/>
        <v>2404.71</v>
      </c>
      <c r="X67" s="75">
        <f t="shared" ref="X67:X111" si="18">+I67+L67+N67</f>
        <v>2718.6000000000004</v>
      </c>
      <c r="Y67" s="76">
        <f t="shared" si="11"/>
        <v>6527.4</v>
      </c>
      <c r="Z67" s="76">
        <f t="shared" ref="Z67:Z70" si="19">+G67-(W67+X67)</f>
        <v>40876.69</v>
      </c>
    </row>
    <row r="68" spans="1:26" ht="75.75" hidden="1" x14ac:dyDescent="0.25">
      <c r="A68" s="64">
        <v>67</v>
      </c>
      <c r="B68" s="67" t="s">
        <v>114</v>
      </c>
      <c r="C68" s="67" t="s">
        <v>65</v>
      </c>
      <c r="D68" s="67" t="s">
        <v>8</v>
      </c>
      <c r="E68" s="65" t="s">
        <v>21</v>
      </c>
      <c r="F68" s="67" t="s">
        <v>61</v>
      </c>
      <c r="G68" s="68">
        <v>36000</v>
      </c>
      <c r="H68" s="68">
        <f t="shared" ref="H68:H90" si="20">+G68-(I68+L68+N68)</f>
        <v>30697.64</v>
      </c>
      <c r="I68" s="66">
        <f t="shared" si="14"/>
        <v>1033.2</v>
      </c>
      <c r="J68" s="66">
        <f t="shared" si="15"/>
        <v>2555.9999999999995</v>
      </c>
      <c r="K68" s="66">
        <f t="shared" si="16"/>
        <v>396.00000000000006</v>
      </c>
      <c r="L68" s="66">
        <f t="shared" si="9"/>
        <v>1094.4000000000001</v>
      </c>
      <c r="M68" s="66">
        <f t="shared" si="10"/>
        <v>2552.4</v>
      </c>
      <c r="N68" s="68">
        <v>3174.76</v>
      </c>
      <c r="O68" s="68">
        <f t="shared" si="17"/>
        <v>10806.76</v>
      </c>
      <c r="P68" s="68">
        <v>25</v>
      </c>
      <c r="Q68" s="147"/>
      <c r="R68" s="76"/>
      <c r="S68" s="148">
        <v>2154.67</v>
      </c>
      <c r="T68" s="75">
        <v>200</v>
      </c>
      <c r="U68" s="75"/>
      <c r="V68" s="76"/>
      <c r="W68" s="75">
        <f t="shared" ref="W68:W100" si="21">P68+Q68+R68+S68+T68+U68</f>
        <v>2379.67</v>
      </c>
      <c r="X68" s="75">
        <f t="shared" si="18"/>
        <v>5302.3600000000006</v>
      </c>
      <c r="Y68" s="76">
        <f t="shared" si="11"/>
        <v>5108.3999999999996</v>
      </c>
      <c r="Z68" s="76">
        <f t="shared" si="19"/>
        <v>28317.97</v>
      </c>
    </row>
    <row r="69" spans="1:26" ht="75.75" hidden="1" x14ac:dyDescent="0.25">
      <c r="A69" s="64">
        <v>68</v>
      </c>
      <c r="B69" s="65" t="s">
        <v>115</v>
      </c>
      <c r="C69" s="65" t="s">
        <v>65</v>
      </c>
      <c r="D69" s="65" t="s">
        <v>142</v>
      </c>
      <c r="E69" s="65" t="s">
        <v>24</v>
      </c>
      <c r="F69" s="65" t="s">
        <v>61</v>
      </c>
      <c r="G69" s="66">
        <v>36000</v>
      </c>
      <c r="H69" s="66">
        <f t="shared" si="20"/>
        <v>33872.400000000001</v>
      </c>
      <c r="I69" s="66">
        <f t="shared" si="14"/>
        <v>1033.2</v>
      </c>
      <c r="J69" s="66">
        <f t="shared" si="15"/>
        <v>2555.9999999999995</v>
      </c>
      <c r="K69" s="66">
        <f t="shared" si="16"/>
        <v>396.00000000000006</v>
      </c>
      <c r="L69" s="66">
        <f t="shared" ref="L69:L111" si="22">IF(G69&lt;=187020,G69*3.04%,4943.8)</f>
        <v>1094.4000000000001</v>
      </c>
      <c r="M69" s="66">
        <f t="shared" ref="M69:M111" si="23">IF(G69&lt;=187020,G69*7.09%,11530.11)</f>
        <v>2552.4</v>
      </c>
      <c r="N69" s="66"/>
      <c r="O69" s="66">
        <f t="shared" si="17"/>
        <v>7632</v>
      </c>
      <c r="P69" s="66">
        <v>25</v>
      </c>
      <c r="Q69" s="147">
        <v>6505.87</v>
      </c>
      <c r="R69" s="75"/>
      <c r="S69" s="147">
        <v>458.63</v>
      </c>
      <c r="T69" s="75">
        <v>200</v>
      </c>
      <c r="U69" s="75"/>
      <c r="V69" s="75"/>
      <c r="W69" s="75">
        <f t="shared" si="21"/>
        <v>7189.5</v>
      </c>
      <c r="X69" s="75">
        <f t="shared" si="18"/>
        <v>2127.6000000000004</v>
      </c>
      <c r="Y69" s="75">
        <f t="shared" si="11"/>
        <v>5108.3999999999996</v>
      </c>
      <c r="Z69" s="76">
        <f t="shared" si="19"/>
        <v>26682.9</v>
      </c>
    </row>
    <row r="70" spans="1:26" ht="60.75" hidden="1" x14ac:dyDescent="0.25">
      <c r="A70" s="64">
        <v>69</v>
      </c>
      <c r="B70" s="67" t="s">
        <v>196</v>
      </c>
      <c r="C70" s="67" t="s">
        <v>66</v>
      </c>
      <c r="D70" s="134" t="s">
        <v>56</v>
      </c>
      <c r="E70" s="65" t="s">
        <v>197</v>
      </c>
      <c r="F70" s="67" t="s">
        <v>61</v>
      </c>
      <c r="G70" s="68">
        <v>46000</v>
      </c>
      <c r="H70" s="68">
        <f t="shared" si="20"/>
        <v>43281.4</v>
      </c>
      <c r="I70" s="66">
        <f t="shared" si="14"/>
        <v>1320.2</v>
      </c>
      <c r="J70" s="66">
        <f t="shared" si="15"/>
        <v>3265.9999999999995</v>
      </c>
      <c r="K70" s="66">
        <f t="shared" si="16"/>
        <v>506.00000000000006</v>
      </c>
      <c r="L70" s="66">
        <f t="shared" si="22"/>
        <v>1398.4</v>
      </c>
      <c r="M70" s="66">
        <f t="shared" si="23"/>
        <v>3261.4</v>
      </c>
      <c r="N70" s="68"/>
      <c r="O70" s="68">
        <f t="shared" si="17"/>
        <v>9752</v>
      </c>
      <c r="P70" s="68">
        <v>25</v>
      </c>
      <c r="Q70" s="147">
        <v>7511.18</v>
      </c>
      <c r="R70" s="76"/>
      <c r="S70" s="148">
        <v>114.99</v>
      </c>
      <c r="T70" s="75">
        <v>200</v>
      </c>
      <c r="U70" s="76">
        <f>IF((H70*12)&gt;867123.01,(79776+(((H70*12)-867123.01)*0.25))/12,IF((H70*12)&gt;624329.01,(31216+(((H70*12)-624329.01)*0.2))/12,IF((H70*12)&gt;416220.01,(((H70*12)-416220.01)*0.15)/12,0)))</f>
        <v>1289.4598750000005</v>
      </c>
      <c r="V70" s="76"/>
      <c r="W70" s="75">
        <f t="shared" si="21"/>
        <v>9140.6298750000005</v>
      </c>
      <c r="X70" s="75">
        <f t="shared" si="18"/>
        <v>2718.6000000000004</v>
      </c>
      <c r="Y70" s="76">
        <f t="shared" si="11"/>
        <v>6527.4</v>
      </c>
      <c r="Z70" s="76">
        <f t="shared" si="19"/>
        <v>34140.770124999995</v>
      </c>
    </row>
    <row r="71" spans="1:26" ht="60.75" hidden="1" x14ac:dyDescent="0.25">
      <c r="A71" s="64">
        <v>70</v>
      </c>
      <c r="B71" s="65" t="s">
        <v>119</v>
      </c>
      <c r="C71" s="65" t="s">
        <v>65</v>
      </c>
      <c r="D71" s="65" t="s">
        <v>15</v>
      </c>
      <c r="E71" s="65" t="s">
        <v>20</v>
      </c>
      <c r="F71" s="65" t="s">
        <v>61</v>
      </c>
      <c r="G71" s="66">
        <v>36000</v>
      </c>
      <c r="H71" s="66">
        <f t="shared" si="20"/>
        <v>33872.400000000001</v>
      </c>
      <c r="I71" s="66">
        <f t="shared" si="14"/>
        <v>1033.2</v>
      </c>
      <c r="J71" s="66">
        <f t="shared" si="15"/>
        <v>2555.9999999999995</v>
      </c>
      <c r="K71" s="66">
        <f t="shared" si="16"/>
        <v>396.00000000000006</v>
      </c>
      <c r="L71" s="66">
        <f t="shared" si="22"/>
        <v>1094.4000000000001</v>
      </c>
      <c r="M71" s="66">
        <f t="shared" si="23"/>
        <v>2552.4</v>
      </c>
      <c r="N71" s="66"/>
      <c r="O71" s="66">
        <f t="shared" si="17"/>
        <v>7632</v>
      </c>
      <c r="P71" s="66">
        <v>25</v>
      </c>
      <c r="Q71" s="147">
        <v>2125.4899999999998</v>
      </c>
      <c r="R71" s="75"/>
      <c r="S71" s="147"/>
      <c r="T71" s="75">
        <v>200</v>
      </c>
      <c r="U71" s="75">
        <v>0</v>
      </c>
      <c r="V71" s="75"/>
      <c r="W71" s="75">
        <f t="shared" si="21"/>
        <v>2350.4899999999998</v>
      </c>
      <c r="X71" s="75">
        <f t="shared" si="18"/>
        <v>2127.6000000000004</v>
      </c>
      <c r="Y71" s="75">
        <f>+J71+M71</f>
        <v>5108.3999999999996</v>
      </c>
      <c r="Z71" s="75">
        <f>+G71-(W71+X71)</f>
        <v>31521.91</v>
      </c>
    </row>
    <row r="72" spans="1:26" ht="90.75" hidden="1" x14ac:dyDescent="0.25">
      <c r="A72" s="64">
        <v>71</v>
      </c>
      <c r="B72" s="65" t="s">
        <v>124</v>
      </c>
      <c r="C72" s="65" t="s">
        <v>66</v>
      </c>
      <c r="D72" s="65" t="s">
        <v>7</v>
      </c>
      <c r="E72" s="65" t="s">
        <v>18</v>
      </c>
      <c r="F72" s="65" t="s">
        <v>61</v>
      </c>
      <c r="G72" s="66">
        <v>25000</v>
      </c>
      <c r="H72" s="66">
        <f t="shared" si="20"/>
        <v>23522.5</v>
      </c>
      <c r="I72" s="66">
        <f t="shared" si="14"/>
        <v>717.5</v>
      </c>
      <c r="J72" s="66">
        <f t="shared" si="15"/>
        <v>1774.9999999999998</v>
      </c>
      <c r="K72" s="66">
        <f t="shared" si="16"/>
        <v>275</v>
      </c>
      <c r="L72" s="66">
        <f t="shared" si="22"/>
        <v>760</v>
      </c>
      <c r="M72" s="66">
        <f t="shared" si="23"/>
        <v>1772.5000000000002</v>
      </c>
      <c r="N72" s="66"/>
      <c r="O72" s="66">
        <f t="shared" si="17"/>
        <v>5300</v>
      </c>
      <c r="P72" s="66">
        <v>25</v>
      </c>
      <c r="Q72" s="147">
        <v>9635.91</v>
      </c>
      <c r="R72" s="75"/>
      <c r="S72" s="147">
        <v>1328.8</v>
      </c>
      <c r="T72" s="75">
        <v>200</v>
      </c>
      <c r="U72" s="75"/>
      <c r="V72" s="75"/>
      <c r="W72" s="75">
        <f t="shared" si="21"/>
        <v>11189.71</v>
      </c>
      <c r="X72" s="75">
        <f t="shared" si="18"/>
        <v>1477.5</v>
      </c>
      <c r="Y72" s="75">
        <f>+J72+M72</f>
        <v>3547.5</v>
      </c>
      <c r="Z72" s="75">
        <f>+G72-(W72+X72)</f>
        <v>12332.79</v>
      </c>
    </row>
    <row r="73" spans="1:26" ht="75.75" hidden="1" x14ac:dyDescent="0.25">
      <c r="A73" s="64">
        <v>72</v>
      </c>
      <c r="B73" s="65" t="s">
        <v>215</v>
      </c>
      <c r="C73" s="65" t="s">
        <v>66</v>
      </c>
      <c r="D73" s="65" t="s">
        <v>15</v>
      </c>
      <c r="E73" s="65" t="s">
        <v>171</v>
      </c>
      <c r="F73" s="65" t="s">
        <v>61</v>
      </c>
      <c r="G73" s="66">
        <v>30000</v>
      </c>
      <c r="H73" s="66">
        <f t="shared" si="20"/>
        <v>28227</v>
      </c>
      <c r="I73" s="66">
        <f t="shared" si="14"/>
        <v>861</v>
      </c>
      <c r="J73" s="66">
        <f t="shared" si="15"/>
        <v>2130</v>
      </c>
      <c r="K73" s="66">
        <f t="shared" si="16"/>
        <v>330.00000000000006</v>
      </c>
      <c r="L73" s="66">
        <f t="shared" si="22"/>
        <v>912</v>
      </c>
      <c r="M73" s="66">
        <f t="shared" si="23"/>
        <v>2127</v>
      </c>
      <c r="N73" s="66"/>
      <c r="O73" s="66">
        <f t="shared" si="17"/>
        <v>6360</v>
      </c>
      <c r="P73" s="66">
        <v>25</v>
      </c>
      <c r="Q73" s="147">
        <v>2995.75</v>
      </c>
      <c r="R73" s="75"/>
      <c r="S73" s="147"/>
      <c r="T73" s="75">
        <v>200</v>
      </c>
      <c r="U73" s="75"/>
      <c r="V73" s="75"/>
      <c r="W73" s="75">
        <f t="shared" si="21"/>
        <v>3220.75</v>
      </c>
      <c r="X73" s="75">
        <f t="shared" si="18"/>
        <v>1773</v>
      </c>
      <c r="Y73" s="75">
        <f>+J73+M73</f>
        <v>4257</v>
      </c>
      <c r="Z73" s="75">
        <f>+G73-(W73+X73)</f>
        <v>25006.25</v>
      </c>
    </row>
    <row r="74" spans="1:26" ht="75.75" hidden="1" x14ac:dyDescent="0.25">
      <c r="A74" s="64">
        <v>73</v>
      </c>
      <c r="B74" s="134" t="s">
        <v>147</v>
      </c>
      <c r="C74" s="134" t="s">
        <v>65</v>
      </c>
      <c r="D74" s="134" t="s">
        <v>149</v>
      </c>
      <c r="E74" s="65" t="s">
        <v>150</v>
      </c>
      <c r="F74" s="134" t="s">
        <v>48</v>
      </c>
      <c r="G74" s="66">
        <v>30000</v>
      </c>
      <c r="H74" s="66">
        <f t="shared" si="20"/>
        <v>28227</v>
      </c>
      <c r="I74" s="66">
        <f t="shared" si="14"/>
        <v>861</v>
      </c>
      <c r="J74" s="66">
        <f t="shared" si="15"/>
        <v>2130</v>
      </c>
      <c r="K74" s="66">
        <f t="shared" si="16"/>
        <v>330.00000000000006</v>
      </c>
      <c r="L74" s="66">
        <f t="shared" si="22"/>
        <v>912</v>
      </c>
      <c r="M74" s="66">
        <f t="shared" si="23"/>
        <v>2127</v>
      </c>
      <c r="N74" s="66"/>
      <c r="O74" s="66">
        <f t="shared" si="17"/>
        <v>6360</v>
      </c>
      <c r="P74" s="66">
        <v>25</v>
      </c>
      <c r="Q74" s="147">
        <v>500</v>
      </c>
      <c r="R74" s="75"/>
      <c r="S74" s="147"/>
      <c r="T74" s="75">
        <v>200</v>
      </c>
      <c r="U74" s="75"/>
      <c r="V74" s="75"/>
      <c r="W74" s="75">
        <f t="shared" si="21"/>
        <v>725</v>
      </c>
      <c r="X74" s="75">
        <f t="shared" si="18"/>
        <v>1773</v>
      </c>
      <c r="Y74" s="75">
        <f t="shared" ref="Y74:Y90" si="24">+J74+M74</f>
        <v>4257</v>
      </c>
      <c r="Z74" s="75">
        <f t="shared" ref="Z74:Z111" si="25">+G74-(W74+X74)</f>
        <v>27502</v>
      </c>
    </row>
    <row r="75" spans="1:26" ht="60.75" hidden="1" x14ac:dyDescent="0.25">
      <c r="A75" s="64">
        <v>74</v>
      </c>
      <c r="B75" s="134" t="s">
        <v>180</v>
      </c>
      <c r="C75" s="134" t="s">
        <v>65</v>
      </c>
      <c r="D75" s="134" t="s">
        <v>15</v>
      </c>
      <c r="E75" s="65" t="s">
        <v>21</v>
      </c>
      <c r="F75" s="134" t="s">
        <v>61</v>
      </c>
      <c r="G75" s="66">
        <v>30000</v>
      </c>
      <c r="H75" s="66">
        <f t="shared" si="20"/>
        <v>28227</v>
      </c>
      <c r="I75" s="66">
        <f t="shared" si="14"/>
        <v>861</v>
      </c>
      <c r="J75" s="66">
        <f t="shared" si="15"/>
        <v>2130</v>
      </c>
      <c r="K75" s="66">
        <f t="shared" si="16"/>
        <v>330.00000000000006</v>
      </c>
      <c r="L75" s="66">
        <f t="shared" si="22"/>
        <v>912</v>
      </c>
      <c r="M75" s="66">
        <f t="shared" si="23"/>
        <v>2127</v>
      </c>
      <c r="N75" s="66"/>
      <c r="O75" s="66">
        <f t="shared" si="17"/>
        <v>6360</v>
      </c>
      <c r="P75" s="66">
        <v>25</v>
      </c>
      <c r="Q75" s="147">
        <v>2000</v>
      </c>
      <c r="R75" s="75"/>
      <c r="S75" s="147"/>
      <c r="T75" s="75">
        <v>200</v>
      </c>
      <c r="U75" s="75"/>
      <c r="V75" s="75"/>
      <c r="W75" s="75">
        <f t="shared" si="21"/>
        <v>2225</v>
      </c>
      <c r="X75" s="75">
        <f t="shared" si="18"/>
        <v>1773</v>
      </c>
      <c r="Y75" s="75">
        <f t="shared" si="24"/>
        <v>4257</v>
      </c>
      <c r="Z75" s="75">
        <f t="shared" si="25"/>
        <v>26002</v>
      </c>
    </row>
    <row r="76" spans="1:26" ht="75.75" hidden="1" x14ac:dyDescent="0.25">
      <c r="A76" s="64">
        <v>75</v>
      </c>
      <c r="B76" s="134" t="s">
        <v>223</v>
      </c>
      <c r="C76" s="134" t="s">
        <v>66</v>
      </c>
      <c r="D76" s="134" t="s">
        <v>56</v>
      </c>
      <c r="E76" s="65" t="s">
        <v>181</v>
      </c>
      <c r="F76" s="134" t="s">
        <v>61</v>
      </c>
      <c r="G76" s="66">
        <v>30000</v>
      </c>
      <c r="H76" s="66">
        <f t="shared" si="20"/>
        <v>28227</v>
      </c>
      <c r="I76" s="66">
        <f t="shared" si="14"/>
        <v>861</v>
      </c>
      <c r="J76" s="66">
        <f t="shared" si="15"/>
        <v>2130</v>
      </c>
      <c r="K76" s="66">
        <f t="shared" si="16"/>
        <v>330.00000000000006</v>
      </c>
      <c r="L76" s="66">
        <f t="shared" si="22"/>
        <v>912</v>
      </c>
      <c r="M76" s="66">
        <f t="shared" si="23"/>
        <v>2127</v>
      </c>
      <c r="N76" s="66"/>
      <c r="O76" s="66">
        <f t="shared" si="17"/>
        <v>6360</v>
      </c>
      <c r="P76" s="66">
        <v>25</v>
      </c>
      <c r="Q76" s="147">
        <v>7426.75</v>
      </c>
      <c r="R76" s="75"/>
      <c r="S76" s="147"/>
      <c r="T76" s="75">
        <v>200</v>
      </c>
      <c r="U76" s="75"/>
      <c r="V76" s="75"/>
      <c r="W76" s="75">
        <f t="shared" si="21"/>
        <v>7651.75</v>
      </c>
      <c r="X76" s="75">
        <f t="shared" si="18"/>
        <v>1773</v>
      </c>
      <c r="Y76" s="75">
        <f t="shared" si="24"/>
        <v>4257</v>
      </c>
      <c r="Z76" s="75">
        <f t="shared" si="25"/>
        <v>20575.25</v>
      </c>
    </row>
    <row r="77" spans="1:26" ht="60.75" hidden="1" x14ac:dyDescent="0.25">
      <c r="A77" s="64">
        <v>76</v>
      </c>
      <c r="B77" s="67" t="s">
        <v>183</v>
      </c>
      <c r="C77" s="67" t="s">
        <v>65</v>
      </c>
      <c r="D77" s="67" t="s">
        <v>56</v>
      </c>
      <c r="E77" s="67" t="s">
        <v>32</v>
      </c>
      <c r="F77" s="67" t="s">
        <v>61</v>
      </c>
      <c r="G77" s="68">
        <v>26000</v>
      </c>
      <c r="H77" s="68">
        <f t="shared" si="20"/>
        <v>22876.02</v>
      </c>
      <c r="I77" s="68">
        <f t="shared" si="14"/>
        <v>746.2</v>
      </c>
      <c r="J77" s="68">
        <f t="shared" si="15"/>
        <v>1845.9999999999998</v>
      </c>
      <c r="K77" s="66">
        <f t="shared" si="16"/>
        <v>286.00000000000006</v>
      </c>
      <c r="L77" s="66">
        <f t="shared" si="22"/>
        <v>790.4</v>
      </c>
      <c r="M77" s="66">
        <f t="shared" si="23"/>
        <v>1843.4</v>
      </c>
      <c r="N77" s="66">
        <v>1587.38</v>
      </c>
      <c r="O77" s="68">
        <f t="shared" si="17"/>
        <v>7099.38</v>
      </c>
      <c r="P77" s="68">
        <v>25</v>
      </c>
      <c r="Q77" s="148">
        <v>1000</v>
      </c>
      <c r="R77" s="80"/>
      <c r="S77" s="157">
        <v>80.61</v>
      </c>
      <c r="T77" s="75">
        <v>200</v>
      </c>
      <c r="U77" s="75"/>
      <c r="V77" s="77"/>
      <c r="W77" s="75">
        <f t="shared" si="21"/>
        <v>1305.6099999999999</v>
      </c>
      <c r="X77" s="75">
        <f t="shared" si="18"/>
        <v>3123.98</v>
      </c>
      <c r="Y77" s="75">
        <f t="shared" si="24"/>
        <v>3689.3999999999996</v>
      </c>
      <c r="Z77" s="75">
        <f t="shared" si="25"/>
        <v>21570.41</v>
      </c>
    </row>
    <row r="78" spans="1:26" ht="60.75" hidden="1" x14ac:dyDescent="0.25">
      <c r="A78" s="64">
        <v>77</v>
      </c>
      <c r="B78" s="134" t="s">
        <v>184</v>
      </c>
      <c r="C78" s="134" t="s">
        <v>66</v>
      </c>
      <c r="D78" s="134" t="s">
        <v>56</v>
      </c>
      <c r="E78" s="65" t="s">
        <v>32</v>
      </c>
      <c r="F78" s="134" t="s">
        <v>61</v>
      </c>
      <c r="G78" s="66">
        <v>26000</v>
      </c>
      <c r="H78" s="66">
        <f t="shared" si="20"/>
        <v>24463.4</v>
      </c>
      <c r="I78" s="66">
        <f t="shared" si="14"/>
        <v>746.2</v>
      </c>
      <c r="J78" s="66">
        <f t="shared" si="15"/>
        <v>1845.9999999999998</v>
      </c>
      <c r="K78" s="66">
        <f t="shared" si="16"/>
        <v>286.00000000000006</v>
      </c>
      <c r="L78" s="66">
        <f t="shared" si="22"/>
        <v>790.4</v>
      </c>
      <c r="M78" s="66">
        <f t="shared" si="23"/>
        <v>1843.4</v>
      </c>
      <c r="N78" s="69"/>
      <c r="O78" s="66">
        <f t="shared" si="17"/>
        <v>5512</v>
      </c>
      <c r="P78" s="66">
        <v>25</v>
      </c>
      <c r="Q78" s="147">
        <v>1000</v>
      </c>
      <c r="R78" s="77"/>
      <c r="S78" s="158"/>
      <c r="T78" s="75">
        <v>200</v>
      </c>
      <c r="U78" s="75"/>
      <c r="V78" s="77"/>
      <c r="W78" s="75">
        <f t="shared" si="21"/>
        <v>1225</v>
      </c>
      <c r="X78" s="75">
        <f t="shared" si="18"/>
        <v>1536.6</v>
      </c>
      <c r="Y78" s="75">
        <f t="shared" si="24"/>
        <v>3689.3999999999996</v>
      </c>
      <c r="Z78" s="75">
        <f t="shared" si="25"/>
        <v>23238.400000000001</v>
      </c>
    </row>
    <row r="79" spans="1:26" ht="75.75" hidden="1" x14ac:dyDescent="0.25">
      <c r="A79" s="64">
        <v>78</v>
      </c>
      <c r="B79" s="134" t="s">
        <v>185</v>
      </c>
      <c r="C79" s="134" t="s">
        <v>65</v>
      </c>
      <c r="D79" s="134" t="s">
        <v>186</v>
      </c>
      <c r="E79" s="65" t="s">
        <v>21</v>
      </c>
      <c r="F79" s="134" t="s">
        <v>61</v>
      </c>
      <c r="G79" s="66">
        <v>26000</v>
      </c>
      <c r="H79" s="66">
        <f t="shared" si="20"/>
        <v>24463.4</v>
      </c>
      <c r="I79" s="66">
        <f t="shared" si="14"/>
        <v>746.2</v>
      </c>
      <c r="J79" s="66">
        <f t="shared" si="15"/>
        <v>1845.9999999999998</v>
      </c>
      <c r="K79" s="66">
        <f t="shared" si="16"/>
        <v>286.00000000000006</v>
      </c>
      <c r="L79" s="66">
        <f t="shared" si="22"/>
        <v>790.4</v>
      </c>
      <c r="M79" s="66">
        <f t="shared" si="23"/>
        <v>1843.4</v>
      </c>
      <c r="N79" s="69"/>
      <c r="O79" s="66">
        <f t="shared" si="17"/>
        <v>5512</v>
      </c>
      <c r="P79" s="66">
        <v>25</v>
      </c>
      <c r="Q79" s="147"/>
      <c r="R79" s="77"/>
      <c r="S79" s="158"/>
      <c r="T79" s="75">
        <v>200</v>
      </c>
      <c r="U79" s="75"/>
      <c r="V79" s="77"/>
      <c r="W79" s="75">
        <f t="shared" si="21"/>
        <v>225</v>
      </c>
      <c r="X79" s="75">
        <f t="shared" si="18"/>
        <v>1536.6</v>
      </c>
      <c r="Y79" s="75">
        <f t="shared" si="24"/>
        <v>3689.3999999999996</v>
      </c>
      <c r="Z79" s="75">
        <f t="shared" si="25"/>
        <v>24238.400000000001</v>
      </c>
    </row>
    <row r="80" spans="1:26" ht="75.75" hidden="1" x14ac:dyDescent="0.25">
      <c r="A80" s="64">
        <v>79</v>
      </c>
      <c r="B80" s="134" t="s">
        <v>187</v>
      </c>
      <c r="C80" s="134" t="s">
        <v>65</v>
      </c>
      <c r="D80" s="134" t="s">
        <v>186</v>
      </c>
      <c r="E80" s="65" t="s">
        <v>21</v>
      </c>
      <c r="F80" s="134" t="s">
        <v>61</v>
      </c>
      <c r="G80" s="66">
        <v>26000</v>
      </c>
      <c r="H80" s="66">
        <f t="shared" si="20"/>
        <v>24463.4</v>
      </c>
      <c r="I80" s="66">
        <f t="shared" si="14"/>
        <v>746.2</v>
      </c>
      <c r="J80" s="66">
        <f t="shared" si="15"/>
        <v>1845.9999999999998</v>
      </c>
      <c r="K80" s="66">
        <f t="shared" si="16"/>
        <v>286.00000000000006</v>
      </c>
      <c r="L80" s="66">
        <f t="shared" si="22"/>
        <v>790.4</v>
      </c>
      <c r="M80" s="66">
        <f t="shared" si="23"/>
        <v>1843.4</v>
      </c>
      <c r="N80" s="69"/>
      <c r="O80" s="66">
        <f t="shared" si="17"/>
        <v>5512</v>
      </c>
      <c r="P80" s="66">
        <v>25</v>
      </c>
      <c r="Q80" s="147"/>
      <c r="R80" s="77"/>
      <c r="S80" s="158">
        <v>7.8</v>
      </c>
      <c r="T80" s="75">
        <v>200</v>
      </c>
      <c r="U80" s="75"/>
      <c r="V80" s="77"/>
      <c r="W80" s="75">
        <f t="shared" si="21"/>
        <v>232.8</v>
      </c>
      <c r="X80" s="75">
        <f t="shared" si="18"/>
        <v>1536.6</v>
      </c>
      <c r="Y80" s="75">
        <f t="shared" si="24"/>
        <v>3689.3999999999996</v>
      </c>
      <c r="Z80" s="75">
        <f t="shared" si="25"/>
        <v>24230.6</v>
      </c>
    </row>
    <row r="81" spans="1:26" ht="75.75" hidden="1" x14ac:dyDescent="0.25">
      <c r="A81" s="64">
        <v>80</v>
      </c>
      <c r="B81" s="134" t="s">
        <v>188</v>
      </c>
      <c r="C81" s="134" t="s">
        <v>66</v>
      </c>
      <c r="D81" s="134" t="s">
        <v>56</v>
      </c>
      <c r="E81" s="65" t="s">
        <v>20</v>
      </c>
      <c r="F81" s="134" t="s">
        <v>61</v>
      </c>
      <c r="G81" s="66">
        <v>30000</v>
      </c>
      <c r="H81" s="66">
        <f t="shared" si="20"/>
        <v>28227</v>
      </c>
      <c r="I81" s="66">
        <f t="shared" si="14"/>
        <v>861</v>
      </c>
      <c r="J81" s="66">
        <f t="shared" si="15"/>
        <v>2130</v>
      </c>
      <c r="K81" s="66">
        <f t="shared" si="16"/>
        <v>330.00000000000006</v>
      </c>
      <c r="L81" s="66">
        <f t="shared" si="22"/>
        <v>912</v>
      </c>
      <c r="M81" s="66">
        <f t="shared" si="23"/>
        <v>2127</v>
      </c>
      <c r="N81" s="69"/>
      <c r="O81" s="66">
        <f t="shared" si="17"/>
        <v>6360</v>
      </c>
      <c r="P81" s="66">
        <v>25</v>
      </c>
      <c r="Q81" s="147"/>
      <c r="R81" s="77"/>
      <c r="S81" s="158"/>
      <c r="T81" s="75">
        <v>200</v>
      </c>
      <c r="U81" s="75"/>
      <c r="V81" s="77"/>
      <c r="W81" s="75">
        <f t="shared" si="21"/>
        <v>225</v>
      </c>
      <c r="X81" s="75">
        <f t="shared" si="18"/>
        <v>1773</v>
      </c>
      <c r="Y81" s="75">
        <f t="shared" si="24"/>
        <v>4257</v>
      </c>
      <c r="Z81" s="75">
        <f t="shared" si="25"/>
        <v>28002</v>
      </c>
    </row>
    <row r="82" spans="1:26" ht="90.75" hidden="1" x14ac:dyDescent="0.25">
      <c r="A82" s="64">
        <v>81</v>
      </c>
      <c r="B82" s="134" t="s">
        <v>189</v>
      </c>
      <c r="C82" s="134" t="s">
        <v>65</v>
      </c>
      <c r="D82" s="134" t="s">
        <v>177</v>
      </c>
      <c r="E82" s="65" t="s">
        <v>190</v>
      </c>
      <c r="F82" s="134" t="s">
        <v>61</v>
      </c>
      <c r="G82" s="66">
        <v>36000</v>
      </c>
      <c r="H82" s="66">
        <f t="shared" si="20"/>
        <v>33872.400000000001</v>
      </c>
      <c r="I82" s="66">
        <f t="shared" si="14"/>
        <v>1033.2</v>
      </c>
      <c r="J82" s="66">
        <f t="shared" si="15"/>
        <v>2555.9999999999995</v>
      </c>
      <c r="K82" s="66">
        <f t="shared" si="16"/>
        <v>396.00000000000006</v>
      </c>
      <c r="L82" s="66">
        <f t="shared" si="22"/>
        <v>1094.4000000000001</v>
      </c>
      <c r="M82" s="66">
        <f t="shared" si="23"/>
        <v>2552.4</v>
      </c>
      <c r="N82" s="69"/>
      <c r="O82" s="66">
        <f t="shared" si="17"/>
        <v>7632</v>
      </c>
      <c r="P82" s="66">
        <v>25</v>
      </c>
      <c r="Q82" s="147"/>
      <c r="R82" s="77"/>
      <c r="S82" s="158">
        <v>623.95000000000005</v>
      </c>
      <c r="T82" s="75">
        <v>200</v>
      </c>
      <c r="U82" s="75"/>
      <c r="V82" s="77"/>
      <c r="W82" s="75">
        <f t="shared" si="21"/>
        <v>848.95</v>
      </c>
      <c r="X82" s="75">
        <f t="shared" si="18"/>
        <v>2127.6000000000004</v>
      </c>
      <c r="Y82" s="75">
        <f t="shared" si="24"/>
        <v>5108.3999999999996</v>
      </c>
      <c r="Z82" s="75">
        <f t="shared" si="25"/>
        <v>33023.449999999997</v>
      </c>
    </row>
    <row r="83" spans="1:26" ht="75.75" hidden="1" x14ac:dyDescent="0.25">
      <c r="A83" s="64">
        <v>82</v>
      </c>
      <c r="B83" s="134" t="s">
        <v>191</v>
      </c>
      <c r="C83" s="134" t="s">
        <v>66</v>
      </c>
      <c r="D83" s="134" t="s">
        <v>56</v>
      </c>
      <c r="E83" s="65" t="s">
        <v>32</v>
      </c>
      <c r="F83" s="134" t="s">
        <v>61</v>
      </c>
      <c r="G83" s="66">
        <v>30000</v>
      </c>
      <c r="H83" s="66">
        <f t="shared" si="20"/>
        <v>28227</v>
      </c>
      <c r="I83" s="66">
        <f t="shared" si="14"/>
        <v>861</v>
      </c>
      <c r="J83" s="66">
        <f t="shared" si="15"/>
        <v>2130</v>
      </c>
      <c r="K83" s="66">
        <f t="shared" si="16"/>
        <v>330.00000000000006</v>
      </c>
      <c r="L83" s="66">
        <f t="shared" si="22"/>
        <v>912</v>
      </c>
      <c r="M83" s="66">
        <f t="shared" si="23"/>
        <v>2127</v>
      </c>
      <c r="N83" s="69"/>
      <c r="O83" s="66">
        <f t="shared" si="17"/>
        <v>6360</v>
      </c>
      <c r="P83" s="66">
        <v>25</v>
      </c>
      <c r="Q83" s="147"/>
      <c r="R83" s="77"/>
      <c r="S83" s="158"/>
      <c r="T83" s="75">
        <v>200</v>
      </c>
      <c r="U83" s="75"/>
      <c r="V83" s="77"/>
      <c r="W83" s="75">
        <f t="shared" si="21"/>
        <v>225</v>
      </c>
      <c r="X83" s="75">
        <f t="shared" si="18"/>
        <v>1773</v>
      </c>
      <c r="Y83" s="75">
        <f t="shared" si="24"/>
        <v>4257</v>
      </c>
      <c r="Z83" s="75">
        <f t="shared" si="25"/>
        <v>28002</v>
      </c>
    </row>
    <row r="84" spans="1:26" ht="90.75" hidden="1" x14ac:dyDescent="0.25">
      <c r="A84" s="64">
        <v>83</v>
      </c>
      <c r="B84" s="134" t="s">
        <v>194</v>
      </c>
      <c r="C84" s="134" t="s">
        <v>66</v>
      </c>
      <c r="D84" s="134" t="s">
        <v>56</v>
      </c>
      <c r="E84" s="65" t="s">
        <v>32</v>
      </c>
      <c r="F84" s="134" t="s">
        <v>61</v>
      </c>
      <c r="G84" s="66">
        <v>46000</v>
      </c>
      <c r="H84" s="66">
        <f t="shared" si="20"/>
        <v>43281.4</v>
      </c>
      <c r="I84" s="66">
        <f t="shared" si="14"/>
        <v>1320.2</v>
      </c>
      <c r="J84" s="66">
        <f t="shared" si="15"/>
        <v>3265.9999999999995</v>
      </c>
      <c r="K84" s="66">
        <f t="shared" si="16"/>
        <v>506.00000000000006</v>
      </c>
      <c r="L84" s="66">
        <f t="shared" si="22"/>
        <v>1398.4</v>
      </c>
      <c r="M84" s="66">
        <f t="shared" si="23"/>
        <v>3261.4</v>
      </c>
      <c r="N84" s="69"/>
      <c r="O84" s="66">
        <f t="shared" si="17"/>
        <v>9752</v>
      </c>
      <c r="P84" s="66">
        <v>25</v>
      </c>
      <c r="Q84" s="147"/>
      <c r="R84" s="77"/>
      <c r="S84" s="158"/>
      <c r="T84" s="75">
        <v>200</v>
      </c>
      <c r="U84" s="75">
        <f>IF((H84*12)&gt;867123.01,(79776+(((H84*12)-867123.01)*0.25))/12,IF((H84*12)&gt;624329.01,(31216+(((H84*12)-624329.01)*0.2))/12,IF((H84*12)&gt;416220.01,(((H84*12)-416220.01)*0.15)/12,0)))</f>
        <v>1289.4598750000005</v>
      </c>
      <c r="V84" s="77"/>
      <c r="W84" s="75">
        <f t="shared" si="21"/>
        <v>1514.4598750000005</v>
      </c>
      <c r="X84" s="75">
        <f t="shared" si="18"/>
        <v>2718.6000000000004</v>
      </c>
      <c r="Y84" s="75">
        <f t="shared" si="24"/>
        <v>6527.4</v>
      </c>
      <c r="Z84" s="75">
        <f t="shared" si="25"/>
        <v>41766.940125000001</v>
      </c>
    </row>
    <row r="85" spans="1:26" ht="60.75" hidden="1" x14ac:dyDescent="0.25">
      <c r="A85" s="64">
        <v>84</v>
      </c>
      <c r="B85" s="67" t="s">
        <v>195</v>
      </c>
      <c r="C85" s="67" t="s">
        <v>65</v>
      </c>
      <c r="D85" s="134" t="s">
        <v>56</v>
      </c>
      <c r="E85" s="65" t="s">
        <v>17</v>
      </c>
      <c r="F85" s="67" t="s">
        <v>61</v>
      </c>
      <c r="G85" s="68">
        <v>46000</v>
      </c>
      <c r="H85" s="68">
        <f t="shared" si="20"/>
        <v>43281.4</v>
      </c>
      <c r="I85" s="66">
        <f t="shared" si="14"/>
        <v>1320.2</v>
      </c>
      <c r="J85" s="66">
        <f t="shared" si="15"/>
        <v>3265.9999999999995</v>
      </c>
      <c r="K85" s="66">
        <f t="shared" si="16"/>
        <v>506.00000000000006</v>
      </c>
      <c r="L85" s="66">
        <f t="shared" si="22"/>
        <v>1398.4</v>
      </c>
      <c r="M85" s="66">
        <f t="shared" si="23"/>
        <v>3261.4</v>
      </c>
      <c r="N85" s="68"/>
      <c r="O85" s="68">
        <f t="shared" si="17"/>
        <v>9752</v>
      </c>
      <c r="P85" s="68">
        <v>25</v>
      </c>
      <c r="Q85" s="147"/>
      <c r="R85" s="76"/>
      <c r="S85" s="148">
        <v>1844.25</v>
      </c>
      <c r="T85" s="75">
        <v>200</v>
      </c>
      <c r="U85" s="76">
        <v>1289.46</v>
      </c>
      <c r="V85" s="76"/>
      <c r="W85" s="75">
        <f t="shared" si="21"/>
        <v>3358.71</v>
      </c>
      <c r="X85" s="75">
        <f t="shared" si="18"/>
        <v>2718.6000000000004</v>
      </c>
      <c r="Y85" s="76">
        <f t="shared" si="24"/>
        <v>6527.4</v>
      </c>
      <c r="Z85" s="75">
        <f t="shared" si="25"/>
        <v>39922.69</v>
      </c>
    </row>
    <row r="86" spans="1:26" ht="75.75" hidden="1" x14ac:dyDescent="0.25">
      <c r="A86" s="64">
        <v>85</v>
      </c>
      <c r="B86" s="65" t="s">
        <v>198</v>
      </c>
      <c r="C86" s="67" t="s">
        <v>66</v>
      </c>
      <c r="D86" s="134" t="s">
        <v>56</v>
      </c>
      <c r="E86" s="136" t="s">
        <v>199</v>
      </c>
      <c r="F86" s="67" t="s">
        <v>61</v>
      </c>
      <c r="G86" s="68">
        <v>46000</v>
      </c>
      <c r="H86" s="68">
        <f t="shared" si="20"/>
        <v>43281.4</v>
      </c>
      <c r="I86" s="66">
        <f t="shared" si="14"/>
        <v>1320.2</v>
      </c>
      <c r="J86" s="66">
        <f t="shared" si="15"/>
        <v>3265.9999999999995</v>
      </c>
      <c r="K86" s="66">
        <f t="shared" si="16"/>
        <v>506.00000000000006</v>
      </c>
      <c r="L86" s="66">
        <f t="shared" si="22"/>
        <v>1398.4</v>
      </c>
      <c r="M86" s="66">
        <f t="shared" si="23"/>
        <v>3261.4</v>
      </c>
      <c r="N86" s="68"/>
      <c r="O86" s="68">
        <f t="shared" si="17"/>
        <v>9752</v>
      </c>
      <c r="P86" s="68">
        <v>25</v>
      </c>
      <c r="Q86" s="147"/>
      <c r="R86" s="76"/>
      <c r="S86" s="148">
        <v>330.59</v>
      </c>
      <c r="T86" s="75">
        <v>200</v>
      </c>
      <c r="U86" s="76">
        <f>IF((H86*12)&gt;867123.01,(79776+(((H86*12)-867123.01)*0.25))/12,IF((H86*12)&gt;624329.01,(31216+(((H86*12)-624329.01)*0.2))/12,IF((H86*12)&gt;416220.01,(((H86*12)-416220.01)*0.15)/12,0)))</f>
        <v>1289.4598750000005</v>
      </c>
      <c r="V86" s="76"/>
      <c r="W86" s="75">
        <f t="shared" si="21"/>
        <v>1845.0498750000004</v>
      </c>
      <c r="X86" s="75">
        <f t="shared" si="18"/>
        <v>2718.6000000000004</v>
      </c>
      <c r="Y86" s="76">
        <f t="shared" si="24"/>
        <v>6527.4</v>
      </c>
      <c r="Z86" s="75">
        <f t="shared" si="25"/>
        <v>41436.350124999997</v>
      </c>
    </row>
    <row r="87" spans="1:26" ht="75.75" hidden="1" x14ac:dyDescent="0.25">
      <c r="A87" s="64">
        <v>86</v>
      </c>
      <c r="B87" s="65" t="s">
        <v>200</v>
      </c>
      <c r="C87" s="67" t="s">
        <v>66</v>
      </c>
      <c r="D87" s="134" t="s">
        <v>56</v>
      </c>
      <c r="E87" s="65" t="s">
        <v>32</v>
      </c>
      <c r="F87" s="67" t="s">
        <v>61</v>
      </c>
      <c r="G87" s="68">
        <v>36000</v>
      </c>
      <c r="H87" s="68">
        <f t="shared" si="20"/>
        <v>33872.400000000001</v>
      </c>
      <c r="I87" s="66">
        <f t="shared" si="14"/>
        <v>1033.2</v>
      </c>
      <c r="J87" s="66">
        <f t="shared" si="15"/>
        <v>2555.9999999999995</v>
      </c>
      <c r="K87" s="66">
        <f t="shared" si="16"/>
        <v>396.00000000000006</v>
      </c>
      <c r="L87" s="66">
        <f t="shared" si="22"/>
        <v>1094.4000000000001</v>
      </c>
      <c r="M87" s="66">
        <f t="shared" si="23"/>
        <v>2552.4</v>
      </c>
      <c r="N87" s="68"/>
      <c r="O87" s="68">
        <f t="shared" si="17"/>
        <v>7632</v>
      </c>
      <c r="P87" s="68">
        <v>25</v>
      </c>
      <c r="Q87" s="147"/>
      <c r="R87" s="76"/>
      <c r="S87" s="148">
        <v>1728.55</v>
      </c>
      <c r="T87" s="75">
        <v>200</v>
      </c>
      <c r="U87" s="76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76"/>
      <c r="W87" s="75">
        <f t="shared" si="21"/>
        <v>1953.55</v>
      </c>
      <c r="X87" s="75">
        <f t="shared" si="18"/>
        <v>2127.6000000000004</v>
      </c>
      <c r="Y87" s="76">
        <f t="shared" si="24"/>
        <v>5108.3999999999996</v>
      </c>
      <c r="Z87" s="75">
        <f t="shared" si="25"/>
        <v>31918.85</v>
      </c>
    </row>
    <row r="88" spans="1:26" ht="105.75" hidden="1" x14ac:dyDescent="0.25">
      <c r="A88" s="64">
        <v>87</v>
      </c>
      <c r="B88" s="65" t="s">
        <v>202</v>
      </c>
      <c r="C88" s="67" t="s">
        <v>65</v>
      </c>
      <c r="D88" s="67" t="s">
        <v>7</v>
      </c>
      <c r="E88" s="65" t="s">
        <v>17</v>
      </c>
      <c r="F88" s="67" t="s">
        <v>61</v>
      </c>
      <c r="G88" s="68">
        <v>36000</v>
      </c>
      <c r="H88" s="68">
        <f t="shared" si="20"/>
        <v>33872.400000000001</v>
      </c>
      <c r="I88" s="66">
        <f t="shared" si="14"/>
        <v>1033.2</v>
      </c>
      <c r="J88" s="66">
        <f t="shared" si="15"/>
        <v>2555.9999999999995</v>
      </c>
      <c r="K88" s="66">
        <f t="shared" si="16"/>
        <v>396.00000000000006</v>
      </c>
      <c r="L88" s="66">
        <f t="shared" si="22"/>
        <v>1094.4000000000001</v>
      </c>
      <c r="M88" s="66">
        <f t="shared" si="23"/>
        <v>2552.4</v>
      </c>
      <c r="N88" s="68"/>
      <c r="O88" s="68">
        <f t="shared" si="17"/>
        <v>7632</v>
      </c>
      <c r="P88" s="68">
        <v>25</v>
      </c>
      <c r="Q88" s="147"/>
      <c r="R88" s="76"/>
      <c r="S88" s="148"/>
      <c r="T88" s="75">
        <v>200</v>
      </c>
      <c r="U88" s="76">
        <f t="shared" si="26"/>
        <v>0</v>
      </c>
      <c r="V88" s="76"/>
      <c r="W88" s="75">
        <f t="shared" si="21"/>
        <v>225</v>
      </c>
      <c r="X88" s="75">
        <f t="shared" si="18"/>
        <v>2127.6000000000004</v>
      </c>
      <c r="Y88" s="76">
        <f t="shared" si="24"/>
        <v>5108.3999999999996</v>
      </c>
      <c r="Z88" s="75">
        <f t="shared" si="25"/>
        <v>33647.4</v>
      </c>
    </row>
    <row r="89" spans="1:26" ht="90.75" hidden="1" x14ac:dyDescent="0.25">
      <c r="A89" s="64">
        <v>88</v>
      </c>
      <c r="B89" s="67" t="s">
        <v>203</v>
      </c>
      <c r="C89" s="67" t="s">
        <v>66</v>
      </c>
      <c r="D89" s="67" t="s">
        <v>204</v>
      </c>
      <c r="E89" s="65" t="s">
        <v>205</v>
      </c>
      <c r="F89" s="67" t="s">
        <v>61</v>
      </c>
      <c r="G89" s="68">
        <v>30000</v>
      </c>
      <c r="H89" s="68">
        <f t="shared" si="20"/>
        <v>28227</v>
      </c>
      <c r="I89" s="66">
        <f t="shared" si="14"/>
        <v>861</v>
      </c>
      <c r="J89" s="66">
        <f t="shared" si="15"/>
        <v>2130</v>
      </c>
      <c r="K89" s="66">
        <f t="shared" si="16"/>
        <v>330.00000000000006</v>
      </c>
      <c r="L89" s="66">
        <f t="shared" si="22"/>
        <v>912</v>
      </c>
      <c r="M89" s="66">
        <f t="shared" si="23"/>
        <v>2127</v>
      </c>
      <c r="N89" s="68"/>
      <c r="O89" s="68">
        <f t="shared" si="17"/>
        <v>6360</v>
      </c>
      <c r="P89" s="68">
        <v>25</v>
      </c>
      <c r="Q89" s="147">
        <v>500</v>
      </c>
      <c r="R89" s="76"/>
      <c r="S89" s="148">
        <v>277.35000000000002</v>
      </c>
      <c r="T89" s="75">
        <v>200</v>
      </c>
      <c r="U89" s="76">
        <f t="shared" si="26"/>
        <v>0</v>
      </c>
      <c r="V89" s="76"/>
      <c r="W89" s="75">
        <f t="shared" si="21"/>
        <v>1002.35</v>
      </c>
      <c r="X89" s="75">
        <f t="shared" si="18"/>
        <v>1773</v>
      </c>
      <c r="Y89" s="76">
        <f t="shared" si="24"/>
        <v>4257</v>
      </c>
      <c r="Z89" s="75">
        <f t="shared" si="25"/>
        <v>27224.65</v>
      </c>
    </row>
    <row r="90" spans="1:26" ht="75.75" hidden="1" x14ac:dyDescent="0.25">
      <c r="A90" s="64">
        <v>89</v>
      </c>
      <c r="B90" s="67" t="s">
        <v>206</v>
      </c>
      <c r="C90" s="67" t="s">
        <v>65</v>
      </c>
      <c r="D90" s="134" t="s">
        <v>56</v>
      </c>
      <c r="E90" s="65" t="s">
        <v>17</v>
      </c>
      <c r="F90" s="67" t="s">
        <v>61</v>
      </c>
      <c r="G90" s="68">
        <v>36000</v>
      </c>
      <c r="H90" s="68">
        <f t="shared" si="20"/>
        <v>33872.400000000001</v>
      </c>
      <c r="I90" s="66">
        <f t="shared" si="14"/>
        <v>1033.2</v>
      </c>
      <c r="J90" s="66">
        <f t="shared" si="15"/>
        <v>2555.9999999999995</v>
      </c>
      <c r="K90" s="66">
        <f t="shared" si="16"/>
        <v>396.00000000000006</v>
      </c>
      <c r="L90" s="66">
        <f t="shared" si="22"/>
        <v>1094.4000000000001</v>
      </c>
      <c r="M90" s="66">
        <f t="shared" si="23"/>
        <v>2552.4</v>
      </c>
      <c r="N90" s="68"/>
      <c r="O90" s="68">
        <f t="shared" si="17"/>
        <v>7632</v>
      </c>
      <c r="P90" s="68">
        <v>25</v>
      </c>
      <c r="Q90" s="147"/>
      <c r="R90" s="76"/>
      <c r="S90" s="148">
        <v>50.01</v>
      </c>
      <c r="T90" s="75">
        <v>200</v>
      </c>
      <c r="U90" s="76">
        <f t="shared" si="26"/>
        <v>0</v>
      </c>
      <c r="V90" s="76"/>
      <c r="W90" s="75">
        <f t="shared" si="21"/>
        <v>275.01</v>
      </c>
      <c r="X90" s="75">
        <f t="shared" si="18"/>
        <v>2127.6000000000004</v>
      </c>
      <c r="Y90" s="76">
        <f t="shared" si="24"/>
        <v>5108.3999999999996</v>
      </c>
      <c r="Z90" s="75">
        <f t="shared" si="25"/>
        <v>33597.39</v>
      </c>
    </row>
    <row r="91" spans="1:26" ht="60.75" hidden="1" x14ac:dyDescent="0.25">
      <c r="A91" s="64">
        <v>90</v>
      </c>
      <c r="B91" s="134" t="s">
        <v>193</v>
      </c>
      <c r="C91" s="134" t="s">
        <v>65</v>
      </c>
      <c r="D91" s="134" t="s">
        <v>56</v>
      </c>
      <c r="E91" s="65" t="s">
        <v>192</v>
      </c>
      <c r="F91" s="134" t="s">
        <v>61</v>
      </c>
      <c r="G91" s="66">
        <v>20000</v>
      </c>
      <c r="H91" s="66">
        <f>+G91-(I91+L91+N91)</f>
        <v>18818</v>
      </c>
      <c r="I91" s="66">
        <f t="shared" si="14"/>
        <v>574</v>
      </c>
      <c r="J91" s="66">
        <f t="shared" si="15"/>
        <v>1419.9999999999998</v>
      </c>
      <c r="K91" s="66">
        <f t="shared" si="16"/>
        <v>220.00000000000003</v>
      </c>
      <c r="L91" s="66">
        <f t="shared" si="22"/>
        <v>608</v>
      </c>
      <c r="M91" s="66">
        <f t="shared" si="23"/>
        <v>1418</v>
      </c>
      <c r="N91" s="69"/>
      <c r="O91" s="66">
        <f>+I91+J91+K91+L91+M91+N91</f>
        <v>4240</v>
      </c>
      <c r="P91" s="66">
        <v>25</v>
      </c>
      <c r="Q91" s="147"/>
      <c r="R91" s="77"/>
      <c r="S91" s="158"/>
      <c r="T91" s="75">
        <v>200</v>
      </c>
      <c r="U91" s="76">
        <f t="shared" si="26"/>
        <v>0</v>
      </c>
      <c r="V91" s="77"/>
      <c r="W91" s="75">
        <f t="shared" si="21"/>
        <v>225</v>
      </c>
      <c r="X91" s="75">
        <f t="shared" si="18"/>
        <v>1182</v>
      </c>
      <c r="Y91" s="75">
        <f>+J91+M91</f>
        <v>2838</v>
      </c>
      <c r="Z91" s="75">
        <f t="shared" si="25"/>
        <v>18593</v>
      </c>
    </row>
    <row r="92" spans="1:26" ht="60.75" hidden="1" x14ac:dyDescent="0.25">
      <c r="A92" s="64">
        <v>91</v>
      </c>
      <c r="B92" s="65" t="s">
        <v>120</v>
      </c>
      <c r="C92" s="65" t="s">
        <v>65</v>
      </c>
      <c r="D92" s="65" t="s">
        <v>15</v>
      </c>
      <c r="E92" s="65" t="s">
        <v>23</v>
      </c>
      <c r="F92" s="65" t="s">
        <v>61</v>
      </c>
      <c r="G92" s="66">
        <v>25000</v>
      </c>
      <c r="H92" s="66">
        <f t="shared" ref="H92:H111" si="27">+G92-(I92+L92+N92)</f>
        <v>23522.5</v>
      </c>
      <c r="I92" s="66">
        <f t="shared" si="14"/>
        <v>717.5</v>
      </c>
      <c r="J92" s="66">
        <f t="shared" si="15"/>
        <v>1774.9999999999998</v>
      </c>
      <c r="K92" s="66">
        <f t="shared" si="16"/>
        <v>275</v>
      </c>
      <c r="L92" s="66">
        <f t="shared" si="22"/>
        <v>760</v>
      </c>
      <c r="M92" s="66">
        <f t="shared" si="23"/>
        <v>1772.5000000000002</v>
      </c>
      <c r="N92" s="66"/>
      <c r="O92" s="66">
        <f t="shared" ref="O92:O111" si="28">+I92+J92+K92+L92+M92+N92</f>
        <v>5300</v>
      </c>
      <c r="P92" s="66">
        <v>25</v>
      </c>
      <c r="Q92" s="147">
        <v>1638.06</v>
      </c>
      <c r="R92" s="75"/>
      <c r="S92" s="147"/>
      <c r="T92" s="75">
        <v>200</v>
      </c>
      <c r="U92" s="76">
        <f t="shared" si="26"/>
        <v>0</v>
      </c>
      <c r="V92" s="75"/>
      <c r="W92" s="75">
        <f t="shared" si="21"/>
        <v>1863.06</v>
      </c>
      <c r="X92" s="75">
        <f t="shared" si="18"/>
        <v>1477.5</v>
      </c>
      <c r="Y92" s="75">
        <f t="shared" ref="Y92:Y111" si="29">+J92+M92</f>
        <v>3547.5</v>
      </c>
      <c r="Z92" s="75">
        <f t="shared" si="25"/>
        <v>21659.439999999999</v>
      </c>
    </row>
    <row r="93" spans="1:26" ht="90.75" hidden="1" x14ac:dyDescent="0.25">
      <c r="A93" s="64">
        <v>92</v>
      </c>
      <c r="B93" s="65" t="s">
        <v>121</v>
      </c>
      <c r="C93" s="65" t="s">
        <v>65</v>
      </c>
      <c r="D93" s="65" t="s">
        <v>7</v>
      </c>
      <c r="E93" s="65" t="s">
        <v>23</v>
      </c>
      <c r="F93" s="65" t="s">
        <v>61</v>
      </c>
      <c r="G93" s="66">
        <v>15000</v>
      </c>
      <c r="H93" s="66">
        <f t="shared" si="27"/>
        <v>14113.5</v>
      </c>
      <c r="I93" s="66">
        <f t="shared" si="14"/>
        <v>430.5</v>
      </c>
      <c r="J93" s="66">
        <f t="shared" si="15"/>
        <v>1065</v>
      </c>
      <c r="K93" s="66">
        <f t="shared" si="16"/>
        <v>165.00000000000003</v>
      </c>
      <c r="L93" s="66">
        <f t="shared" si="22"/>
        <v>456</v>
      </c>
      <c r="M93" s="66">
        <f t="shared" si="23"/>
        <v>1063.5</v>
      </c>
      <c r="N93" s="66"/>
      <c r="O93" s="66">
        <f t="shared" si="28"/>
        <v>3180</v>
      </c>
      <c r="P93" s="66">
        <v>25</v>
      </c>
      <c r="Q93" s="147"/>
      <c r="R93" s="75"/>
      <c r="S93" s="147"/>
      <c r="T93" s="75">
        <v>200</v>
      </c>
      <c r="U93" s="76">
        <f t="shared" si="26"/>
        <v>0</v>
      </c>
      <c r="V93" s="75"/>
      <c r="W93" s="75">
        <f t="shared" si="21"/>
        <v>225</v>
      </c>
      <c r="X93" s="75">
        <f t="shared" si="18"/>
        <v>886.5</v>
      </c>
      <c r="Y93" s="75">
        <f t="shared" si="29"/>
        <v>2128.5</v>
      </c>
      <c r="Z93" s="75">
        <f t="shared" si="25"/>
        <v>13888.5</v>
      </c>
    </row>
    <row r="94" spans="1:26" ht="90.75" hidden="1" x14ac:dyDescent="0.25">
      <c r="A94" s="64">
        <v>93</v>
      </c>
      <c r="B94" s="65" t="s">
        <v>122</v>
      </c>
      <c r="C94" s="65" t="s">
        <v>65</v>
      </c>
      <c r="D94" s="65" t="s">
        <v>7</v>
      </c>
      <c r="E94" s="65" t="s">
        <v>23</v>
      </c>
      <c r="F94" s="65" t="s">
        <v>61</v>
      </c>
      <c r="G94" s="66">
        <v>15000</v>
      </c>
      <c r="H94" s="66">
        <f t="shared" si="27"/>
        <v>14113.5</v>
      </c>
      <c r="I94" s="66">
        <f t="shared" si="14"/>
        <v>430.5</v>
      </c>
      <c r="J94" s="66">
        <f t="shared" si="15"/>
        <v>1065</v>
      </c>
      <c r="K94" s="66">
        <f t="shared" si="16"/>
        <v>165.00000000000003</v>
      </c>
      <c r="L94" s="66">
        <f t="shared" si="22"/>
        <v>456</v>
      </c>
      <c r="M94" s="66">
        <f t="shared" si="23"/>
        <v>1063.5</v>
      </c>
      <c r="N94" s="66"/>
      <c r="O94" s="66">
        <f t="shared" si="28"/>
        <v>3180</v>
      </c>
      <c r="P94" s="66">
        <v>25</v>
      </c>
      <c r="Q94" s="147"/>
      <c r="R94" s="75"/>
      <c r="S94" s="147"/>
      <c r="T94" s="75">
        <v>200</v>
      </c>
      <c r="U94" s="76">
        <f t="shared" si="26"/>
        <v>0</v>
      </c>
      <c r="V94" s="75"/>
      <c r="W94" s="75">
        <f t="shared" si="21"/>
        <v>225</v>
      </c>
      <c r="X94" s="75">
        <f t="shared" si="18"/>
        <v>886.5</v>
      </c>
      <c r="Y94" s="75">
        <f t="shared" si="29"/>
        <v>2128.5</v>
      </c>
      <c r="Z94" s="75">
        <f t="shared" si="25"/>
        <v>13888.5</v>
      </c>
    </row>
    <row r="95" spans="1:26" ht="90.75" hidden="1" x14ac:dyDescent="0.25">
      <c r="A95" s="64">
        <v>94</v>
      </c>
      <c r="B95" s="65" t="s">
        <v>123</v>
      </c>
      <c r="C95" s="65" t="s">
        <v>65</v>
      </c>
      <c r="D95" s="65" t="s">
        <v>7</v>
      </c>
      <c r="E95" s="65" t="s">
        <v>23</v>
      </c>
      <c r="F95" s="65" t="s">
        <v>61</v>
      </c>
      <c r="G95" s="66">
        <v>25000</v>
      </c>
      <c r="H95" s="66">
        <f t="shared" si="27"/>
        <v>23522.5</v>
      </c>
      <c r="I95" s="66">
        <f t="shared" si="14"/>
        <v>717.5</v>
      </c>
      <c r="J95" s="66">
        <f t="shared" si="15"/>
        <v>1774.9999999999998</v>
      </c>
      <c r="K95" s="66">
        <f t="shared" si="16"/>
        <v>275</v>
      </c>
      <c r="L95" s="66">
        <f t="shared" si="22"/>
        <v>760</v>
      </c>
      <c r="M95" s="66">
        <f t="shared" si="23"/>
        <v>1772.5000000000002</v>
      </c>
      <c r="N95" s="66"/>
      <c r="O95" s="66">
        <f t="shared" si="28"/>
        <v>5300</v>
      </c>
      <c r="P95" s="66">
        <v>25</v>
      </c>
      <c r="Q95" s="147"/>
      <c r="R95" s="75"/>
      <c r="S95" s="147"/>
      <c r="T95" s="75">
        <v>200</v>
      </c>
      <c r="U95" s="76">
        <f t="shared" si="26"/>
        <v>0</v>
      </c>
      <c r="V95" s="75"/>
      <c r="W95" s="75">
        <f t="shared" si="21"/>
        <v>225</v>
      </c>
      <c r="X95" s="75">
        <f t="shared" si="18"/>
        <v>1477.5</v>
      </c>
      <c r="Y95" s="75">
        <f t="shared" si="29"/>
        <v>3547.5</v>
      </c>
      <c r="Z95" s="75">
        <f t="shared" si="25"/>
        <v>23297.5</v>
      </c>
    </row>
    <row r="96" spans="1:26" ht="60.75" hidden="1" x14ac:dyDescent="0.25">
      <c r="A96" s="64">
        <v>95</v>
      </c>
      <c r="B96" s="134" t="s">
        <v>144</v>
      </c>
      <c r="C96" s="134" t="s">
        <v>65</v>
      </c>
      <c r="D96" s="134" t="s">
        <v>56</v>
      </c>
      <c r="E96" s="65" t="s">
        <v>23</v>
      </c>
      <c r="F96" s="65" t="s">
        <v>61</v>
      </c>
      <c r="G96" s="66">
        <v>25000</v>
      </c>
      <c r="H96" s="66">
        <f t="shared" si="27"/>
        <v>23522.5</v>
      </c>
      <c r="I96" s="66">
        <f t="shared" si="14"/>
        <v>717.5</v>
      </c>
      <c r="J96" s="66">
        <f t="shared" si="15"/>
        <v>1774.9999999999998</v>
      </c>
      <c r="K96" s="66">
        <f t="shared" si="16"/>
        <v>275</v>
      </c>
      <c r="L96" s="66">
        <f t="shared" si="22"/>
        <v>760</v>
      </c>
      <c r="M96" s="66">
        <f t="shared" si="23"/>
        <v>1772.5000000000002</v>
      </c>
      <c r="N96" s="66"/>
      <c r="O96" s="66">
        <f t="shared" si="28"/>
        <v>5300</v>
      </c>
      <c r="P96" s="66">
        <v>25</v>
      </c>
      <c r="Q96" s="147">
        <v>2100.16</v>
      </c>
      <c r="R96" s="75"/>
      <c r="S96" s="147"/>
      <c r="T96" s="75">
        <v>200</v>
      </c>
      <c r="U96" s="76">
        <f t="shared" si="26"/>
        <v>0</v>
      </c>
      <c r="V96" s="75"/>
      <c r="W96" s="75">
        <f t="shared" si="21"/>
        <v>2325.16</v>
      </c>
      <c r="X96" s="75">
        <f t="shared" si="18"/>
        <v>1477.5</v>
      </c>
      <c r="Y96" s="75">
        <f t="shared" si="29"/>
        <v>3547.5</v>
      </c>
      <c r="Z96" s="75">
        <f t="shared" si="25"/>
        <v>21197.34</v>
      </c>
    </row>
    <row r="97" spans="1:26" ht="60.75" hidden="1" x14ac:dyDescent="0.25">
      <c r="A97" s="64">
        <v>96</v>
      </c>
      <c r="B97" s="65" t="s">
        <v>116</v>
      </c>
      <c r="C97" s="65" t="s">
        <v>66</v>
      </c>
      <c r="D97" s="65" t="s">
        <v>15</v>
      </c>
      <c r="E97" s="65" t="s">
        <v>34</v>
      </c>
      <c r="F97" s="65" t="s">
        <v>61</v>
      </c>
      <c r="G97" s="66">
        <v>30000</v>
      </c>
      <c r="H97" s="66">
        <f t="shared" si="27"/>
        <v>26639.62</v>
      </c>
      <c r="I97" s="66">
        <f t="shared" si="14"/>
        <v>861</v>
      </c>
      <c r="J97" s="66">
        <f t="shared" si="15"/>
        <v>2130</v>
      </c>
      <c r="K97" s="66">
        <f t="shared" si="16"/>
        <v>330.00000000000006</v>
      </c>
      <c r="L97" s="66">
        <f t="shared" si="22"/>
        <v>912</v>
      </c>
      <c r="M97" s="66">
        <f t="shared" si="23"/>
        <v>2127</v>
      </c>
      <c r="N97" s="66">
        <v>1587.38</v>
      </c>
      <c r="O97" s="66">
        <f t="shared" si="28"/>
        <v>7947.38</v>
      </c>
      <c r="P97" s="66">
        <v>25</v>
      </c>
      <c r="Q97" s="147">
        <v>500</v>
      </c>
      <c r="R97" s="75"/>
      <c r="S97" s="147"/>
      <c r="T97" s="75">
        <v>200</v>
      </c>
      <c r="U97" s="76">
        <f t="shared" si="26"/>
        <v>0</v>
      </c>
      <c r="V97" s="75"/>
      <c r="W97" s="75">
        <f t="shared" si="21"/>
        <v>725</v>
      </c>
      <c r="X97" s="75">
        <f t="shared" si="18"/>
        <v>3360.38</v>
      </c>
      <c r="Y97" s="75">
        <f t="shared" si="29"/>
        <v>4257</v>
      </c>
      <c r="Z97" s="76">
        <f t="shared" si="25"/>
        <v>25914.62</v>
      </c>
    </row>
    <row r="98" spans="1:26" ht="60.75" hidden="1" x14ac:dyDescent="0.25">
      <c r="A98" s="64">
        <v>97</v>
      </c>
      <c r="B98" s="65" t="s">
        <v>117</v>
      </c>
      <c r="C98" s="65" t="s">
        <v>66</v>
      </c>
      <c r="D98" s="65" t="s">
        <v>56</v>
      </c>
      <c r="E98" s="65" t="s">
        <v>34</v>
      </c>
      <c r="F98" s="65" t="s">
        <v>61</v>
      </c>
      <c r="G98" s="66">
        <v>30000</v>
      </c>
      <c r="H98" s="66">
        <f t="shared" si="27"/>
        <v>28227</v>
      </c>
      <c r="I98" s="66">
        <f t="shared" si="14"/>
        <v>861</v>
      </c>
      <c r="J98" s="66">
        <f t="shared" si="15"/>
        <v>2130</v>
      </c>
      <c r="K98" s="66">
        <f t="shared" si="16"/>
        <v>330.00000000000006</v>
      </c>
      <c r="L98" s="66">
        <f t="shared" si="22"/>
        <v>912</v>
      </c>
      <c r="M98" s="66">
        <f t="shared" si="23"/>
        <v>2127</v>
      </c>
      <c r="N98" s="66"/>
      <c r="O98" s="66">
        <f t="shared" si="28"/>
        <v>6360</v>
      </c>
      <c r="P98" s="66">
        <v>25</v>
      </c>
      <c r="Q98" s="147"/>
      <c r="R98" s="75"/>
      <c r="S98" s="147"/>
      <c r="T98" s="75">
        <v>200</v>
      </c>
      <c r="U98" s="76">
        <f t="shared" si="26"/>
        <v>0</v>
      </c>
      <c r="V98" s="75"/>
      <c r="W98" s="75">
        <f t="shared" si="21"/>
        <v>225</v>
      </c>
      <c r="X98" s="75">
        <f t="shared" si="18"/>
        <v>1773</v>
      </c>
      <c r="Y98" s="75">
        <f t="shared" si="29"/>
        <v>4257</v>
      </c>
      <c r="Z98" s="76">
        <f t="shared" si="25"/>
        <v>28002</v>
      </c>
    </row>
    <row r="99" spans="1:26" ht="75.75" hidden="1" x14ac:dyDescent="0.25">
      <c r="A99" s="64">
        <v>98</v>
      </c>
      <c r="B99" s="65" t="s">
        <v>232</v>
      </c>
      <c r="C99" s="65" t="s">
        <v>66</v>
      </c>
      <c r="D99" s="65" t="s">
        <v>15</v>
      </c>
      <c r="E99" s="65" t="s">
        <v>34</v>
      </c>
      <c r="F99" s="65" t="s">
        <v>61</v>
      </c>
      <c r="G99" s="66">
        <v>30000</v>
      </c>
      <c r="H99" s="66">
        <f t="shared" si="27"/>
        <v>28227</v>
      </c>
      <c r="I99" s="66">
        <f t="shared" si="14"/>
        <v>861</v>
      </c>
      <c r="J99" s="66">
        <f t="shared" si="15"/>
        <v>2130</v>
      </c>
      <c r="K99" s="66">
        <f t="shared" si="16"/>
        <v>330.00000000000006</v>
      </c>
      <c r="L99" s="66">
        <f t="shared" si="22"/>
        <v>912</v>
      </c>
      <c r="M99" s="66">
        <f t="shared" si="23"/>
        <v>2127</v>
      </c>
      <c r="N99" s="66"/>
      <c r="O99" s="66">
        <f t="shared" si="28"/>
        <v>6360</v>
      </c>
      <c r="P99" s="66">
        <v>25</v>
      </c>
      <c r="Q99" s="147">
        <v>4777.8999999999996</v>
      </c>
      <c r="R99" s="75"/>
      <c r="S99" s="147"/>
      <c r="T99" s="75">
        <v>200</v>
      </c>
      <c r="U99" s="76">
        <f t="shared" si="26"/>
        <v>0</v>
      </c>
      <c r="V99" s="75"/>
      <c r="W99" s="75">
        <f t="shared" si="21"/>
        <v>5002.8999999999996</v>
      </c>
      <c r="X99" s="75">
        <f t="shared" si="18"/>
        <v>1773</v>
      </c>
      <c r="Y99" s="75">
        <f t="shared" si="29"/>
        <v>4257</v>
      </c>
      <c r="Z99" s="76">
        <f t="shared" si="25"/>
        <v>23224.1</v>
      </c>
    </row>
    <row r="100" spans="1:26" ht="60.75" hidden="1" x14ac:dyDescent="0.25">
      <c r="A100" s="64">
        <v>99</v>
      </c>
      <c r="B100" s="65" t="s">
        <v>118</v>
      </c>
      <c r="C100" s="65" t="s">
        <v>66</v>
      </c>
      <c r="D100" s="65" t="s">
        <v>13</v>
      </c>
      <c r="E100" s="65" t="s">
        <v>36</v>
      </c>
      <c r="F100" s="65" t="s">
        <v>61</v>
      </c>
      <c r="G100" s="66">
        <v>35000</v>
      </c>
      <c r="H100" s="66">
        <f t="shared" si="27"/>
        <v>32931.5</v>
      </c>
      <c r="I100" s="66">
        <f t="shared" si="14"/>
        <v>1004.5</v>
      </c>
      <c r="J100" s="66">
        <f t="shared" si="15"/>
        <v>2485</v>
      </c>
      <c r="K100" s="66">
        <f t="shared" si="16"/>
        <v>385.00000000000006</v>
      </c>
      <c r="L100" s="66">
        <f t="shared" si="22"/>
        <v>1064</v>
      </c>
      <c r="M100" s="66">
        <f t="shared" si="23"/>
        <v>2481.5</v>
      </c>
      <c r="N100" s="66"/>
      <c r="O100" s="66">
        <f t="shared" si="28"/>
        <v>7420</v>
      </c>
      <c r="P100" s="66">
        <v>25</v>
      </c>
      <c r="Q100" s="147">
        <v>17474.189999999999</v>
      </c>
      <c r="R100" s="75"/>
      <c r="S100" s="147">
        <v>1726.67</v>
      </c>
      <c r="T100" s="75">
        <v>200</v>
      </c>
      <c r="U100" s="76">
        <f t="shared" si="26"/>
        <v>0</v>
      </c>
      <c r="V100" s="75"/>
      <c r="W100" s="75">
        <f t="shared" si="21"/>
        <v>19425.86</v>
      </c>
      <c r="X100" s="75">
        <f t="shared" si="18"/>
        <v>2068.5</v>
      </c>
      <c r="Y100" s="75">
        <f t="shared" si="29"/>
        <v>4966.5</v>
      </c>
      <c r="Z100" s="76">
        <f t="shared" si="25"/>
        <v>13505.64</v>
      </c>
    </row>
    <row r="101" spans="1:26" ht="60.75" hidden="1" x14ac:dyDescent="0.25">
      <c r="A101" s="64">
        <v>100</v>
      </c>
      <c r="B101" s="134" t="s">
        <v>145</v>
      </c>
      <c r="C101" s="134" t="s">
        <v>66</v>
      </c>
      <c r="D101" s="134" t="s">
        <v>149</v>
      </c>
      <c r="E101" s="65" t="s">
        <v>34</v>
      </c>
      <c r="F101" s="134" t="s">
        <v>60</v>
      </c>
      <c r="G101" s="66">
        <v>45000</v>
      </c>
      <c r="H101" s="66">
        <f t="shared" si="27"/>
        <v>42340.5</v>
      </c>
      <c r="I101" s="66">
        <f t="shared" si="14"/>
        <v>1291.5</v>
      </c>
      <c r="J101" s="66">
        <f t="shared" si="15"/>
        <v>3194.9999999999995</v>
      </c>
      <c r="K101" s="66">
        <f t="shared" si="16"/>
        <v>495.00000000000006</v>
      </c>
      <c r="L101" s="66">
        <f t="shared" si="22"/>
        <v>1368</v>
      </c>
      <c r="M101" s="66">
        <f t="shared" si="23"/>
        <v>3190.5</v>
      </c>
      <c r="N101" s="66"/>
      <c r="O101" s="66">
        <f t="shared" si="28"/>
        <v>9540</v>
      </c>
      <c r="P101" s="66">
        <v>25</v>
      </c>
      <c r="Q101" s="147">
        <v>1500</v>
      </c>
      <c r="R101" s="75"/>
      <c r="S101" s="147">
        <v>797.28</v>
      </c>
      <c r="T101" s="75">
        <v>200</v>
      </c>
      <c r="U101" s="76">
        <v>1148.33</v>
      </c>
      <c r="V101" s="75"/>
      <c r="W101" s="75">
        <f>P101+Q101+R101+S101+T101+U101</f>
        <v>3670.6099999999997</v>
      </c>
      <c r="X101" s="75">
        <f t="shared" si="18"/>
        <v>2659.5</v>
      </c>
      <c r="Y101" s="75">
        <f t="shared" si="29"/>
        <v>6385.5</v>
      </c>
      <c r="Z101" s="76">
        <f t="shared" si="25"/>
        <v>38669.89</v>
      </c>
    </row>
    <row r="102" spans="1:26" ht="75.75" hidden="1" x14ac:dyDescent="0.25">
      <c r="A102" s="149">
        <v>101</v>
      </c>
      <c r="B102" s="150" t="s">
        <v>226</v>
      </c>
      <c r="C102" s="150" t="s">
        <v>66</v>
      </c>
      <c r="D102" s="150" t="s">
        <v>15</v>
      </c>
      <c r="E102" s="150" t="s">
        <v>216</v>
      </c>
      <c r="F102" s="150" t="s">
        <v>47</v>
      </c>
      <c r="G102" s="151">
        <v>26000</v>
      </c>
      <c r="H102" s="151">
        <f t="shared" si="27"/>
        <v>24463.4</v>
      </c>
      <c r="I102" s="151">
        <f t="shared" si="14"/>
        <v>746.2</v>
      </c>
      <c r="J102" s="151">
        <f t="shared" si="15"/>
        <v>1845.9999999999998</v>
      </c>
      <c r="K102" s="151">
        <f t="shared" si="16"/>
        <v>286.00000000000006</v>
      </c>
      <c r="L102" s="151">
        <f t="shared" si="22"/>
        <v>790.4</v>
      </c>
      <c r="M102" s="151">
        <f t="shared" si="23"/>
        <v>1843.4</v>
      </c>
      <c r="N102" s="151"/>
      <c r="O102" s="151">
        <f t="shared" si="28"/>
        <v>5512</v>
      </c>
      <c r="P102" s="151">
        <v>25</v>
      </c>
      <c r="Q102" s="147"/>
      <c r="R102" s="147"/>
      <c r="S102" s="147"/>
      <c r="T102" s="147">
        <v>200</v>
      </c>
      <c r="U102" s="148">
        <f t="shared" si="26"/>
        <v>0</v>
      </c>
      <c r="V102" s="147"/>
      <c r="W102" s="147">
        <f t="shared" ref="W102:W111" si="30">P102+Q102+R102+S102+T102+U102</f>
        <v>225</v>
      </c>
      <c r="X102" s="147">
        <f t="shared" si="18"/>
        <v>1536.6</v>
      </c>
      <c r="Y102" s="147">
        <f t="shared" si="29"/>
        <v>3689.3999999999996</v>
      </c>
      <c r="Z102" s="148">
        <f t="shared" si="25"/>
        <v>24238.400000000001</v>
      </c>
    </row>
    <row r="103" spans="1:26" ht="60.75" hidden="1" x14ac:dyDescent="0.25">
      <c r="A103" s="64">
        <v>102</v>
      </c>
      <c r="B103" s="65" t="s">
        <v>217</v>
      </c>
      <c r="C103" s="65" t="s">
        <v>66</v>
      </c>
      <c r="D103" s="65" t="s">
        <v>15</v>
      </c>
      <c r="E103" s="65" t="s">
        <v>34</v>
      </c>
      <c r="F103" s="65" t="s">
        <v>47</v>
      </c>
      <c r="G103" s="66">
        <v>25000</v>
      </c>
      <c r="H103" s="66">
        <f t="shared" si="27"/>
        <v>23522.5</v>
      </c>
      <c r="I103" s="66">
        <f t="shared" si="14"/>
        <v>717.5</v>
      </c>
      <c r="J103" s="66">
        <f t="shared" si="15"/>
        <v>1774.9999999999998</v>
      </c>
      <c r="K103" s="66">
        <f t="shared" si="16"/>
        <v>275</v>
      </c>
      <c r="L103" s="66">
        <f t="shared" si="22"/>
        <v>760</v>
      </c>
      <c r="M103" s="66">
        <f t="shared" si="23"/>
        <v>1772.5000000000002</v>
      </c>
      <c r="N103" s="66"/>
      <c r="O103" s="66">
        <f t="shared" si="28"/>
        <v>5300</v>
      </c>
      <c r="P103" s="66">
        <v>25</v>
      </c>
      <c r="Q103" s="75"/>
      <c r="R103" s="75"/>
      <c r="S103" s="147"/>
      <c r="T103" s="75">
        <v>200</v>
      </c>
      <c r="U103" s="76">
        <f t="shared" si="26"/>
        <v>0</v>
      </c>
      <c r="V103" s="75"/>
      <c r="W103" s="75">
        <f t="shared" si="30"/>
        <v>225</v>
      </c>
      <c r="X103" s="75">
        <f t="shared" si="18"/>
        <v>1477.5</v>
      </c>
      <c r="Y103" s="147">
        <f t="shared" si="29"/>
        <v>3547.5</v>
      </c>
      <c r="Z103" s="148">
        <f t="shared" si="25"/>
        <v>23297.5</v>
      </c>
    </row>
    <row r="104" spans="1:26" ht="60.75" hidden="1" x14ac:dyDescent="0.25">
      <c r="A104" s="64">
        <v>103</v>
      </c>
      <c r="B104" s="65" t="s">
        <v>222</v>
      </c>
      <c r="C104" s="65" t="s">
        <v>66</v>
      </c>
      <c r="D104" s="65" t="s">
        <v>15</v>
      </c>
      <c r="E104" s="65" t="s">
        <v>218</v>
      </c>
      <c r="F104" s="65" t="s">
        <v>47</v>
      </c>
      <c r="G104" s="66">
        <v>20000</v>
      </c>
      <c r="H104" s="66">
        <f t="shared" si="27"/>
        <v>18818</v>
      </c>
      <c r="I104" s="66">
        <f t="shared" si="14"/>
        <v>574</v>
      </c>
      <c r="J104" s="66">
        <f t="shared" si="15"/>
        <v>1419.9999999999998</v>
      </c>
      <c r="K104" s="66">
        <f t="shared" si="16"/>
        <v>220.00000000000003</v>
      </c>
      <c r="L104" s="66">
        <f t="shared" si="22"/>
        <v>608</v>
      </c>
      <c r="M104" s="66">
        <f t="shared" si="23"/>
        <v>1418</v>
      </c>
      <c r="N104" s="66"/>
      <c r="O104" s="66">
        <f t="shared" si="28"/>
        <v>4240</v>
      </c>
      <c r="P104" s="66">
        <v>25</v>
      </c>
      <c r="Q104" s="75"/>
      <c r="R104" s="75"/>
      <c r="S104" s="147"/>
      <c r="T104" s="75">
        <v>200</v>
      </c>
      <c r="U104" s="76">
        <f t="shared" si="26"/>
        <v>0</v>
      </c>
      <c r="V104" s="75"/>
      <c r="W104" s="75">
        <f t="shared" si="30"/>
        <v>225</v>
      </c>
      <c r="X104" s="75">
        <f t="shared" si="18"/>
        <v>1182</v>
      </c>
      <c r="Y104" s="147">
        <f t="shared" si="29"/>
        <v>2838</v>
      </c>
      <c r="Z104" s="148">
        <f t="shared" si="25"/>
        <v>18593</v>
      </c>
    </row>
    <row r="105" spans="1:26" ht="60.75" hidden="1" x14ac:dyDescent="0.25">
      <c r="A105" s="64">
        <v>104</v>
      </c>
      <c r="B105" s="65" t="s">
        <v>219</v>
      </c>
      <c r="C105" s="65" t="s">
        <v>65</v>
      </c>
      <c r="D105" s="65" t="s">
        <v>225</v>
      </c>
      <c r="E105" s="65" t="s">
        <v>20</v>
      </c>
      <c r="F105" s="65" t="s">
        <v>47</v>
      </c>
      <c r="G105" s="66">
        <v>46000</v>
      </c>
      <c r="H105" s="66">
        <f t="shared" si="27"/>
        <v>43281.4</v>
      </c>
      <c r="I105" s="66">
        <f t="shared" si="14"/>
        <v>1320.2</v>
      </c>
      <c r="J105" s="66">
        <f t="shared" si="15"/>
        <v>3265.9999999999995</v>
      </c>
      <c r="K105" s="66">
        <f t="shared" si="16"/>
        <v>506.00000000000006</v>
      </c>
      <c r="L105" s="66">
        <f t="shared" si="22"/>
        <v>1398.4</v>
      </c>
      <c r="M105" s="66">
        <f t="shared" si="23"/>
        <v>3261.4</v>
      </c>
      <c r="N105" s="66"/>
      <c r="O105" s="66">
        <f t="shared" si="28"/>
        <v>9752</v>
      </c>
      <c r="P105" s="66">
        <v>25</v>
      </c>
      <c r="Q105" s="75"/>
      <c r="R105" s="75"/>
      <c r="S105" s="147"/>
      <c r="T105" s="75">
        <v>200</v>
      </c>
      <c r="U105" s="76">
        <f t="shared" si="26"/>
        <v>1289.4598750000005</v>
      </c>
      <c r="V105" s="75"/>
      <c r="W105" s="75">
        <f t="shared" si="30"/>
        <v>1514.4598750000005</v>
      </c>
      <c r="X105" s="75">
        <f t="shared" si="18"/>
        <v>2718.6000000000004</v>
      </c>
      <c r="Y105" s="147">
        <f t="shared" si="29"/>
        <v>6527.4</v>
      </c>
      <c r="Z105" s="148">
        <f t="shared" si="25"/>
        <v>41766.940125000001</v>
      </c>
    </row>
    <row r="106" spans="1:26" ht="45.75" x14ac:dyDescent="0.25">
      <c r="A106" s="64">
        <v>105</v>
      </c>
      <c r="B106" s="65" t="s">
        <v>220</v>
      </c>
      <c r="C106" s="65" t="s">
        <v>66</v>
      </c>
      <c r="D106" s="65" t="s">
        <v>15</v>
      </c>
      <c r="E106" s="65" t="s">
        <v>221</v>
      </c>
      <c r="F106" s="65" t="s">
        <v>47</v>
      </c>
      <c r="G106" s="66">
        <v>130000</v>
      </c>
      <c r="H106" s="66">
        <f t="shared" si="27"/>
        <v>122317</v>
      </c>
      <c r="I106" s="66">
        <f t="shared" si="14"/>
        <v>3731</v>
      </c>
      <c r="J106" s="66">
        <f t="shared" si="15"/>
        <v>9230</v>
      </c>
      <c r="K106" s="66">
        <f t="shared" si="16"/>
        <v>822.89</v>
      </c>
      <c r="L106" s="66">
        <f t="shared" si="22"/>
        <v>3952</v>
      </c>
      <c r="M106" s="66">
        <f t="shared" si="23"/>
        <v>9217</v>
      </c>
      <c r="N106" s="66"/>
      <c r="O106" s="66">
        <f t="shared" si="28"/>
        <v>26952.89</v>
      </c>
      <c r="P106" s="66">
        <v>25</v>
      </c>
      <c r="Q106" s="75"/>
      <c r="R106" s="75"/>
      <c r="S106" s="147"/>
      <c r="T106" s="75">
        <v>200</v>
      </c>
      <c r="U106" s="76">
        <f t="shared" si="26"/>
        <v>19162.187291666665</v>
      </c>
      <c r="V106" s="75"/>
      <c r="W106" s="75">
        <f t="shared" si="30"/>
        <v>19387.187291666665</v>
      </c>
      <c r="X106" s="75">
        <f t="shared" si="18"/>
        <v>7683</v>
      </c>
      <c r="Y106" s="147">
        <f t="shared" si="29"/>
        <v>18447</v>
      </c>
      <c r="Z106" s="148">
        <f t="shared" si="25"/>
        <v>102929.81270833334</v>
      </c>
    </row>
    <row r="107" spans="1:26" ht="60.75" hidden="1" x14ac:dyDescent="0.25">
      <c r="A107" s="64">
        <v>106</v>
      </c>
      <c r="B107" s="65" t="s">
        <v>233</v>
      </c>
      <c r="C107" s="65" t="s">
        <v>66</v>
      </c>
      <c r="D107" s="65" t="s">
        <v>15</v>
      </c>
      <c r="E107" s="65" t="s">
        <v>34</v>
      </c>
      <c r="F107" s="65" t="s">
        <v>47</v>
      </c>
      <c r="G107" s="66">
        <v>25000</v>
      </c>
      <c r="H107" s="66">
        <f t="shared" si="27"/>
        <v>23522.5</v>
      </c>
      <c r="I107" s="66">
        <f t="shared" si="14"/>
        <v>717.5</v>
      </c>
      <c r="J107" s="66">
        <f t="shared" si="15"/>
        <v>1774.9999999999998</v>
      </c>
      <c r="K107" s="66">
        <f t="shared" si="16"/>
        <v>275</v>
      </c>
      <c r="L107" s="66">
        <f t="shared" si="22"/>
        <v>760</v>
      </c>
      <c r="M107" s="66">
        <f t="shared" si="23"/>
        <v>1772.5000000000002</v>
      </c>
      <c r="N107" s="66"/>
      <c r="O107" s="66">
        <f t="shared" si="28"/>
        <v>5300</v>
      </c>
      <c r="P107" s="66">
        <v>25</v>
      </c>
      <c r="Q107" s="139"/>
      <c r="R107" s="140"/>
      <c r="S107" s="147">
        <v>78.59</v>
      </c>
      <c r="T107" s="75">
        <v>200</v>
      </c>
      <c r="U107" s="76">
        <f t="shared" si="26"/>
        <v>0</v>
      </c>
      <c r="V107" s="140"/>
      <c r="W107" s="75">
        <f t="shared" si="30"/>
        <v>303.59000000000003</v>
      </c>
      <c r="X107" s="75">
        <f t="shared" si="18"/>
        <v>1477.5</v>
      </c>
      <c r="Y107" s="147">
        <f t="shared" si="29"/>
        <v>3547.5</v>
      </c>
      <c r="Z107" s="148">
        <f t="shared" si="25"/>
        <v>23218.91</v>
      </c>
    </row>
    <row r="108" spans="1:26" ht="60.75" hidden="1" x14ac:dyDescent="0.25">
      <c r="A108" s="64">
        <v>107</v>
      </c>
      <c r="B108" s="65" t="s">
        <v>234</v>
      </c>
      <c r="C108" s="65" t="s">
        <v>65</v>
      </c>
      <c r="D108" s="65" t="s">
        <v>15</v>
      </c>
      <c r="E108" s="65" t="s">
        <v>23</v>
      </c>
      <c r="F108" s="65" t="s">
        <v>47</v>
      </c>
      <c r="G108" s="66">
        <v>25000</v>
      </c>
      <c r="H108" s="66">
        <f t="shared" si="27"/>
        <v>23522.5</v>
      </c>
      <c r="I108" s="66">
        <f t="shared" si="14"/>
        <v>717.5</v>
      </c>
      <c r="J108" s="66">
        <f t="shared" si="15"/>
        <v>1774.9999999999998</v>
      </c>
      <c r="K108" s="66">
        <f t="shared" si="16"/>
        <v>275</v>
      </c>
      <c r="L108" s="66">
        <f t="shared" si="22"/>
        <v>760</v>
      </c>
      <c r="M108" s="66">
        <f t="shared" si="23"/>
        <v>1772.5000000000002</v>
      </c>
      <c r="N108" s="66"/>
      <c r="O108" s="66">
        <f t="shared" si="28"/>
        <v>5300</v>
      </c>
      <c r="P108" s="66">
        <v>25</v>
      </c>
      <c r="Q108" s="139"/>
      <c r="R108" s="140"/>
      <c r="S108" s="147"/>
      <c r="T108" s="75">
        <v>200</v>
      </c>
      <c r="U108" s="76">
        <f t="shared" si="26"/>
        <v>0</v>
      </c>
      <c r="V108" s="140"/>
      <c r="W108" s="75">
        <f t="shared" si="30"/>
        <v>225</v>
      </c>
      <c r="X108" s="75">
        <f t="shared" si="18"/>
        <v>1477.5</v>
      </c>
      <c r="Y108" s="147">
        <f t="shared" si="29"/>
        <v>3547.5</v>
      </c>
      <c r="Z108" s="148">
        <f t="shared" si="25"/>
        <v>23297.5</v>
      </c>
    </row>
    <row r="109" spans="1:26" ht="75.75" hidden="1" x14ac:dyDescent="0.25">
      <c r="A109" s="64">
        <v>108</v>
      </c>
      <c r="B109" s="65" t="s">
        <v>235</v>
      </c>
      <c r="C109" s="65" t="s">
        <v>65</v>
      </c>
      <c r="D109" s="65" t="s">
        <v>15</v>
      </c>
      <c r="E109" s="65" t="s">
        <v>23</v>
      </c>
      <c r="F109" s="65" t="s">
        <v>47</v>
      </c>
      <c r="G109" s="66">
        <v>25000</v>
      </c>
      <c r="H109" s="66">
        <f t="shared" si="27"/>
        <v>23522.5</v>
      </c>
      <c r="I109" s="66">
        <f t="shared" si="14"/>
        <v>717.5</v>
      </c>
      <c r="J109" s="66">
        <f t="shared" si="15"/>
        <v>1774.9999999999998</v>
      </c>
      <c r="K109" s="66">
        <f t="shared" si="16"/>
        <v>275</v>
      </c>
      <c r="L109" s="66">
        <f t="shared" si="22"/>
        <v>760</v>
      </c>
      <c r="M109" s="66">
        <f t="shared" si="23"/>
        <v>1772.5000000000002</v>
      </c>
      <c r="N109" s="66"/>
      <c r="O109" s="66">
        <f t="shared" si="28"/>
        <v>5300</v>
      </c>
      <c r="P109" s="66">
        <v>25</v>
      </c>
      <c r="Q109" s="139"/>
      <c r="R109" s="140"/>
      <c r="S109" s="147"/>
      <c r="T109" s="75">
        <v>200</v>
      </c>
      <c r="U109" s="76">
        <f t="shared" si="26"/>
        <v>0</v>
      </c>
      <c r="V109" s="140"/>
      <c r="W109" s="75">
        <f t="shared" si="30"/>
        <v>225</v>
      </c>
      <c r="X109" s="75">
        <f t="shared" si="18"/>
        <v>1477.5</v>
      </c>
      <c r="Y109" s="147">
        <f t="shared" si="29"/>
        <v>3547.5</v>
      </c>
      <c r="Z109" s="148">
        <f t="shared" si="25"/>
        <v>23297.5</v>
      </c>
    </row>
    <row r="110" spans="1:26" ht="75.75" hidden="1" x14ac:dyDescent="0.25">
      <c r="A110" s="64">
        <v>109</v>
      </c>
      <c r="B110" s="65" t="s">
        <v>236</v>
      </c>
      <c r="C110" s="65" t="s">
        <v>65</v>
      </c>
      <c r="D110" s="65" t="s">
        <v>142</v>
      </c>
      <c r="E110" s="65" t="s">
        <v>21</v>
      </c>
      <c r="F110" s="65" t="s">
        <v>47</v>
      </c>
      <c r="G110" s="66">
        <v>30000</v>
      </c>
      <c r="H110" s="66">
        <f t="shared" si="27"/>
        <v>28227</v>
      </c>
      <c r="I110" s="66">
        <f t="shared" si="14"/>
        <v>861</v>
      </c>
      <c r="J110" s="66">
        <f t="shared" si="15"/>
        <v>2130</v>
      </c>
      <c r="K110" s="66">
        <f t="shared" si="16"/>
        <v>330.00000000000006</v>
      </c>
      <c r="L110" s="66">
        <f t="shared" si="22"/>
        <v>912</v>
      </c>
      <c r="M110" s="66">
        <f t="shared" si="23"/>
        <v>2127</v>
      </c>
      <c r="N110" s="66"/>
      <c r="O110" s="66">
        <f t="shared" si="28"/>
        <v>6360</v>
      </c>
      <c r="P110" s="66">
        <v>25</v>
      </c>
      <c r="Q110" s="139"/>
      <c r="R110" s="140"/>
      <c r="S110" s="147"/>
      <c r="T110" s="75">
        <v>200</v>
      </c>
      <c r="U110" s="76">
        <f t="shared" si="26"/>
        <v>0</v>
      </c>
      <c r="V110" s="140"/>
      <c r="W110" s="75">
        <f t="shared" si="30"/>
        <v>225</v>
      </c>
      <c r="X110" s="75">
        <f t="shared" si="18"/>
        <v>1773</v>
      </c>
      <c r="Y110" s="147">
        <f t="shared" si="29"/>
        <v>4257</v>
      </c>
      <c r="Z110" s="148">
        <f t="shared" si="25"/>
        <v>28002</v>
      </c>
    </row>
    <row r="111" spans="1:26" ht="60.75" hidden="1" x14ac:dyDescent="0.25">
      <c r="A111" s="64">
        <v>110</v>
      </c>
      <c r="B111" s="65" t="s">
        <v>237</v>
      </c>
      <c r="C111" s="65" t="s">
        <v>65</v>
      </c>
      <c r="D111" s="65" t="s">
        <v>15</v>
      </c>
      <c r="E111" s="65" t="s">
        <v>23</v>
      </c>
      <c r="F111" s="65" t="s">
        <v>47</v>
      </c>
      <c r="G111" s="66">
        <v>25000</v>
      </c>
      <c r="H111" s="66">
        <f t="shared" si="27"/>
        <v>23522.5</v>
      </c>
      <c r="I111" s="66">
        <f t="shared" si="14"/>
        <v>717.5</v>
      </c>
      <c r="J111" s="66">
        <f t="shared" si="15"/>
        <v>1774.9999999999998</v>
      </c>
      <c r="K111" s="66">
        <f t="shared" si="16"/>
        <v>275</v>
      </c>
      <c r="L111" s="66">
        <f t="shared" si="22"/>
        <v>760</v>
      </c>
      <c r="M111" s="66">
        <f t="shared" si="23"/>
        <v>1772.5000000000002</v>
      </c>
      <c r="N111" s="66"/>
      <c r="O111" s="66">
        <f t="shared" si="28"/>
        <v>5300</v>
      </c>
      <c r="P111" s="66">
        <v>25</v>
      </c>
      <c r="Q111" s="139"/>
      <c r="R111" s="140"/>
      <c r="S111" s="147"/>
      <c r="T111" s="75">
        <v>200</v>
      </c>
      <c r="U111" s="76">
        <f t="shared" si="26"/>
        <v>0</v>
      </c>
      <c r="V111" s="140"/>
      <c r="W111" s="75">
        <f t="shared" si="30"/>
        <v>225</v>
      </c>
      <c r="X111" s="75">
        <f t="shared" si="18"/>
        <v>1477.5</v>
      </c>
      <c r="Y111" s="147">
        <f t="shared" si="29"/>
        <v>3547.5</v>
      </c>
      <c r="Z111" s="148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Belissa A. Peña</cp:lastModifiedBy>
  <cp:lastPrinted>2023-12-14T14:33:33Z</cp:lastPrinted>
  <dcterms:created xsi:type="dcterms:W3CDTF">2021-10-19T14:31:34Z</dcterms:created>
  <dcterms:modified xsi:type="dcterms:W3CDTF">2024-01-26T19:53:41Z</dcterms:modified>
</cp:coreProperties>
</file>