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4\FranchescaMoreno\Nomina Portal\Agosto\"/>
    </mc:Choice>
  </mc:AlternateContent>
  <bookViews>
    <workbookView xWindow="0" yWindow="0" windowWidth="28800" windowHeight="11910"/>
  </bookViews>
  <sheets>
    <sheet name="Hoja1" sheetId="1" r:id="rId1"/>
  </sheets>
  <definedNames>
    <definedName name="_xlnm._FilterDatabase" localSheetId="0" hidden="1">Hoja1!$D$6:$G$79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9" i="1" l="1"/>
  <c r="U79" i="1" l="1"/>
  <c r="I70" i="1" l="1"/>
  <c r="J70" i="1"/>
  <c r="K70" i="1"/>
  <c r="L70" i="1"/>
  <c r="M70" i="1"/>
  <c r="O70" i="1" l="1"/>
  <c r="Y70" i="1"/>
  <c r="X70" i="1"/>
  <c r="H70" i="1"/>
  <c r="V70" i="1" s="1"/>
  <c r="V79" i="1" l="1"/>
  <c r="W78" i="1"/>
  <c r="M78" i="1"/>
  <c r="S79" i="1"/>
  <c r="W70" i="1" l="1"/>
  <c r="Z70" i="1" s="1"/>
  <c r="W77" i="1"/>
  <c r="W76" i="1"/>
  <c r="N79" i="1"/>
  <c r="T79" i="1"/>
  <c r="P79" i="1"/>
  <c r="G79" i="1" l="1"/>
  <c r="I78" i="1"/>
  <c r="J78" i="1"/>
  <c r="Y78" i="1" s="1"/>
  <c r="L78" i="1"/>
  <c r="H78" i="1" l="1"/>
  <c r="O78" i="1"/>
  <c r="X78" i="1"/>
  <c r="Z78" i="1" s="1"/>
  <c r="W47" i="1" l="1"/>
  <c r="K48" i="1"/>
  <c r="I47" i="1"/>
  <c r="J47" i="1"/>
  <c r="L47" i="1"/>
  <c r="M47" i="1"/>
  <c r="Y47" i="1" l="1"/>
  <c r="O47" i="1"/>
  <c r="H47" i="1"/>
  <c r="X47" i="1"/>
  <c r="Z47" i="1" s="1"/>
  <c r="W8" i="1"/>
  <c r="R79" i="1"/>
  <c r="W9" i="1"/>
  <c r="W37" i="1" l="1"/>
  <c r="W38" i="1"/>
  <c r="W12" i="1" l="1"/>
  <c r="W14" i="1"/>
  <c r="W17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9" i="1"/>
  <c r="W40" i="1"/>
  <c r="W41" i="1"/>
  <c r="W42" i="1"/>
  <c r="W43" i="1"/>
  <c r="W44" i="1"/>
  <c r="W45" i="1"/>
  <c r="W46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3" i="1"/>
  <c r="W65" i="1"/>
  <c r="W66" i="1"/>
  <c r="W67" i="1"/>
  <c r="W71" i="1"/>
  <c r="W72" i="1"/>
  <c r="W75" i="1"/>
  <c r="W10" i="1"/>
  <c r="W11" i="1"/>
  <c r="W19" i="1"/>
  <c r="I74" i="1" l="1"/>
  <c r="I77" i="1"/>
  <c r="J77" i="1"/>
  <c r="L77" i="1"/>
  <c r="M77" i="1"/>
  <c r="I76" i="1"/>
  <c r="J76" i="1"/>
  <c r="K76" i="1"/>
  <c r="L76" i="1"/>
  <c r="M76" i="1"/>
  <c r="I75" i="1"/>
  <c r="J75" i="1"/>
  <c r="K75" i="1"/>
  <c r="L75" i="1"/>
  <c r="M75" i="1"/>
  <c r="O77" i="1" l="1"/>
  <c r="O75" i="1"/>
  <c r="O76" i="1"/>
  <c r="Y76" i="1"/>
  <c r="X76" i="1"/>
  <c r="Z76" i="1" s="1"/>
  <c r="Y77" i="1"/>
  <c r="X77" i="1"/>
  <c r="Z77" i="1" s="1"/>
  <c r="Y75" i="1"/>
  <c r="X75" i="1"/>
  <c r="Z75" i="1" s="1"/>
  <c r="H75" i="1"/>
  <c r="H76" i="1"/>
  <c r="H77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1" i="1"/>
  <c r="M72" i="1"/>
  <c r="M73" i="1"/>
  <c r="M74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1" i="1"/>
  <c r="L72" i="1"/>
  <c r="L73" i="1"/>
  <c r="L74" i="1"/>
  <c r="X74" i="1" s="1"/>
  <c r="L8" i="1"/>
  <c r="K32" i="1"/>
  <c r="K34" i="1"/>
  <c r="K35" i="1"/>
  <c r="K40" i="1"/>
  <c r="K41" i="1"/>
  <c r="K42" i="1"/>
  <c r="K44" i="1"/>
  <c r="K49" i="1"/>
  <c r="K51" i="1"/>
  <c r="K54" i="1"/>
  <c r="K55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1" i="1"/>
  <c r="K72" i="1"/>
  <c r="K73" i="1"/>
  <c r="K74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1" i="1"/>
  <c r="J72" i="1"/>
  <c r="J73" i="1"/>
  <c r="J74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1" i="1"/>
  <c r="I72" i="1"/>
  <c r="I73" i="1"/>
  <c r="I8" i="1"/>
  <c r="X43" i="1" l="1"/>
  <c r="Z43" i="1" s="1"/>
  <c r="X31" i="1"/>
  <c r="Z31" i="1" s="1"/>
  <c r="X19" i="1"/>
  <c r="Z19" i="1" s="1"/>
  <c r="X20" i="1"/>
  <c r="Z20" i="1" s="1"/>
  <c r="X55" i="1"/>
  <c r="Z55" i="1" s="1"/>
  <c r="X67" i="1"/>
  <c r="Z67" i="1" s="1"/>
  <c r="X40" i="1"/>
  <c r="Z40" i="1" s="1"/>
  <c r="X28" i="1"/>
  <c r="Z28" i="1" s="1"/>
  <c r="X16" i="1"/>
  <c r="X52" i="1"/>
  <c r="Z52" i="1" s="1"/>
  <c r="X39" i="1"/>
  <c r="Z39" i="1" s="1"/>
  <c r="X15" i="1"/>
  <c r="X64" i="1"/>
  <c r="X27" i="1"/>
  <c r="Z27" i="1" s="1"/>
  <c r="X63" i="1"/>
  <c r="Z63" i="1" s="1"/>
  <c r="X51" i="1"/>
  <c r="Z51" i="1" s="1"/>
  <c r="X68" i="1"/>
  <c r="X32" i="1"/>
  <c r="Z32" i="1" s="1"/>
  <c r="X56" i="1"/>
  <c r="Z56" i="1" s="1"/>
  <c r="Y20" i="1"/>
  <c r="X13" i="1"/>
  <c r="Y56" i="1"/>
  <c r="X61" i="1"/>
  <c r="Z61" i="1" s="1"/>
  <c r="X37" i="1"/>
  <c r="Z37" i="1" s="1"/>
  <c r="X73" i="1"/>
  <c r="X49" i="1"/>
  <c r="Z49" i="1" s="1"/>
  <c r="X25" i="1"/>
  <c r="Z25" i="1" s="1"/>
  <c r="M79" i="1"/>
  <c r="X58" i="1"/>
  <c r="Z58" i="1" s="1"/>
  <c r="X10" i="1"/>
  <c r="Z10" i="1" s="1"/>
  <c r="X34" i="1"/>
  <c r="Z34" i="1" s="1"/>
  <c r="K79" i="1"/>
  <c r="I79" i="1"/>
  <c r="X45" i="1"/>
  <c r="Z45" i="1" s="1"/>
  <c r="J79" i="1"/>
  <c r="L79" i="1"/>
  <c r="X22" i="1"/>
  <c r="Z22" i="1" s="1"/>
  <c r="X65" i="1"/>
  <c r="Z65" i="1" s="1"/>
  <c r="X53" i="1"/>
  <c r="Z53" i="1" s="1"/>
  <c r="X41" i="1"/>
  <c r="Z41" i="1" s="1"/>
  <c r="X29" i="1"/>
  <c r="Z29" i="1" s="1"/>
  <c r="X17" i="1"/>
  <c r="Z17" i="1" s="1"/>
  <c r="Y72" i="1"/>
  <c r="Y36" i="1"/>
  <c r="Y24" i="1"/>
  <c r="Y12" i="1"/>
  <c r="Y32" i="1"/>
  <c r="X71" i="1"/>
  <c r="Z71" i="1" s="1"/>
  <c r="X59" i="1"/>
  <c r="Z59" i="1" s="1"/>
  <c r="X46" i="1"/>
  <c r="Z46" i="1" s="1"/>
  <c r="X35" i="1"/>
  <c r="Z35" i="1" s="1"/>
  <c r="X23" i="1"/>
  <c r="Z23" i="1" s="1"/>
  <c r="X11" i="1"/>
  <c r="Z11" i="1" s="1"/>
  <c r="Y66" i="1"/>
  <c r="Y30" i="1"/>
  <c r="Y18" i="1"/>
  <c r="Y10" i="1"/>
  <c r="Y68" i="1"/>
  <c r="Y60" i="1"/>
  <c r="Y48" i="1"/>
  <c r="X62" i="1"/>
  <c r="X50" i="1"/>
  <c r="Z50" i="1" s="1"/>
  <c r="X38" i="1"/>
  <c r="X26" i="1"/>
  <c r="Z26" i="1" s="1"/>
  <c r="X14" i="1"/>
  <c r="Z14" i="1" s="1"/>
  <c r="Y69" i="1"/>
  <c r="Y57" i="1"/>
  <c r="Y44" i="1"/>
  <c r="Y33" i="1"/>
  <c r="Y21" i="1"/>
  <c r="Y9" i="1"/>
  <c r="X72" i="1"/>
  <c r="Z72" i="1" s="1"/>
  <c r="X60" i="1"/>
  <c r="Z60" i="1" s="1"/>
  <c r="X48" i="1"/>
  <c r="Z48" i="1" s="1"/>
  <c r="X36" i="1"/>
  <c r="Z36" i="1" s="1"/>
  <c r="X24" i="1"/>
  <c r="Z24" i="1" s="1"/>
  <c r="X12" i="1"/>
  <c r="Z12" i="1" s="1"/>
  <c r="Y67" i="1"/>
  <c r="Y55" i="1"/>
  <c r="Y43" i="1"/>
  <c r="Y31" i="1"/>
  <c r="Y19" i="1"/>
  <c r="Y54" i="1"/>
  <c r="Y42" i="1"/>
  <c r="X69" i="1"/>
  <c r="X57" i="1"/>
  <c r="Z57" i="1" s="1"/>
  <c r="X44" i="1"/>
  <c r="Z44" i="1" s="1"/>
  <c r="X33" i="1"/>
  <c r="Z33" i="1" s="1"/>
  <c r="X21" i="1"/>
  <c r="Z21" i="1" s="1"/>
  <c r="X9" i="1"/>
  <c r="Z9" i="1" s="1"/>
  <c r="Y71" i="1"/>
  <c r="Y59" i="1"/>
  <c r="Y46" i="1"/>
  <c r="Y35" i="1"/>
  <c r="Y23" i="1"/>
  <c r="Y65" i="1"/>
  <c r="Y53" i="1"/>
  <c r="Y41" i="1"/>
  <c r="Y29" i="1"/>
  <c r="X66" i="1"/>
  <c r="Z66" i="1" s="1"/>
  <c r="X54" i="1"/>
  <c r="Z54" i="1" s="1"/>
  <c r="X42" i="1"/>
  <c r="Z42" i="1" s="1"/>
  <c r="X30" i="1"/>
  <c r="Z30" i="1" s="1"/>
  <c r="X18" i="1"/>
  <c r="Y13" i="1"/>
  <c r="Y64" i="1"/>
  <c r="Y52" i="1"/>
  <c r="Y40" i="1"/>
  <c r="Y28" i="1"/>
  <c r="Y17" i="1"/>
  <c r="Y8" i="1"/>
  <c r="Y63" i="1"/>
  <c r="Y51" i="1"/>
  <c r="Y39" i="1"/>
  <c r="Y27" i="1"/>
  <c r="Y16" i="1"/>
  <c r="Y38" i="1"/>
  <c r="Y50" i="1"/>
  <c r="Y15" i="1"/>
  <c r="Y73" i="1"/>
  <c r="Y61" i="1"/>
  <c r="Y49" i="1"/>
  <c r="Y37" i="1"/>
  <c r="Y25" i="1"/>
  <c r="Y14" i="1"/>
  <c r="Y62" i="1"/>
  <c r="Y26" i="1"/>
  <c r="Y74" i="1"/>
  <c r="X8" i="1"/>
  <c r="Y58" i="1"/>
  <c r="Y45" i="1"/>
  <c r="Y34" i="1"/>
  <c r="Y22" i="1"/>
  <c r="Y11" i="1"/>
  <c r="O74" i="1"/>
  <c r="H72" i="1"/>
  <c r="H74" i="1"/>
  <c r="W74" i="1" s="1"/>
  <c r="Z74" i="1" s="1"/>
  <c r="H73" i="1"/>
  <c r="W73" i="1" s="1"/>
  <c r="H71" i="1"/>
  <c r="Z8" i="1" l="1"/>
  <c r="X79" i="1"/>
  <c r="Y79" i="1"/>
  <c r="Z73" i="1"/>
  <c r="O52" i="1"/>
  <c r="H52" i="1"/>
  <c r="O59" i="1" l="1"/>
  <c r="O43" i="1"/>
  <c r="O42" i="1"/>
  <c r="O25" i="1"/>
  <c r="H43" i="1"/>
  <c r="H25" i="1"/>
  <c r="H42" i="1"/>
  <c r="H59" i="1"/>
  <c r="O33" i="1" l="1"/>
  <c r="H33" i="1"/>
  <c r="H69" i="1" l="1"/>
  <c r="W69" i="1" s="1"/>
  <c r="Z69" i="1" s="1"/>
  <c r="H49" i="1"/>
  <c r="O49" i="1" l="1"/>
  <c r="O31" i="1"/>
  <c r="O48" i="1"/>
  <c r="O68" i="1"/>
  <c r="O26" i="1"/>
  <c r="O69" i="1"/>
  <c r="H31" i="1"/>
  <c r="H26" i="1"/>
  <c r="H68" i="1"/>
  <c r="W68" i="1" s="1"/>
  <c r="H48" i="1"/>
  <c r="Z68" i="1" l="1"/>
  <c r="O53" i="1"/>
  <c r="O28" i="1"/>
  <c r="H28" i="1"/>
  <c r="H53" i="1"/>
  <c r="H50" i="1" l="1"/>
  <c r="O16" i="1" l="1"/>
  <c r="O50" i="1"/>
  <c r="O71" i="1"/>
  <c r="O72" i="1"/>
  <c r="O73" i="1"/>
  <c r="H16" i="1"/>
  <c r="W16" i="1" l="1"/>
  <c r="Z16" i="1" s="1"/>
  <c r="O55" i="1"/>
  <c r="O63" i="1"/>
  <c r="O17" i="1"/>
  <c r="O56" i="1"/>
  <c r="O62" i="1"/>
  <c r="O15" i="1"/>
  <c r="O21" i="1"/>
  <c r="O65" i="1"/>
  <c r="O64" i="1"/>
  <c r="O32" i="1"/>
  <c r="O14" i="1"/>
  <c r="O66" i="1"/>
  <c r="O51" i="1"/>
  <c r="O13" i="1"/>
  <c r="O38" i="1"/>
  <c r="O54" i="1"/>
  <c r="O46" i="1"/>
  <c r="O44" i="1"/>
  <c r="O24" i="1"/>
  <c r="O12" i="1"/>
  <c r="O67" i="1"/>
  <c r="O19" i="1"/>
  <c r="O35" i="1"/>
  <c r="O61" i="1"/>
  <c r="O27" i="1"/>
  <c r="O29" i="1"/>
  <c r="O23" i="1"/>
  <c r="O11" i="1"/>
  <c r="O20" i="1"/>
  <c r="O36" i="1"/>
  <c r="O45" i="1"/>
  <c r="O60" i="1"/>
  <c r="O58" i="1"/>
  <c r="O30" i="1"/>
  <c r="O40" i="1"/>
  <c r="O22" i="1"/>
  <c r="O10" i="1"/>
  <c r="O37" i="1"/>
  <c r="O18" i="1"/>
  <c r="O34" i="1"/>
  <c r="O41" i="1"/>
  <c r="O57" i="1"/>
  <c r="O39" i="1"/>
  <c r="O9" i="1"/>
  <c r="H8" i="1"/>
  <c r="H13" i="1"/>
  <c r="H35" i="1"/>
  <c r="H10" i="1"/>
  <c r="H34" i="1"/>
  <c r="H9" i="1"/>
  <c r="H39" i="1"/>
  <c r="H32" i="1"/>
  <c r="H20" i="1"/>
  <c r="H40" i="1"/>
  <c r="H67" i="1"/>
  <c r="H51" i="1"/>
  <c r="H12" i="1"/>
  <c r="H66" i="1"/>
  <c r="H38" i="1"/>
  <c r="H19" i="1"/>
  <c r="H61" i="1"/>
  <c r="H60" i="1"/>
  <c r="H29" i="1"/>
  <c r="H46" i="1"/>
  <c r="H27" i="1"/>
  <c r="H11" i="1"/>
  <c r="H55" i="1"/>
  <c r="H54" i="1"/>
  <c r="H45" i="1"/>
  <c r="H64" i="1"/>
  <c r="W64" i="1" s="1"/>
  <c r="Z64" i="1" s="1"/>
  <c r="H44" i="1"/>
  <c r="H37" i="1"/>
  <c r="H23" i="1"/>
  <c r="H18" i="1"/>
  <c r="W18" i="1" s="1"/>
  <c r="H65" i="1"/>
  <c r="H21" i="1"/>
  <c r="H30" i="1"/>
  <c r="H24" i="1"/>
  <c r="H14" i="1"/>
  <c r="H56" i="1"/>
  <c r="H22" i="1"/>
  <c r="H58" i="1"/>
  <c r="H63" i="1"/>
  <c r="H57" i="1"/>
  <c r="H17" i="1"/>
  <c r="H62" i="1"/>
  <c r="H41" i="1"/>
  <c r="H36" i="1"/>
  <c r="H15" i="1"/>
  <c r="W15" i="1" s="1"/>
  <c r="Z15" i="1" s="1"/>
  <c r="H79" i="1" l="1"/>
  <c r="Z18" i="1"/>
  <c r="W13" i="1"/>
  <c r="W62" i="1"/>
  <c r="Z62" i="1" s="1"/>
  <c r="W79" i="1" l="1"/>
  <c r="Z13" i="1"/>
  <c r="O8" i="1"/>
  <c r="O79" i="1" s="1"/>
  <c r="Z38" i="1"/>
  <c r="Z79" i="1" l="1"/>
</calcChain>
</file>

<file path=xl/sharedStrings.xml><?xml version="1.0" encoding="utf-8"?>
<sst xmlns="http://schemas.openxmlformats.org/spreadsheetml/2006/main" count="407" uniqueCount="191">
  <si>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</si>
  <si>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</si>
  <si>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</si>
  <si>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</si>
  <si>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</si>
  <si>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</si>
  <si>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</si>
  <si>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</si>
  <si>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</si>
  <si>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</si>
  <si>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</si>
  <si>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</si>
  <si>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</si>
  <si>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</si>
  <si>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</si>
  <si>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</si>
  <si>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</si>
  <si>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</si>
  <si>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</si>
  <si>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</si>
  <si>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</si>
  <si>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</si>
  <si>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</si>
  <si>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</si>
  <si>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</si>
  <si>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</si>
  <si>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</si>
  <si>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</si>
  <si>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</si>
  <si>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</si>
  <si>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</si>
  <si>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</si>
  <si>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</si>
  <si>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</si>
  <si>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</si>
  <si>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</si>
  <si>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</si>
  <si>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</si>
  <si>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</si>
  <si>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</si>
  <si>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</si>
  <si>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</si>
  <si>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</si>
  <si>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</si>
  <si>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</si>
  <si>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CLARA MARIA, VARGAS LUZON</t>
  </si>
  <si>
    <t>EUNICE ELIZABETH, FELIZ ORTIZ</t>
  </si>
  <si>
    <t>YONAIDA VICTORIA, ARIAS ADAMES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</si>
  <si>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</si>
  <si>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</si>
  <si>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</si>
  <si>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</si>
  <si>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</si>
  <si>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</si>
  <si>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</si>
  <si>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</si>
  <si>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</si>
  <si>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</si>
  <si>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</si>
  <si>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</si>
  <si>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</si>
  <si>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</si>
  <si>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</si>
  <si>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</si>
  <si>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</si>
  <si>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</si>
  <si>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</si>
  <si>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</si>
  <si>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</si>
  <si>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</si>
  <si>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</si>
  <si>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</si>
  <si>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</si>
  <si>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ROMAN E. PICHARDO FELIX</t>
  </si>
  <si>
    <t>ROSA A. MONTERO</t>
  </si>
  <si>
    <t xml:space="preserve">FRANCIS N. ENCARNACIÓN 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</si>
  <si>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</si>
  <si>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</si>
  <si>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</si>
  <si>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</si>
  <si>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</si>
  <si>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</si>
  <si>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</si>
  <si>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</si>
  <si>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</si>
  <si>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</si>
  <si>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</si>
  <si>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</si>
  <si>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</si>
  <si>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</si>
  <si>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</si>
  <si>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</si>
  <si>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</si>
  <si>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</si>
  <si>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</si>
  <si>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</si>
  <si>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</si>
  <si>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</si>
  <si>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</si>
  <si>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</si>
  <si>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</si>
  <si>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</si>
  <si>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</si>
  <si>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</si>
  <si>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</si>
  <si>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</si>
  <si>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</si>
  <si>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</si>
  <si>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</si>
  <si>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</si>
  <si>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</si>
  <si>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</si>
  <si>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</si>
  <si>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</si>
  <si>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</si>
  <si>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</si>
  <si>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</si>
  <si>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</si>
  <si>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</si>
  <si>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</si>
  <si>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</si>
  <si>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</si>
  <si>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</si>
  <si>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</si>
  <si>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</si>
  <si>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</si>
  <si>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</si>
  <si>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</si>
  <si>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</si>
  <si>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</si>
  <si>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</si>
  <si>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</si>
  <si>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GUISMAR PATRICIA LOPEZ SUAREZ</t>
  </si>
  <si>
    <t xml:space="preserve">ANALISTA DE EDUCACIÓN </t>
  </si>
  <si>
    <t>FREDDY VALENZUELA LAMA</t>
  </si>
  <si>
    <t xml:space="preserve">TECNICO EN COMUNICACIONES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</si>
  <si>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</si>
  <si>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</si>
  <si>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</si>
  <si>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</si>
  <si>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</si>
  <si>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</si>
  <si>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</si>
  <si>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</si>
  <si>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</si>
  <si>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</si>
  <si>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</si>
  <si>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</si>
  <si>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</si>
  <si>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</si>
  <si>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</si>
  <si>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</si>
  <si>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 xml:space="preserve">JEANNERY MARTE FERRERA </t>
  </si>
  <si>
    <t>ANALISTA DE DESARROLLO INSTITUCIONAL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</si>
  <si>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</si>
  <si>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</si>
  <si>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</si>
  <si>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</si>
  <si>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</si>
  <si>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</si>
  <si>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</si>
  <si>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</si>
  <si>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</si>
  <si>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</si>
  <si>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</si>
  <si>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</si>
  <si>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</si>
  <si>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</si>
  <si>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</si>
  <si>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</si>
  <si>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</si>
  <si>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</si>
  <si>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</si>
  <si>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</si>
  <si>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</si>
  <si>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</si>
  <si>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</si>
  <si>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>ENC. DIVISIÓN ESTUDIOS TÉCNICOS Y ESTADÍSTICOS</t>
  </si>
  <si>
    <t>GERALDO MONTERO MORILLO</t>
  </si>
  <si>
    <t xml:space="preserve">CESAR D. RUIZ GARCIA </t>
  </si>
  <si>
    <t>MARIBEL KRUSPKAYA JUSTO SUAREZ</t>
  </si>
  <si>
    <t>Total</t>
  </si>
  <si>
    <t>PEDRO JOSE, LLENAS ESTRELLA</t>
  </si>
  <si>
    <t>VICTOR JOSE FERRERAS</t>
  </si>
  <si>
    <t>ANALISTA</t>
  </si>
  <si>
    <t>Saldo a favor</t>
  </si>
  <si>
    <t>ISANEL MOREL</t>
  </si>
  <si>
    <t>JUAN GABRIEL DIAZ GONZALEZ</t>
  </si>
  <si>
    <t>NASHALEE ALMANZAR COLUMNA</t>
  </si>
  <si>
    <t>TÉCNICO EN RR.HH</t>
  </si>
  <si>
    <t>CONSEJO NACIONAL DE SEGURIDAD SOCIAL
NOMINA DE SUELDOS PERSONAL TEMPORAL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</si>
</sst>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6495ED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43" fontId="0" fillId="0" borderId="0" xfId="1" applyFont="1" applyFill="1"/>
    <xf numFmtId="165" fontId="0" fillId="0" borderId="0" xfId="1" applyNumberFormat="1" applyFont="1" applyFill="1"/>
    <xf numFmtId="0" fontId="12" fillId="0" borderId="0" xfId="0" applyFont="1"/>
    <xf numFmtId="12" fontId="0" fillId="0" borderId="0" xfId="1" applyNumberFormat="1" applyFont="1"/>
    <xf numFmtId="0" fontId="7" fillId="2" borderId="0" xfId="0" applyFont="1" applyFill="1"/>
    <xf numFmtId="43" fontId="0" fillId="0" borderId="0" xfId="1" applyFont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43" fontId="0" fillId="2" borderId="0" xfId="1" applyFont="1" applyFill="1" applyAlignment="1">
      <alignment horizontal="left"/>
    </xf>
    <xf numFmtId="166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 applyAlignment="1">
      <alignment horizontal="left"/>
    </xf>
    <xf numFmtId="43" fontId="12" fillId="2" borderId="0" xfId="1" applyFont="1" applyFill="1"/>
    <xf numFmtId="0" fontId="6" fillId="2" borderId="0" xfId="0" applyFont="1" applyFill="1"/>
    <xf numFmtId="166" fontId="17" fillId="2" borderId="0" xfId="0" applyNumberFormat="1" applyFont="1" applyFill="1" applyBorder="1" applyAlignment="1">
      <alignment vertical="center" wrapText="1"/>
    </xf>
    <xf numFmtId="0" fontId="16" fillId="0" borderId="0" xfId="0" applyFont="1"/>
    <xf numFmtId="43" fontId="0" fillId="3" borderId="0" xfId="1" applyFont="1" applyFill="1"/>
    <xf numFmtId="43" fontId="0" fillId="3" borderId="0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166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5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0" fontId="11" fillId="0" borderId="2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vertical="center" wrapText="1"/>
    </xf>
    <xf numFmtId="0" fontId="11" fillId="0" borderId="2" xfId="0" applyFont="1" applyFill="1" applyBorder="1"/>
    <xf numFmtId="0" fontId="4" fillId="0" borderId="2" xfId="0" applyFont="1" applyFill="1" applyBorder="1"/>
    <xf numFmtId="0" fontId="11" fillId="0" borderId="0" xfId="0" applyFont="1" applyFill="1" applyBorder="1"/>
    <xf numFmtId="0" fontId="4" fillId="0" borderId="0" xfId="0" applyFont="1" applyFill="1" applyBorder="1"/>
    <xf numFmtId="0" fontId="11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43" fontId="12" fillId="0" borderId="2" xfId="1" applyFont="1" applyFill="1" applyBorder="1"/>
    <xf numFmtId="0" fontId="12" fillId="0" borderId="0" xfId="0" applyFont="1" applyFill="1"/>
    <xf numFmtId="0" fontId="0" fillId="0" borderId="0" xfId="0" applyFill="1"/>
    <xf numFmtId="0" fontId="12" fillId="0" borderId="2" xfId="0" applyFont="1" applyFill="1" applyBorder="1"/>
    <xf numFmtId="0" fontId="0" fillId="0" borderId="2" xfId="0" applyFill="1" applyBorder="1"/>
    <xf numFmtId="0" fontId="7" fillId="0" borderId="0" xfId="0" applyFont="1" applyFill="1"/>
    <xf numFmtId="0" fontId="5" fillId="0" borderId="0" xfId="0" applyFont="1" applyFill="1"/>
    <xf numFmtId="0" fontId="3" fillId="0" borderId="0" xfId="0" applyFont="1" applyFill="1"/>
    <xf numFmtId="167" fontId="4" fillId="0" borderId="2" xfId="0" applyNumberFormat="1" applyFont="1" applyFill="1" applyBorder="1"/>
    <xf numFmtId="0" fontId="12" fillId="0" borderId="0" xfId="0" applyFont="1" applyFill="1" applyBorder="1"/>
    <xf numFmtId="0" fontId="0" fillId="0" borderId="0" xfId="0" applyFill="1" applyBorder="1"/>
    <xf numFmtId="164" fontId="11" fillId="2" borderId="2" xfId="0" applyNumberFormat="1" applyFont="1" applyFill="1" applyBorder="1" applyAlignment="1">
      <alignment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vertical="center" wrapText="1"/>
    </xf>
    <xf numFmtId="165" fontId="17" fillId="2" borderId="0" xfId="0" applyNumberFormat="1" applyFont="1" applyFill="1" applyBorder="1" applyAlignment="1">
      <alignment vertical="center" wrapText="1"/>
    </xf>
    <xf numFmtId="43" fontId="11" fillId="2" borderId="2" xfId="1" applyFont="1" applyFill="1" applyBorder="1" applyAlignment="1">
      <alignment horizontal="left"/>
    </xf>
    <xf numFmtId="43" fontId="13" fillId="0" borderId="2" xfId="1" applyFont="1" applyFill="1" applyBorder="1" applyAlignment="1">
      <alignment vertical="center" wrapText="1"/>
    </xf>
    <xf numFmtId="0" fontId="12" fillId="2" borderId="2" xfId="0" applyFont="1" applyFill="1" applyBorder="1"/>
    <xf numFmtId="0" fontId="0" fillId="2" borderId="2" xfId="0" applyFill="1" applyBorder="1"/>
    <xf numFmtId="165" fontId="6" fillId="2" borderId="0" xfId="0" applyNumberFormat="1" applyFont="1" applyFill="1"/>
    <xf numFmtId="43" fontId="12" fillId="2" borderId="2" xfId="1" applyFont="1" applyFill="1" applyBorder="1" applyAlignment="1">
      <alignment horizontal="left"/>
    </xf>
    <xf numFmtId="43" fontId="12" fillId="2" borderId="2" xfId="1" applyFont="1" applyFill="1" applyBorder="1"/>
    <xf numFmtId="0" fontId="7" fillId="2" borderId="2" xfId="0" applyFont="1" applyFill="1" applyBorder="1"/>
    <xf numFmtId="0" fontId="11" fillId="2" borderId="2" xfId="0" applyFont="1" applyFill="1" applyBorder="1"/>
    <xf numFmtId="43" fontId="11" fillId="2" borderId="2" xfId="1" applyFont="1" applyFill="1" applyBorder="1"/>
    <xf numFmtId="43" fontId="11" fillId="2" borderId="2" xfId="1" applyFont="1" applyFill="1" applyBorder="1" applyAlignment="1">
      <alignment vertical="center"/>
    </xf>
    <xf numFmtId="43" fontId="13" fillId="2" borderId="2" xfId="1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8" fillId="4" borderId="9" xfId="0" applyNumberFormat="1" applyFont="1" applyFill="1" applyBorder="1" applyAlignment="1">
      <alignment horizontal="center" vertical="center" wrapText="1" readingOrder="1"/>
    </xf>
    <xf numFmtId="0" fontId="8" fillId="5" borderId="10" xfId="0" applyNumberFormat="1" applyFont="1" applyFill="1" applyBorder="1" applyAlignment="1">
      <alignment horizontal="center" wrapText="1"/>
    </xf>
    <xf numFmtId="0" fontId="9" fillId="5" borderId="10" xfId="0" applyNumberFormat="1" applyFont="1" applyFill="1" applyBorder="1" applyAlignment="1">
      <alignment horizontal="center" vertical="center" wrapText="1"/>
    </xf>
    <xf numFmtId="0" fontId="8" fillId="5" borderId="10" xfId="0" applyNumberFormat="1" applyFont="1" applyFill="1" applyBorder="1" applyAlignment="1">
      <alignment wrapText="1"/>
    </xf>
    <xf numFmtId="165" fontId="8" fillId="5" borderId="10" xfId="1" applyNumberFormat="1" applyFont="1" applyFill="1" applyBorder="1" applyAlignment="1">
      <alignment vertical="center" readingOrder="1"/>
    </xf>
    <xf numFmtId="0" fontId="8" fillId="5" borderId="10" xfId="0" applyNumberFormat="1" applyFont="1" applyFill="1" applyBorder="1" applyAlignment="1">
      <alignment vertical="center" readingOrder="1"/>
    </xf>
    <xf numFmtId="43" fontId="9" fillId="4" borderId="11" xfId="1" applyFont="1" applyFill="1" applyBorder="1" applyAlignment="1">
      <alignment horizontal="center" vertical="center" wrapText="1" readingOrder="1"/>
    </xf>
    <xf numFmtId="43" fontId="9" fillId="4" borderId="12" xfId="1" applyFont="1" applyFill="1" applyBorder="1" applyAlignment="1">
      <alignment horizontal="center" vertical="center" wrapText="1" readingOrder="1"/>
    </xf>
    <xf numFmtId="43" fontId="10" fillId="6" borderId="13" xfId="1" applyFont="1" applyFill="1" applyBorder="1" applyAlignment="1">
      <alignment vertical="top" wrapText="1"/>
    </xf>
    <xf numFmtId="43" fontId="9" fillId="4" borderId="14" xfId="1" applyFont="1" applyFill="1" applyBorder="1" applyAlignment="1">
      <alignment horizontal="center" vertical="center" wrapText="1" readingOrder="1"/>
    </xf>
    <xf numFmtId="43" fontId="9" fillId="4" borderId="15" xfId="1" applyFont="1" applyFill="1" applyBorder="1" applyAlignment="1">
      <alignment horizontal="center" vertical="center" wrapText="1" readingOrder="1"/>
    </xf>
    <xf numFmtId="43" fontId="9" fillId="4" borderId="23" xfId="1" applyFont="1" applyFill="1" applyBorder="1" applyAlignment="1">
      <alignment horizontal="center" vertical="center" wrapText="1" readingOrder="1"/>
    </xf>
    <xf numFmtId="43" fontId="9" fillId="4" borderId="16" xfId="1" applyFont="1" applyFill="1" applyBorder="1" applyAlignment="1">
      <alignment vertical="center" wrapText="1" readingOrder="1"/>
    </xf>
    <xf numFmtId="43" fontId="9" fillId="4" borderId="21" xfId="1" applyFont="1" applyFill="1" applyBorder="1" applyAlignment="1">
      <alignment horizontal="center" vertical="center" wrapText="1" readingOrder="1"/>
    </xf>
    <xf numFmtId="43" fontId="9" fillId="4" borderId="22" xfId="1" applyFont="1" applyFill="1" applyBorder="1" applyAlignment="1">
      <alignment horizontal="center" vertical="center" wrapText="1" readingOrder="1"/>
    </xf>
    <xf numFmtId="43" fontId="9" fillId="4" borderId="17" xfId="1" applyFont="1" applyFill="1" applyBorder="1" applyAlignment="1">
      <alignment horizontal="center" vertical="center" wrapText="1" readingOrder="1"/>
    </xf>
    <xf numFmtId="0" fontId="9" fillId="4" borderId="18" xfId="0" applyNumberFormat="1" applyFont="1" applyFill="1" applyBorder="1" applyAlignment="1">
      <alignment horizontal="center" vertical="center" wrapText="1" readingOrder="1"/>
    </xf>
    <xf numFmtId="0" fontId="9" fillId="5" borderId="1" xfId="0" applyNumberFormat="1" applyFont="1" applyFill="1" applyBorder="1" applyAlignment="1">
      <alignment horizont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165" fontId="9" fillId="5" borderId="1" xfId="1" applyNumberFormat="1" applyFont="1" applyFill="1" applyBorder="1" applyAlignment="1">
      <alignment vertical="center" wrapText="1" readingOrder="1"/>
    </xf>
    <xf numFmtId="0" fontId="9" fillId="5" borderId="3" xfId="0" applyNumberFormat="1" applyFont="1" applyFill="1" applyBorder="1" applyAlignment="1">
      <alignment vertical="center" wrapText="1" readingOrder="1"/>
    </xf>
    <xf numFmtId="0" fontId="9" fillId="5" borderId="4" xfId="0" applyNumberFormat="1" applyFont="1" applyFill="1" applyBorder="1" applyAlignment="1">
      <alignment horizontal="center" vertical="center" wrapText="1" readingOrder="1"/>
    </xf>
    <xf numFmtId="0" fontId="9" fillId="5" borderId="5" xfId="0" applyNumberFormat="1" applyFont="1" applyFill="1" applyBorder="1" applyAlignment="1">
      <alignment horizontal="center" vertical="center" wrapText="1" readingOrder="1"/>
    </xf>
    <xf numFmtId="0" fontId="9" fillId="5" borderId="25" xfId="0" applyNumberFormat="1" applyFont="1" applyFill="1" applyBorder="1" applyAlignment="1">
      <alignment horizontal="center" wrapText="1"/>
    </xf>
    <xf numFmtId="43" fontId="9" fillId="4" borderId="6" xfId="1" applyFont="1" applyFill="1" applyBorder="1" applyAlignment="1">
      <alignment horizontal="center" vertical="center" wrapText="1" readingOrder="1"/>
    </xf>
    <xf numFmtId="43" fontId="9" fillId="4" borderId="7" xfId="1" applyFont="1" applyFill="1" applyBorder="1" applyAlignment="1">
      <alignment horizontal="center" vertical="center" wrapText="1" readingOrder="1"/>
    </xf>
    <xf numFmtId="43" fontId="8" fillId="4" borderId="20" xfId="1" applyFont="1" applyFill="1" applyBorder="1" applyAlignment="1">
      <alignment horizontal="center" vertical="center" wrapText="1" readingOrder="1"/>
    </xf>
    <xf numFmtId="43" fontId="8" fillId="4" borderId="1" xfId="1" applyFont="1" applyFill="1" applyBorder="1" applyAlignment="1">
      <alignment horizontal="center" vertical="center" wrapText="1" readingOrder="1"/>
    </xf>
    <xf numFmtId="43" fontId="8" fillId="4" borderId="19" xfId="1" applyFont="1" applyFill="1" applyBorder="1" applyAlignment="1">
      <alignment horizontal="center" vertical="center" wrapText="1" readingOrder="1"/>
    </xf>
    <xf numFmtId="43" fontId="8" fillId="4" borderId="33" xfId="1" applyFont="1" applyFill="1" applyBorder="1" applyAlignment="1">
      <alignment horizontal="center" vertical="center" wrapText="1" readingOrder="1"/>
    </xf>
    <xf numFmtId="43" fontId="9" fillId="4" borderId="8" xfId="1" applyFont="1" applyFill="1" applyBorder="1" applyAlignment="1">
      <alignment horizontal="center" vertical="center" wrapText="1" readingOrder="1"/>
    </xf>
    <xf numFmtId="43" fontId="9" fillId="4" borderId="24" xfId="1" applyFont="1" applyFill="1" applyBorder="1" applyAlignment="1">
      <alignment horizontal="center" vertical="center" wrapText="1" readingOrder="1"/>
    </xf>
    <xf numFmtId="0" fontId="8" fillId="4" borderId="18" xfId="0" applyNumberFormat="1" applyFont="1" applyFill="1" applyBorder="1" applyAlignment="1">
      <alignment horizontal="center" vertical="center" wrapText="1" readingOrder="1"/>
    </xf>
    <xf numFmtId="0" fontId="8" fillId="5" borderId="1" xfId="0" applyNumberFormat="1" applyFont="1" applyFill="1" applyBorder="1" applyAlignment="1">
      <alignment horizontal="center" wrapText="1"/>
    </xf>
    <xf numFmtId="0" fontId="8" fillId="5" borderId="1" xfId="0" applyNumberFormat="1" applyFont="1" applyFill="1" applyBorder="1" applyAlignment="1">
      <alignment wrapText="1"/>
    </xf>
    <xf numFmtId="165" fontId="8" fillId="5" borderId="1" xfId="1" applyNumberFormat="1" applyFont="1" applyFill="1" applyBorder="1" applyAlignment="1">
      <alignment vertical="center" wrapText="1" readingOrder="1"/>
    </xf>
    <xf numFmtId="0" fontId="8" fillId="5" borderId="3" xfId="0" applyNumberFormat="1" applyFont="1" applyFill="1" applyBorder="1" applyAlignment="1">
      <alignment vertical="center" wrapText="1" readingOrder="1"/>
    </xf>
    <xf numFmtId="0" fontId="9" fillId="5" borderId="8" xfId="0" applyNumberFormat="1" applyFont="1" applyFill="1" applyBorder="1" applyAlignment="1">
      <alignment vertical="center" wrapText="1" readingOrder="1"/>
    </xf>
    <xf numFmtId="0" fontId="9" fillId="5" borderId="32" xfId="0" applyNumberFormat="1" applyFont="1" applyFill="1" applyBorder="1" applyAlignment="1">
      <alignment horizontal="center" wrapText="1"/>
    </xf>
    <xf numFmtId="0" fontId="9" fillId="5" borderId="1" xfId="0" applyNumberFormat="1" applyFont="1" applyFill="1" applyBorder="1" applyAlignment="1">
      <alignment vertical="center" wrapText="1" readingOrder="1"/>
    </xf>
    <xf numFmtId="43" fontId="18" fillId="4" borderId="7" xfId="1" applyFont="1" applyFill="1" applyBorder="1" applyAlignment="1">
      <alignment vertical="center" wrapText="1" readingOrder="1"/>
    </xf>
    <xf numFmtId="43" fontId="8" fillId="4" borderId="31" xfId="1" applyFont="1" applyFill="1" applyBorder="1" applyAlignment="1">
      <alignment horizontal="center" vertical="center" wrapText="1" readingOrder="1"/>
    </xf>
    <xf numFmtId="43" fontId="8" fillId="4" borderId="26" xfId="1" applyFont="1" applyFill="1" applyBorder="1" applyAlignment="1">
      <alignment horizontal="center" vertical="center" wrapText="1" readingOrder="1"/>
    </xf>
    <xf numFmtId="43" fontId="8" fillId="4" borderId="29" xfId="1" applyFont="1" applyFill="1" applyBorder="1" applyAlignment="1">
      <alignment horizontal="center" vertical="center" wrapText="1" readingOrder="1"/>
    </xf>
    <xf numFmtId="43" fontId="8" fillId="4" borderId="34" xfId="1" applyFont="1" applyFill="1" applyBorder="1" applyAlignment="1">
      <alignment horizontal="center" vertical="center" wrapText="1" readingOrder="1"/>
    </xf>
    <xf numFmtId="43" fontId="8" fillId="4" borderId="8" xfId="1" applyFont="1" applyFill="1" applyBorder="1" applyAlignment="1">
      <alignment horizontal="center" vertical="center" wrapText="1" readingOrder="1"/>
    </xf>
    <xf numFmtId="43" fontId="9" fillId="4" borderId="27" xfId="1" applyFont="1" applyFill="1" applyBorder="1" applyAlignment="1">
      <alignment horizontal="center" vertical="center" wrapText="1" readingOrder="1"/>
    </xf>
    <xf numFmtId="43" fontId="9" fillId="4" borderId="28" xfId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4"/>
  <sheetViews>
    <sheetView tabSelected="1" view="pageBreakPreview" zoomScale="86" zoomScaleNormal="86" zoomScaleSheetLayoutView="86" workbookViewId="0">
      <selection activeCell="A4" sqref="A4:Z4"/>
    </sheetView>
  </sheetViews>
  <sheetFormatPr baseColWidth="10" defaultRowHeight="15" x14ac:dyDescent="0.25"/>
  <cols>
    <col min="1" max="1" width="8" customWidth="1"/>
    <col min="2" max="2" width="34.5703125" customWidth="1"/>
    <col min="3" max="3" width="12.28515625" style="6" customWidth="1"/>
    <col min="4" max="4" width="50.7109375" customWidth="1"/>
    <col min="5" max="5" width="41" customWidth="1"/>
    <col min="6" max="6" width="19" customWidth="1"/>
    <col min="7" max="7" width="24.5703125" style="8" bestFit="1" customWidth="1"/>
    <col min="8" max="8" width="27" style="4" bestFit="1" customWidth="1"/>
    <col min="9" max="10" width="21.5703125" style="5" bestFit="1" customWidth="1"/>
    <col min="11" max="11" width="19.5703125" style="5" bestFit="1" customWidth="1"/>
    <col min="12" max="13" width="21.5703125" style="5" bestFit="1" customWidth="1"/>
    <col min="14" max="14" width="23.5703125" style="5" customWidth="1"/>
    <col min="15" max="15" width="24.5703125" style="5" bestFit="1" customWidth="1"/>
    <col min="16" max="16" width="17.42578125" style="4" hidden="1" customWidth="1"/>
    <col min="17" max="17" width="21.5703125" style="19" hidden="1" customWidth="1"/>
    <col min="18" max="18" width="16.28515625" style="5" hidden="1" customWidth="1"/>
    <col min="19" max="19" width="38" style="5" hidden="1" customWidth="1"/>
    <col min="20" max="20" width="22.85546875" style="5" hidden="1" customWidth="1"/>
    <col min="21" max="21" width="21.5703125" style="5" hidden="1" customWidth="1"/>
    <col min="22" max="22" width="24.42578125" style="26" customWidth="1"/>
    <col min="23" max="23" width="24.5703125" style="4" bestFit="1" customWidth="1"/>
    <col min="24" max="24" width="21.5703125" style="4" bestFit="1" customWidth="1"/>
    <col min="25" max="26" width="24.5703125" style="4" bestFit="1" customWidth="1"/>
    <col min="30" max="30" width="13" bestFit="1" customWidth="1"/>
  </cols>
  <sheetData>
    <row r="1" spans="1:27" x14ac:dyDescent="0.25">
      <c r="G1" s="11"/>
      <c r="H1" s="10"/>
      <c r="I1" s="10"/>
      <c r="J1" s="10"/>
      <c r="L1" s="10"/>
      <c r="M1" s="10"/>
      <c r="N1" s="10"/>
      <c r="O1" s="10"/>
      <c r="P1" s="10"/>
      <c r="T1" s="10"/>
      <c r="U1" s="10"/>
      <c r="V1" s="10"/>
    </row>
    <row r="2" spans="1:27" x14ac:dyDescent="0.25">
      <c r="G2" s="11"/>
      <c r="H2" s="10"/>
      <c r="I2" s="10"/>
      <c r="J2" s="10"/>
      <c r="L2" s="10"/>
      <c r="M2" s="10"/>
      <c r="N2" s="10"/>
      <c r="O2" s="10"/>
      <c r="P2" s="10"/>
      <c r="T2" s="10"/>
      <c r="U2" s="10"/>
      <c r="V2" s="10"/>
    </row>
    <row r="3" spans="1:27" ht="6" customHeight="1" x14ac:dyDescent="0.25">
      <c r="G3" s="11"/>
      <c r="H3" s="10"/>
      <c r="I3" s="10"/>
      <c r="J3" s="10"/>
      <c r="L3" s="10"/>
      <c r="M3" s="10"/>
      <c r="N3" s="10"/>
      <c r="O3" s="10"/>
      <c r="P3" s="10"/>
      <c r="T3" s="10"/>
      <c r="U3" s="10"/>
      <c r="V3" s="10"/>
    </row>
    <row r="4" spans="1:27" ht="109.5" customHeight="1" thickBot="1" x14ac:dyDescent="0.4">
      <c r="A4" s="81" t="s">
        <v>190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7" s="1" customFormat="1" ht="15.75" customHeight="1" x14ac:dyDescent="0.3">
      <c r="A5" s="83" t="s">
        <v>0</v>
      </c>
      <c r="B5" s="84" t="s">
        <v>0</v>
      </c>
      <c r="C5" s="85" t="s">
        <v>36</v>
      </c>
      <c r="D5" s="84" t="s">
        <v>0</v>
      </c>
      <c r="E5" s="86" t="s">
        <v>0</v>
      </c>
      <c r="F5" s="84" t="s">
        <v>0</v>
      </c>
      <c r="G5" s="87" t="s">
        <v>0</v>
      </c>
      <c r="H5" s="88"/>
      <c r="I5" s="89" t="s">
        <v>1</v>
      </c>
      <c r="J5" s="90"/>
      <c r="K5" s="90"/>
      <c r="L5" s="90"/>
      <c r="M5" s="90"/>
      <c r="N5" s="90"/>
      <c r="O5" s="91"/>
      <c r="P5" s="92" t="s">
        <v>20</v>
      </c>
      <c r="Q5" s="93"/>
      <c r="R5" s="93"/>
      <c r="S5" s="93"/>
      <c r="T5" s="93"/>
      <c r="U5" s="93"/>
      <c r="V5" s="94"/>
      <c r="W5" s="95"/>
      <c r="X5" s="96" t="s">
        <v>62</v>
      </c>
      <c r="Y5" s="97"/>
      <c r="Z5" s="98"/>
    </row>
    <row r="6" spans="1:27" s="1" customFormat="1" ht="69.75" customHeight="1" thickBot="1" x14ac:dyDescent="0.55000000000000004">
      <c r="A6" s="99" t="s">
        <v>160</v>
      </c>
      <c r="B6" s="100" t="s">
        <v>2</v>
      </c>
      <c r="C6" s="101"/>
      <c r="D6" s="100" t="s">
        <v>3</v>
      </c>
      <c r="E6" s="100" t="s">
        <v>19</v>
      </c>
      <c r="F6" s="100" t="s">
        <v>4</v>
      </c>
      <c r="G6" s="102" t="s">
        <v>161</v>
      </c>
      <c r="H6" s="103" t="s">
        <v>59</v>
      </c>
      <c r="I6" s="104" t="s">
        <v>162</v>
      </c>
      <c r="J6" s="105"/>
      <c r="K6" s="106" t="s">
        <v>60</v>
      </c>
      <c r="L6" s="104" t="s">
        <v>35</v>
      </c>
      <c r="M6" s="105"/>
      <c r="N6" s="107" t="s">
        <v>163</v>
      </c>
      <c r="O6" s="108" t="s">
        <v>164</v>
      </c>
      <c r="P6" s="109" t="s">
        <v>18</v>
      </c>
      <c r="Q6" s="109" t="s">
        <v>14</v>
      </c>
      <c r="R6" s="109" t="s">
        <v>15</v>
      </c>
      <c r="S6" s="110" t="s">
        <v>16</v>
      </c>
      <c r="T6" s="111" t="s">
        <v>17</v>
      </c>
      <c r="U6" s="112" t="s">
        <v>185</v>
      </c>
      <c r="V6" s="111" t="s">
        <v>175</v>
      </c>
      <c r="W6" s="111" t="s">
        <v>69</v>
      </c>
      <c r="X6" s="113" t="s">
        <v>5</v>
      </c>
      <c r="Y6" s="113" t="s">
        <v>165</v>
      </c>
      <c r="Z6" s="114" t="s">
        <v>166</v>
      </c>
    </row>
    <row r="7" spans="1:27" s="1" customFormat="1" ht="49.5" x14ac:dyDescent="0.3">
      <c r="A7" s="115" t="s">
        <v>0</v>
      </c>
      <c r="B7" s="116" t="s">
        <v>0</v>
      </c>
      <c r="C7" s="101"/>
      <c r="D7" s="116" t="s">
        <v>0</v>
      </c>
      <c r="E7" s="117" t="s">
        <v>0</v>
      </c>
      <c r="F7" s="116" t="s">
        <v>0</v>
      </c>
      <c r="G7" s="118" t="s">
        <v>0</v>
      </c>
      <c r="H7" s="119"/>
      <c r="I7" s="120" t="s">
        <v>167</v>
      </c>
      <c r="J7" s="120" t="s">
        <v>61</v>
      </c>
      <c r="K7" s="121"/>
      <c r="L7" s="103" t="s">
        <v>168</v>
      </c>
      <c r="M7" s="122" t="s">
        <v>169</v>
      </c>
      <c r="N7" s="123">
        <v>1597.31</v>
      </c>
      <c r="O7" s="124" t="s">
        <v>0</v>
      </c>
      <c r="P7" s="110"/>
      <c r="Q7" s="125"/>
      <c r="R7" s="125"/>
      <c r="S7" s="124"/>
      <c r="T7" s="126"/>
      <c r="U7" s="127"/>
      <c r="V7" s="128"/>
      <c r="W7" s="128" t="s">
        <v>0</v>
      </c>
      <c r="X7" s="129"/>
      <c r="Y7" s="129"/>
      <c r="Z7" s="130"/>
    </row>
    <row r="8" spans="1:27" s="45" customFormat="1" ht="42" customHeight="1" x14ac:dyDescent="0.3">
      <c r="A8" s="40">
        <v>1</v>
      </c>
      <c r="B8" s="41" t="s">
        <v>67</v>
      </c>
      <c r="C8" s="42" t="s">
        <v>38</v>
      </c>
      <c r="D8" s="41" t="s">
        <v>10</v>
      </c>
      <c r="E8" s="41" t="s">
        <v>68</v>
      </c>
      <c r="F8" s="41" t="s">
        <v>64</v>
      </c>
      <c r="G8" s="43">
        <v>185000</v>
      </c>
      <c r="H8" s="43">
        <f>+G8-(I8+L8+N8)</f>
        <v>174066.5</v>
      </c>
      <c r="I8" s="43">
        <f>IF(G8&lt;=374040,G8*2.87%,9334.68)</f>
        <v>5309.5</v>
      </c>
      <c r="J8" s="43">
        <f>IF(G8&lt;=374040,G8*7.1%,23092.75)</f>
        <v>13134.999999999998</v>
      </c>
      <c r="K8" s="64">
        <v>851.51</v>
      </c>
      <c r="L8" s="43">
        <f>IF(G8&lt;=187020,G8*3.04%,4943.8)</f>
        <v>5624</v>
      </c>
      <c r="M8" s="43">
        <f>IF(G8&lt;=187020,G8*7.09%,11530.11)</f>
        <v>13116.5</v>
      </c>
      <c r="N8" s="43">
        <v>0</v>
      </c>
      <c r="O8" s="43">
        <f t="shared" ref="O8:O72" si="0">+I8+J8+K8+L8+M8+N8</f>
        <v>38036.509999999995</v>
      </c>
      <c r="P8" s="43">
        <v>25</v>
      </c>
      <c r="Q8" s="64"/>
      <c r="R8" s="64"/>
      <c r="S8" s="64">
        <v>664.4</v>
      </c>
      <c r="T8" s="63">
        <v>200</v>
      </c>
      <c r="U8" s="63"/>
      <c r="V8" s="64">
        <v>32099.49</v>
      </c>
      <c r="W8" s="64">
        <f t="shared" ref="W8:W39" si="1">P8+Q8+S8+T8+V8</f>
        <v>32988.89</v>
      </c>
      <c r="X8" s="64">
        <f>+I8+L8+N8</f>
        <v>10933.5</v>
      </c>
      <c r="Y8" s="64">
        <f>+J8+K8+M8</f>
        <v>27103.01</v>
      </c>
      <c r="Z8" s="64">
        <f>+G8-(W8+X8)</f>
        <v>141077.60999999999</v>
      </c>
      <c r="AA8" s="44"/>
    </row>
    <row r="9" spans="1:27" s="47" customFormat="1" ht="27.75" customHeight="1" x14ac:dyDescent="0.3">
      <c r="A9" s="40">
        <v>2</v>
      </c>
      <c r="B9" s="41" t="s">
        <v>86</v>
      </c>
      <c r="C9" s="42" t="s">
        <v>37</v>
      </c>
      <c r="D9" s="41" t="s">
        <v>8</v>
      </c>
      <c r="E9" s="41" t="s">
        <v>87</v>
      </c>
      <c r="F9" s="41" t="s">
        <v>64</v>
      </c>
      <c r="G9" s="43">
        <v>185000</v>
      </c>
      <c r="H9" s="43">
        <f>+G9-(I9+L9+N9)</f>
        <v>174066.5</v>
      </c>
      <c r="I9" s="43">
        <f t="shared" ref="I9:I70" si="2">IF(G9&lt;=374040,G9*2.87%,9334.68)</f>
        <v>5309.5</v>
      </c>
      <c r="J9" s="43">
        <f t="shared" ref="J9:J70" si="3">IF(G9&lt;=374040,G9*7.1%,23092.75)</f>
        <v>13134.999999999998</v>
      </c>
      <c r="K9" s="64">
        <v>851.51</v>
      </c>
      <c r="L9" s="43">
        <f t="shared" ref="L9:L70" si="4">IF(G9&lt;=187020,G9*3.04%,4943.8)</f>
        <v>5624</v>
      </c>
      <c r="M9" s="43">
        <f t="shared" ref="M9:M70" si="5">IF(G9&lt;=187020,G9*7.09%,11530.11)</f>
        <v>13116.5</v>
      </c>
      <c r="N9" s="43">
        <v>0</v>
      </c>
      <c r="O9" s="43">
        <f t="shared" si="0"/>
        <v>38036.509999999995</v>
      </c>
      <c r="P9" s="43">
        <v>25</v>
      </c>
      <c r="Q9" s="64"/>
      <c r="R9" s="64"/>
      <c r="S9" s="64"/>
      <c r="T9" s="63">
        <v>200</v>
      </c>
      <c r="U9" s="63"/>
      <c r="V9" s="64">
        <v>32099.49</v>
      </c>
      <c r="W9" s="64">
        <f t="shared" si="1"/>
        <v>32324.49</v>
      </c>
      <c r="X9" s="64">
        <f>+I9+L9+N9</f>
        <v>10933.5</v>
      </c>
      <c r="Y9" s="64">
        <f t="shared" ref="Y9:Y70" si="6">+J9+K9+M9</f>
        <v>27103.01</v>
      </c>
      <c r="Z9" s="64">
        <f>+G9-(W9+X9)</f>
        <v>141742.01</v>
      </c>
      <c r="AA9" s="46"/>
    </row>
    <row r="10" spans="1:27" s="47" customFormat="1" ht="56.25" customHeight="1" x14ac:dyDescent="0.3">
      <c r="A10" s="40">
        <v>3</v>
      </c>
      <c r="B10" s="41" t="s">
        <v>80</v>
      </c>
      <c r="C10" s="42" t="s">
        <v>38</v>
      </c>
      <c r="D10" s="41" t="s">
        <v>104</v>
      </c>
      <c r="E10" s="41" t="s">
        <v>105</v>
      </c>
      <c r="F10" s="41" t="s">
        <v>64</v>
      </c>
      <c r="G10" s="43">
        <v>185000</v>
      </c>
      <c r="H10" s="43">
        <f>+G10-(I10+L10+N10)</f>
        <v>174066.5</v>
      </c>
      <c r="I10" s="43">
        <f t="shared" si="2"/>
        <v>5309.5</v>
      </c>
      <c r="J10" s="43">
        <f t="shared" si="3"/>
        <v>13134.999999999998</v>
      </c>
      <c r="K10" s="64">
        <v>851.51</v>
      </c>
      <c r="L10" s="43">
        <f t="shared" si="4"/>
        <v>5624</v>
      </c>
      <c r="M10" s="43">
        <f t="shared" si="5"/>
        <v>13116.5</v>
      </c>
      <c r="N10" s="43">
        <v>0</v>
      </c>
      <c r="O10" s="43">
        <f t="shared" si="0"/>
        <v>38036.509999999995</v>
      </c>
      <c r="P10" s="43">
        <v>25</v>
      </c>
      <c r="Q10" s="64"/>
      <c r="R10" s="64"/>
      <c r="S10" s="64">
        <v>1993.2</v>
      </c>
      <c r="T10" s="63">
        <v>200</v>
      </c>
      <c r="U10" s="63"/>
      <c r="V10" s="64">
        <v>32099.49</v>
      </c>
      <c r="W10" s="64">
        <f t="shared" si="1"/>
        <v>34317.69</v>
      </c>
      <c r="X10" s="64">
        <f t="shared" ref="X10:X70" si="7">+I10+L10+N10</f>
        <v>10933.5</v>
      </c>
      <c r="Y10" s="64">
        <f t="shared" si="6"/>
        <v>27103.01</v>
      </c>
      <c r="Z10" s="64">
        <f>+G10-(W10+X10)</f>
        <v>139748.81</v>
      </c>
      <c r="AA10" s="46"/>
    </row>
    <row r="11" spans="1:27" s="47" customFormat="1" ht="60.75" x14ac:dyDescent="0.3">
      <c r="A11" s="40">
        <v>4</v>
      </c>
      <c r="B11" s="48" t="s">
        <v>102</v>
      </c>
      <c r="C11" s="42" t="s">
        <v>37</v>
      </c>
      <c r="D11" s="41" t="s">
        <v>9</v>
      </c>
      <c r="E11" s="48" t="s">
        <v>103</v>
      </c>
      <c r="F11" s="41" t="s">
        <v>64</v>
      </c>
      <c r="G11" s="43">
        <v>185000</v>
      </c>
      <c r="H11" s="43">
        <f t="shared" ref="H11:H66" si="8">+G11-(I11+L11+N11)</f>
        <v>172351.04</v>
      </c>
      <c r="I11" s="43">
        <f t="shared" si="2"/>
        <v>5309.5</v>
      </c>
      <c r="J11" s="43">
        <f t="shared" si="3"/>
        <v>13134.999999999998</v>
      </c>
      <c r="K11" s="64">
        <v>851.51</v>
      </c>
      <c r="L11" s="43">
        <f t="shared" si="4"/>
        <v>5624</v>
      </c>
      <c r="M11" s="43">
        <f t="shared" si="5"/>
        <v>13116.5</v>
      </c>
      <c r="N11" s="43">
        <v>1715.46</v>
      </c>
      <c r="O11" s="43">
        <f t="shared" si="0"/>
        <v>39751.969999999994</v>
      </c>
      <c r="P11" s="43">
        <v>25</v>
      </c>
      <c r="Q11" s="64"/>
      <c r="R11" s="64"/>
      <c r="S11" s="64"/>
      <c r="T11" s="63">
        <v>200</v>
      </c>
      <c r="U11" s="63"/>
      <c r="V11" s="64">
        <v>31670.63</v>
      </c>
      <c r="W11" s="64">
        <f t="shared" si="1"/>
        <v>31895.63</v>
      </c>
      <c r="X11" s="64">
        <f>+I11+L11+N11</f>
        <v>12648.96</v>
      </c>
      <c r="Y11" s="64">
        <f t="shared" si="6"/>
        <v>27103.01</v>
      </c>
      <c r="Z11" s="64">
        <f t="shared" ref="Z11:Z71" si="9">+G11-(W11+X11)</f>
        <v>140455.41</v>
      </c>
      <c r="AA11" s="46"/>
    </row>
    <row r="12" spans="1:27" s="47" customFormat="1" ht="40.5" x14ac:dyDescent="0.3">
      <c r="A12" s="40">
        <v>5</v>
      </c>
      <c r="B12" s="41" t="s">
        <v>81</v>
      </c>
      <c r="C12" s="42" t="s">
        <v>37</v>
      </c>
      <c r="D12" s="41" t="s">
        <v>89</v>
      </c>
      <c r="E12" s="41" t="s">
        <v>112</v>
      </c>
      <c r="F12" s="41" t="s">
        <v>64</v>
      </c>
      <c r="G12" s="43">
        <v>185000</v>
      </c>
      <c r="H12" s="43">
        <f t="shared" si="8"/>
        <v>172351.04</v>
      </c>
      <c r="I12" s="43">
        <f t="shared" si="2"/>
        <v>5309.5</v>
      </c>
      <c r="J12" s="43">
        <f t="shared" si="3"/>
        <v>13134.999999999998</v>
      </c>
      <c r="K12" s="64">
        <v>851.51</v>
      </c>
      <c r="L12" s="43">
        <f t="shared" si="4"/>
        <v>5624</v>
      </c>
      <c r="M12" s="43">
        <f t="shared" si="5"/>
        <v>13116.5</v>
      </c>
      <c r="N12" s="43">
        <v>1715.46</v>
      </c>
      <c r="O12" s="43">
        <f t="shared" si="0"/>
        <v>39751.969999999994</v>
      </c>
      <c r="P12" s="43">
        <v>25</v>
      </c>
      <c r="Q12" s="64"/>
      <c r="R12" s="64"/>
      <c r="S12" s="64">
        <v>3986.4</v>
      </c>
      <c r="T12" s="63">
        <v>200</v>
      </c>
      <c r="U12" s="63"/>
      <c r="V12" s="64">
        <v>31670.63</v>
      </c>
      <c r="W12" s="64">
        <f t="shared" si="1"/>
        <v>35882.03</v>
      </c>
      <c r="X12" s="64">
        <f>+I12+L12+N12</f>
        <v>12648.96</v>
      </c>
      <c r="Y12" s="64">
        <f t="shared" si="6"/>
        <v>27103.01</v>
      </c>
      <c r="Z12" s="64">
        <f t="shared" si="9"/>
        <v>136469.01</v>
      </c>
      <c r="AA12" s="46"/>
    </row>
    <row r="13" spans="1:27" s="47" customFormat="1" ht="36.75" customHeight="1" x14ac:dyDescent="0.3">
      <c r="A13" s="40">
        <v>6</v>
      </c>
      <c r="B13" s="41" t="s">
        <v>76</v>
      </c>
      <c r="C13" s="42" t="s">
        <v>38</v>
      </c>
      <c r="D13" s="41" t="s">
        <v>88</v>
      </c>
      <c r="E13" s="41" t="s">
        <v>83</v>
      </c>
      <c r="F13" s="41" t="s">
        <v>64</v>
      </c>
      <c r="G13" s="43">
        <v>185000</v>
      </c>
      <c r="H13" s="43">
        <f t="shared" si="8"/>
        <v>174066.5</v>
      </c>
      <c r="I13" s="43">
        <f t="shared" si="2"/>
        <v>5309.5</v>
      </c>
      <c r="J13" s="43">
        <f t="shared" si="3"/>
        <v>13134.999999999998</v>
      </c>
      <c r="K13" s="64">
        <v>851.51</v>
      </c>
      <c r="L13" s="43">
        <f t="shared" si="4"/>
        <v>5624</v>
      </c>
      <c r="M13" s="43">
        <f t="shared" si="5"/>
        <v>13116.5</v>
      </c>
      <c r="N13" s="43">
        <v>0</v>
      </c>
      <c r="O13" s="43">
        <f t="shared" si="0"/>
        <v>38036.509999999995</v>
      </c>
      <c r="P13" s="43">
        <v>25</v>
      </c>
      <c r="Q13" s="64"/>
      <c r="R13" s="64"/>
      <c r="S13" s="64">
        <v>2657.6</v>
      </c>
      <c r="T13" s="63">
        <v>200</v>
      </c>
      <c r="U13" s="63"/>
      <c r="V13" s="64">
        <v>32099.49</v>
      </c>
      <c r="W13" s="64">
        <f t="shared" si="1"/>
        <v>34982.090000000004</v>
      </c>
      <c r="X13" s="64">
        <f t="shared" si="7"/>
        <v>10933.5</v>
      </c>
      <c r="Y13" s="64">
        <f t="shared" si="6"/>
        <v>27103.01</v>
      </c>
      <c r="Z13" s="64">
        <f t="shared" si="9"/>
        <v>139084.41</v>
      </c>
      <c r="AA13" s="46"/>
    </row>
    <row r="14" spans="1:27" s="47" customFormat="1" ht="36" customHeight="1" x14ac:dyDescent="0.3">
      <c r="A14" s="40">
        <v>7</v>
      </c>
      <c r="B14" s="41" t="s">
        <v>155</v>
      </c>
      <c r="C14" s="42" t="s">
        <v>37</v>
      </c>
      <c r="D14" s="41" t="s">
        <v>71</v>
      </c>
      <c r="E14" s="41" t="s">
        <v>84</v>
      </c>
      <c r="F14" s="41" t="s">
        <v>64</v>
      </c>
      <c r="G14" s="43">
        <v>185000</v>
      </c>
      <c r="H14" s="43">
        <f t="shared" si="8"/>
        <v>174066.5</v>
      </c>
      <c r="I14" s="43">
        <f t="shared" si="2"/>
        <v>5309.5</v>
      </c>
      <c r="J14" s="43">
        <f t="shared" si="3"/>
        <v>13134.999999999998</v>
      </c>
      <c r="K14" s="64">
        <v>851.51</v>
      </c>
      <c r="L14" s="43">
        <f t="shared" si="4"/>
        <v>5624</v>
      </c>
      <c r="M14" s="43">
        <f t="shared" si="5"/>
        <v>13116.5</v>
      </c>
      <c r="N14" s="43">
        <v>0</v>
      </c>
      <c r="O14" s="43">
        <f t="shared" si="0"/>
        <v>38036.509999999995</v>
      </c>
      <c r="P14" s="43">
        <v>25</v>
      </c>
      <c r="Q14" s="64"/>
      <c r="R14" s="64"/>
      <c r="S14" s="64">
        <v>664.4</v>
      </c>
      <c r="T14" s="63">
        <v>200</v>
      </c>
      <c r="U14" s="63"/>
      <c r="V14" s="64">
        <v>32099.49</v>
      </c>
      <c r="W14" s="64">
        <f t="shared" si="1"/>
        <v>32988.89</v>
      </c>
      <c r="X14" s="64">
        <f t="shared" si="7"/>
        <v>10933.5</v>
      </c>
      <c r="Y14" s="64">
        <f t="shared" si="6"/>
        <v>27103.01</v>
      </c>
      <c r="Z14" s="64">
        <f t="shared" si="9"/>
        <v>141077.60999999999</v>
      </c>
      <c r="AA14" s="46"/>
    </row>
    <row r="15" spans="1:27" s="47" customFormat="1" ht="40.5" x14ac:dyDescent="0.3">
      <c r="A15" s="40">
        <v>8</v>
      </c>
      <c r="B15" s="41" t="s">
        <v>74</v>
      </c>
      <c r="C15" s="42" t="s">
        <v>37</v>
      </c>
      <c r="D15" s="41" t="s">
        <v>106</v>
      </c>
      <c r="E15" s="41" t="s">
        <v>107</v>
      </c>
      <c r="F15" s="41" t="s">
        <v>64</v>
      </c>
      <c r="G15" s="43">
        <v>185000</v>
      </c>
      <c r="H15" s="43">
        <f t="shared" si="8"/>
        <v>174066.5</v>
      </c>
      <c r="I15" s="43">
        <f t="shared" si="2"/>
        <v>5309.5</v>
      </c>
      <c r="J15" s="43">
        <f t="shared" si="3"/>
        <v>13134.999999999998</v>
      </c>
      <c r="K15" s="64">
        <v>851.51</v>
      </c>
      <c r="L15" s="43">
        <f t="shared" si="4"/>
        <v>5624</v>
      </c>
      <c r="M15" s="43">
        <f t="shared" si="5"/>
        <v>13116.5</v>
      </c>
      <c r="N15" s="43">
        <v>0</v>
      </c>
      <c r="O15" s="43">
        <f t="shared" si="0"/>
        <v>38036.509999999995</v>
      </c>
      <c r="P15" s="43">
        <v>25</v>
      </c>
      <c r="Q15" s="64">
        <v>5000</v>
      </c>
      <c r="R15" s="64"/>
      <c r="S15" s="64">
        <v>1993.2</v>
      </c>
      <c r="T15" s="63">
        <v>200</v>
      </c>
      <c r="U15" s="63"/>
      <c r="V15" s="64">
        <v>32099.49</v>
      </c>
      <c r="W15" s="64">
        <f t="shared" si="1"/>
        <v>39317.69</v>
      </c>
      <c r="X15" s="64">
        <f t="shared" si="7"/>
        <v>10933.5</v>
      </c>
      <c r="Y15" s="64">
        <f t="shared" si="6"/>
        <v>27103.01</v>
      </c>
      <c r="Z15" s="64">
        <f t="shared" si="9"/>
        <v>134748.81</v>
      </c>
      <c r="AA15" s="46"/>
    </row>
    <row r="16" spans="1:27" s="45" customFormat="1" ht="40.5" x14ac:dyDescent="0.3">
      <c r="A16" s="40">
        <v>9</v>
      </c>
      <c r="B16" s="41" t="s">
        <v>113</v>
      </c>
      <c r="C16" s="42" t="s">
        <v>38</v>
      </c>
      <c r="D16" s="41" t="s">
        <v>108</v>
      </c>
      <c r="E16" s="41" t="s">
        <v>114</v>
      </c>
      <c r="F16" s="41" t="s">
        <v>115</v>
      </c>
      <c r="G16" s="43">
        <v>185000</v>
      </c>
      <c r="H16" s="43">
        <f>+G16-(I16+L16+N16)</f>
        <v>174066.5</v>
      </c>
      <c r="I16" s="43">
        <f t="shared" si="2"/>
        <v>5309.5</v>
      </c>
      <c r="J16" s="43">
        <f t="shared" si="3"/>
        <v>13134.999999999998</v>
      </c>
      <c r="K16" s="64">
        <v>851.51</v>
      </c>
      <c r="L16" s="43">
        <f t="shared" si="4"/>
        <v>5624</v>
      </c>
      <c r="M16" s="43">
        <f t="shared" si="5"/>
        <v>13116.5</v>
      </c>
      <c r="N16" s="43">
        <v>0</v>
      </c>
      <c r="O16" s="43">
        <f>+I16+J16+K16+L16+M16+N16</f>
        <v>38036.509999999995</v>
      </c>
      <c r="P16" s="43">
        <v>25</v>
      </c>
      <c r="Q16" s="64"/>
      <c r="R16" s="64"/>
      <c r="S16" s="64">
        <v>664.4</v>
      </c>
      <c r="T16" s="63">
        <v>200</v>
      </c>
      <c r="U16" s="63"/>
      <c r="V16" s="64">
        <v>32099.49</v>
      </c>
      <c r="W16" s="64">
        <f t="shared" si="1"/>
        <v>32988.89</v>
      </c>
      <c r="X16" s="64">
        <f t="shared" si="7"/>
        <v>10933.5</v>
      </c>
      <c r="Y16" s="64">
        <f t="shared" si="6"/>
        <v>27103.01</v>
      </c>
      <c r="Z16" s="64">
        <f t="shared" si="9"/>
        <v>141077.60999999999</v>
      </c>
      <c r="AA16" s="44"/>
    </row>
    <row r="17" spans="1:27" s="47" customFormat="1" ht="40.5" x14ac:dyDescent="0.3">
      <c r="A17" s="40">
        <v>10</v>
      </c>
      <c r="B17" s="41" t="s">
        <v>75</v>
      </c>
      <c r="C17" s="42" t="s">
        <v>38</v>
      </c>
      <c r="D17" s="41" t="s">
        <v>9</v>
      </c>
      <c r="E17" s="41" t="s">
        <v>177</v>
      </c>
      <c r="F17" s="41" t="s">
        <v>64</v>
      </c>
      <c r="G17" s="43">
        <v>140000</v>
      </c>
      <c r="H17" s="43">
        <f t="shared" si="8"/>
        <v>130010.54000000001</v>
      </c>
      <c r="I17" s="43">
        <f t="shared" si="2"/>
        <v>4018</v>
      </c>
      <c r="J17" s="43">
        <f t="shared" si="3"/>
        <v>9940</v>
      </c>
      <c r="K17" s="64">
        <v>851.51</v>
      </c>
      <c r="L17" s="43">
        <f t="shared" si="4"/>
        <v>4256</v>
      </c>
      <c r="M17" s="43">
        <f t="shared" si="5"/>
        <v>9926</v>
      </c>
      <c r="N17" s="43">
        <v>1715.46</v>
      </c>
      <c r="O17" s="43">
        <f t="shared" si="0"/>
        <v>30706.97</v>
      </c>
      <c r="P17" s="43">
        <v>25</v>
      </c>
      <c r="Q17" s="64"/>
      <c r="R17" s="64"/>
      <c r="S17" s="64">
        <v>115.99</v>
      </c>
      <c r="T17" s="63">
        <v>200</v>
      </c>
      <c r="U17" s="63"/>
      <c r="V17" s="64">
        <v>21085.5</v>
      </c>
      <c r="W17" s="64">
        <f t="shared" si="1"/>
        <v>21426.49</v>
      </c>
      <c r="X17" s="64">
        <f t="shared" si="7"/>
        <v>9989.4599999999991</v>
      </c>
      <c r="Y17" s="64">
        <f t="shared" si="6"/>
        <v>20717.510000000002</v>
      </c>
      <c r="Z17" s="64">
        <f t="shared" si="9"/>
        <v>108584.05</v>
      </c>
      <c r="AA17" s="46"/>
    </row>
    <row r="18" spans="1:27" s="45" customFormat="1" ht="60.75" x14ac:dyDescent="0.3">
      <c r="A18" s="40">
        <v>11</v>
      </c>
      <c r="B18" s="41" t="s">
        <v>40</v>
      </c>
      <c r="C18" s="42" t="s">
        <v>37</v>
      </c>
      <c r="D18" s="41" t="s">
        <v>7</v>
      </c>
      <c r="E18" s="41" t="s">
        <v>109</v>
      </c>
      <c r="F18" s="41" t="s">
        <v>64</v>
      </c>
      <c r="G18" s="43">
        <v>145000</v>
      </c>
      <c r="H18" s="43">
        <f t="shared" si="8"/>
        <v>136430.5</v>
      </c>
      <c r="I18" s="43">
        <f t="shared" si="2"/>
        <v>4161.5</v>
      </c>
      <c r="J18" s="43">
        <f t="shared" si="3"/>
        <v>10294.999999999998</v>
      </c>
      <c r="K18" s="64">
        <v>851.51</v>
      </c>
      <c r="L18" s="43">
        <f t="shared" si="4"/>
        <v>4408</v>
      </c>
      <c r="M18" s="43">
        <f t="shared" si="5"/>
        <v>10280.5</v>
      </c>
      <c r="N18" s="43">
        <v>0</v>
      </c>
      <c r="O18" s="43">
        <f t="shared" si="0"/>
        <v>29996.51</v>
      </c>
      <c r="P18" s="43">
        <v>25</v>
      </c>
      <c r="Q18" s="64"/>
      <c r="R18" s="64"/>
      <c r="S18" s="64">
        <v>199.97</v>
      </c>
      <c r="T18" s="63">
        <v>200</v>
      </c>
      <c r="U18" s="63"/>
      <c r="V18" s="64">
        <v>22690.49</v>
      </c>
      <c r="W18" s="64">
        <f t="shared" si="1"/>
        <v>23115.460000000003</v>
      </c>
      <c r="X18" s="64">
        <f t="shared" si="7"/>
        <v>8569.5</v>
      </c>
      <c r="Y18" s="64">
        <f t="shared" si="6"/>
        <v>21427.01</v>
      </c>
      <c r="Z18" s="64">
        <f t="shared" si="9"/>
        <v>113315.04</v>
      </c>
      <c r="AA18" s="44"/>
    </row>
    <row r="19" spans="1:27" s="45" customFormat="1" ht="40.5" x14ac:dyDescent="0.3">
      <c r="A19" s="40">
        <v>12</v>
      </c>
      <c r="B19" s="41" t="s">
        <v>41</v>
      </c>
      <c r="C19" s="42" t="s">
        <v>37</v>
      </c>
      <c r="D19" s="41" t="s">
        <v>108</v>
      </c>
      <c r="E19" s="41" t="s">
        <v>110</v>
      </c>
      <c r="F19" s="41" t="s">
        <v>64</v>
      </c>
      <c r="G19" s="43">
        <v>145000</v>
      </c>
      <c r="H19" s="43">
        <f t="shared" si="8"/>
        <v>136430.5</v>
      </c>
      <c r="I19" s="43">
        <f t="shared" si="2"/>
        <v>4161.5</v>
      </c>
      <c r="J19" s="43">
        <f t="shared" si="3"/>
        <v>10294.999999999998</v>
      </c>
      <c r="K19" s="64">
        <v>851.51</v>
      </c>
      <c r="L19" s="43">
        <f t="shared" si="4"/>
        <v>4408</v>
      </c>
      <c r="M19" s="43">
        <f t="shared" si="5"/>
        <v>10280.5</v>
      </c>
      <c r="N19" s="43">
        <v>0</v>
      </c>
      <c r="O19" s="43">
        <f t="shared" si="0"/>
        <v>29996.51</v>
      </c>
      <c r="P19" s="43">
        <v>25</v>
      </c>
      <c r="Q19" s="64"/>
      <c r="R19" s="64"/>
      <c r="S19" s="64">
        <v>797.28</v>
      </c>
      <c r="T19" s="63">
        <v>200</v>
      </c>
      <c r="U19" s="63"/>
      <c r="V19" s="64">
        <v>22690.49</v>
      </c>
      <c r="W19" s="64">
        <f t="shared" si="1"/>
        <v>23712.77</v>
      </c>
      <c r="X19" s="64">
        <f t="shared" si="7"/>
        <v>8569.5</v>
      </c>
      <c r="Y19" s="64">
        <f t="shared" si="6"/>
        <v>21427.01</v>
      </c>
      <c r="Z19" s="64">
        <f t="shared" si="9"/>
        <v>112717.73</v>
      </c>
      <c r="AA19" s="44"/>
    </row>
    <row r="20" spans="1:27" s="45" customFormat="1" ht="60.75" x14ac:dyDescent="0.3">
      <c r="A20" s="40">
        <v>13</v>
      </c>
      <c r="B20" s="48" t="s">
        <v>99</v>
      </c>
      <c r="C20" s="42" t="s">
        <v>37</v>
      </c>
      <c r="D20" s="41" t="s">
        <v>8</v>
      </c>
      <c r="E20" s="48" t="s">
        <v>111</v>
      </c>
      <c r="F20" s="41" t="s">
        <v>64</v>
      </c>
      <c r="G20" s="43">
        <v>145000</v>
      </c>
      <c r="H20" s="43">
        <f t="shared" si="8"/>
        <v>136430.5</v>
      </c>
      <c r="I20" s="43">
        <f t="shared" si="2"/>
        <v>4161.5</v>
      </c>
      <c r="J20" s="43">
        <f t="shared" si="3"/>
        <v>10294.999999999998</v>
      </c>
      <c r="K20" s="64">
        <v>851.51</v>
      </c>
      <c r="L20" s="43">
        <f t="shared" si="4"/>
        <v>4408</v>
      </c>
      <c r="M20" s="43">
        <f t="shared" si="5"/>
        <v>10280.5</v>
      </c>
      <c r="N20" s="43">
        <v>0</v>
      </c>
      <c r="O20" s="43">
        <f t="shared" si="0"/>
        <v>29996.51</v>
      </c>
      <c r="P20" s="43">
        <v>25</v>
      </c>
      <c r="Q20" s="64"/>
      <c r="R20" s="64"/>
      <c r="S20" s="64">
        <v>2067.6</v>
      </c>
      <c r="T20" s="63">
        <v>200</v>
      </c>
      <c r="U20" s="63"/>
      <c r="V20" s="64">
        <v>22690.49</v>
      </c>
      <c r="W20" s="64">
        <f t="shared" si="1"/>
        <v>24983.09</v>
      </c>
      <c r="X20" s="64">
        <f t="shared" si="7"/>
        <v>8569.5</v>
      </c>
      <c r="Y20" s="64">
        <f t="shared" si="6"/>
        <v>21427.01</v>
      </c>
      <c r="Z20" s="64">
        <f t="shared" si="9"/>
        <v>111447.41</v>
      </c>
      <c r="AA20" s="44"/>
    </row>
    <row r="21" spans="1:27" s="47" customFormat="1" ht="40.5" x14ac:dyDescent="0.3">
      <c r="A21" s="40">
        <v>14</v>
      </c>
      <c r="B21" s="48" t="s">
        <v>100</v>
      </c>
      <c r="C21" s="42" t="s">
        <v>37</v>
      </c>
      <c r="D21" s="41" t="s">
        <v>108</v>
      </c>
      <c r="E21" s="48" t="s">
        <v>101</v>
      </c>
      <c r="F21" s="41" t="s">
        <v>64</v>
      </c>
      <c r="G21" s="43">
        <v>145000</v>
      </c>
      <c r="H21" s="43">
        <f t="shared" si="8"/>
        <v>134715.04</v>
      </c>
      <c r="I21" s="43">
        <f t="shared" si="2"/>
        <v>4161.5</v>
      </c>
      <c r="J21" s="43">
        <f t="shared" si="3"/>
        <v>10294.999999999998</v>
      </c>
      <c r="K21" s="64">
        <v>851.51</v>
      </c>
      <c r="L21" s="43">
        <f t="shared" si="4"/>
        <v>4408</v>
      </c>
      <c r="M21" s="43">
        <f t="shared" si="5"/>
        <v>10280.5</v>
      </c>
      <c r="N21" s="43">
        <v>1715.46</v>
      </c>
      <c r="O21" s="43">
        <f t="shared" si="0"/>
        <v>31711.969999999998</v>
      </c>
      <c r="P21" s="43">
        <v>25</v>
      </c>
      <c r="Q21" s="64"/>
      <c r="R21" s="64"/>
      <c r="S21" s="64">
        <v>3296.85</v>
      </c>
      <c r="T21" s="63">
        <v>200</v>
      </c>
      <c r="U21" s="63"/>
      <c r="V21" s="64">
        <v>22261.63</v>
      </c>
      <c r="W21" s="64">
        <f t="shared" si="1"/>
        <v>25783.48</v>
      </c>
      <c r="X21" s="64">
        <f t="shared" si="7"/>
        <v>10284.959999999999</v>
      </c>
      <c r="Y21" s="64">
        <f t="shared" si="6"/>
        <v>21427.01</v>
      </c>
      <c r="Z21" s="64">
        <f t="shared" si="9"/>
        <v>108931.56</v>
      </c>
      <c r="AA21" s="46"/>
    </row>
    <row r="22" spans="1:27" s="47" customFormat="1" ht="48.75" customHeight="1" x14ac:dyDescent="0.3">
      <c r="A22" s="40">
        <v>15</v>
      </c>
      <c r="B22" s="41" t="s">
        <v>77</v>
      </c>
      <c r="C22" s="42" t="s">
        <v>38</v>
      </c>
      <c r="D22" s="41" t="s">
        <v>10</v>
      </c>
      <c r="E22" s="41" t="s">
        <v>85</v>
      </c>
      <c r="F22" s="41" t="s">
        <v>64</v>
      </c>
      <c r="G22" s="43">
        <v>140000</v>
      </c>
      <c r="H22" s="43">
        <f t="shared" si="8"/>
        <v>131726</v>
      </c>
      <c r="I22" s="43">
        <f t="shared" si="2"/>
        <v>4018</v>
      </c>
      <c r="J22" s="43">
        <f t="shared" si="3"/>
        <v>9940</v>
      </c>
      <c r="K22" s="64">
        <v>851.51</v>
      </c>
      <c r="L22" s="43">
        <f t="shared" si="4"/>
        <v>4256</v>
      </c>
      <c r="M22" s="43">
        <f t="shared" si="5"/>
        <v>9926</v>
      </c>
      <c r="N22" s="43">
        <v>0</v>
      </c>
      <c r="O22" s="43">
        <f t="shared" si="0"/>
        <v>28991.510000000002</v>
      </c>
      <c r="P22" s="43">
        <v>25</v>
      </c>
      <c r="Q22" s="64"/>
      <c r="R22" s="64"/>
      <c r="S22" s="64">
        <v>1594.56</v>
      </c>
      <c r="T22" s="63">
        <v>200</v>
      </c>
      <c r="U22" s="63"/>
      <c r="V22" s="64">
        <v>21514.37</v>
      </c>
      <c r="W22" s="64">
        <f t="shared" si="1"/>
        <v>23333.93</v>
      </c>
      <c r="X22" s="64">
        <f t="shared" si="7"/>
        <v>8274</v>
      </c>
      <c r="Y22" s="64">
        <f t="shared" si="6"/>
        <v>20717.510000000002</v>
      </c>
      <c r="Z22" s="64">
        <f t="shared" si="9"/>
        <v>108392.07</v>
      </c>
      <c r="AA22" s="46"/>
    </row>
    <row r="23" spans="1:27" s="45" customFormat="1" ht="40.5" customHeight="1" x14ac:dyDescent="0.3">
      <c r="A23" s="40">
        <v>16</v>
      </c>
      <c r="B23" s="41" t="s">
        <v>42</v>
      </c>
      <c r="C23" s="42" t="s">
        <v>37</v>
      </c>
      <c r="D23" s="41" t="s">
        <v>70</v>
      </c>
      <c r="E23" s="41" t="s">
        <v>28</v>
      </c>
      <c r="F23" s="41" t="s">
        <v>64</v>
      </c>
      <c r="G23" s="43">
        <v>80000</v>
      </c>
      <c r="H23" s="43">
        <f t="shared" si="8"/>
        <v>75272</v>
      </c>
      <c r="I23" s="43">
        <f t="shared" si="2"/>
        <v>2296</v>
      </c>
      <c r="J23" s="43">
        <f t="shared" si="3"/>
        <v>5679.9999999999991</v>
      </c>
      <c r="K23" s="64">
        <v>851.51</v>
      </c>
      <c r="L23" s="43">
        <f t="shared" si="4"/>
        <v>2432</v>
      </c>
      <c r="M23" s="43">
        <f t="shared" si="5"/>
        <v>5672</v>
      </c>
      <c r="N23" s="43">
        <v>0</v>
      </c>
      <c r="O23" s="43">
        <f t="shared" si="0"/>
        <v>16931.509999999998</v>
      </c>
      <c r="P23" s="43">
        <v>25</v>
      </c>
      <c r="Q23" s="64">
        <v>5000</v>
      </c>
      <c r="R23" s="64"/>
      <c r="S23" s="64">
        <v>458.63</v>
      </c>
      <c r="T23" s="63">
        <v>200</v>
      </c>
      <c r="U23" s="63"/>
      <c r="V23" s="64">
        <v>7400.87</v>
      </c>
      <c r="W23" s="64">
        <f t="shared" si="1"/>
        <v>13084.5</v>
      </c>
      <c r="X23" s="64">
        <f t="shared" si="7"/>
        <v>4728</v>
      </c>
      <c r="Y23" s="64">
        <f t="shared" si="6"/>
        <v>12203.509999999998</v>
      </c>
      <c r="Z23" s="64">
        <f t="shared" si="9"/>
        <v>62187.5</v>
      </c>
      <c r="AA23" s="44"/>
    </row>
    <row r="24" spans="1:27" s="47" customFormat="1" ht="40.5" x14ac:dyDescent="0.3">
      <c r="A24" s="40">
        <v>17</v>
      </c>
      <c r="B24" s="41" t="s">
        <v>82</v>
      </c>
      <c r="C24" s="42" t="s">
        <v>37</v>
      </c>
      <c r="D24" s="41" t="s">
        <v>9</v>
      </c>
      <c r="E24" s="41" t="s">
        <v>156</v>
      </c>
      <c r="F24" s="41" t="s">
        <v>64</v>
      </c>
      <c r="G24" s="43">
        <v>155000</v>
      </c>
      <c r="H24" s="43">
        <f t="shared" si="8"/>
        <v>145839.5</v>
      </c>
      <c r="I24" s="43">
        <f t="shared" si="2"/>
        <v>4448.5</v>
      </c>
      <c r="J24" s="43">
        <f t="shared" si="3"/>
        <v>11004.999999999998</v>
      </c>
      <c r="K24" s="64">
        <v>851.51</v>
      </c>
      <c r="L24" s="43">
        <f t="shared" si="4"/>
        <v>4712</v>
      </c>
      <c r="M24" s="43">
        <f t="shared" si="5"/>
        <v>10989.5</v>
      </c>
      <c r="N24" s="43">
        <v>0</v>
      </c>
      <c r="O24" s="43">
        <f t="shared" si="0"/>
        <v>32006.51</v>
      </c>
      <c r="P24" s="43">
        <v>25</v>
      </c>
      <c r="Q24" s="64"/>
      <c r="R24" s="64"/>
      <c r="S24" s="64">
        <v>1298.47</v>
      </c>
      <c r="T24" s="63">
        <v>200</v>
      </c>
      <c r="U24" s="63"/>
      <c r="V24" s="64">
        <v>25042.74</v>
      </c>
      <c r="W24" s="64">
        <f t="shared" si="1"/>
        <v>26566.210000000003</v>
      </c>
      <c r="X24" s="64">
        <f t="shared" si="7"/>
        <v>9160.5</v>
      </c>
      <c r="Y24" s="64">
        <f t="shared" si="6"/>
        <v>22846.01</v>
      </c>
      <c r="Z24" s="64">
        <f t="shared" si="9"/>
        <v>119273.29</v>
      </c>
      <c r="AA24" s="46"/>
    </row>
    <row r="25" spans="1:27" s="52" customFormat="1" ht="46.5" customHeight="1" x14ac:dyDescent="0.35">
      <c r="A25" s="40">
        <v>18</v>
      </c>
      <c r="B25" s="49" t="s">
        <v>154</v>
      </c>
      <c r="C25" s="42" t="s">
        <v>38</v>
      </c>
      <c r="D25" s="41" t="s">
        <v>88</v>
      </c>
      <c r="E25" s="48" t="s">
        <v>150</v>
      </c>
      <c r="F25" s="41" t="s">
        <v>115</v>
      </c>
      <c r="G25" s="43">
        <v>106000</v>
      </c>
      <c r="H25" s="43">
        <f>+G25-(I25+L25+N25)</f>
        <v>99735.4</v>
      </c>
      <c r="I25" s="43">
        <f t="shared" si="2"/>
        <v>3042.2</v>
      </c>
      <c r="J25" s="43">
        <f t="shared" si="3"/>
        <v>7525.9999999999991</v>
      </c>
      <c r="K25" s="64">
        <v>851.51</v>
      </c>
      <c r="L25" s="43">
        <f t="shared" si="4"/>
        <v>3222.4</v>
      </c>
      <c r="M25" s="43">
        <f t="shared" si="5"/>
        <v>7515.4000000000005</v>
      </c>
      <c r="N25" s="50"/>
      <c r="O25" s="43">
        <f t="shared" si="0"/>
        <v>22157.51</v>
      </c>
      <c r="P25" s="43">
        <v>25</v>
      </c>
      <c r="Q25" s="71"/>
      <c r="R25" s="72"/>
      <c r="S25" s="64">
        <v>5451.93</v>
      </c>
      <c r="T25" s="63">
        <v>200</v>
      </c>
      <c r="U25" s="63"/>
      <c r="V25" s="64">
        <v>13516.72</v>
      </c>
      <c r="W25" s="64">
        <f t="shared" si="1"/>
        <v>19193.650000000001</v>
      </c>
      <c r="X25" s="64">
        <f t="shared" si="7"/>
        <v>6264.6</v>
      </c>
      <c r="Y25" s="64">
        <f t="shared" si="6"/>
        <v>15892.91</v>
      </c>
      <c r="Z25" s="64">
        <f t="shared" si="9"/>
        <v>80541.75</v>
      </c>
      <c r="AA25" s="51"/>
    </row>
    <row r="26" spans="1:27" s="54" customFormat="1" ht="60.75" x14ac:dyDescent="0.35">
      <c r="A26" s="40">
        <v>19</v>
      </c>
      <c r="B26" s="41" t="s">
        <v>136</v>
      </c>
      <c r="C26" s="42" t="s">
        <v>37</v>
      </c>
      <c r="D26" s="41" t="s">
        <v>9</v>
      </c>
      <c r="E26" s="41" t="s">
        <v>137</v>
      </c>
      <c r="F26" s="41" t="s">
        <v>115</v>
      </c>
      <c r="G26" s="43">
        <v>120000</v>
      </c>
      <c r="H26" s="43">
        <f>+G26-(I26+L26+N26)</f>
        <v>112908</v>
      </c>
      <c r="I26" s="43">
        <f t="shared" si="2"/>
        <v>3444</v>
      </c>
      <c r="J26" s="43">
        <f t="shared" si="3"/>
        <v>8520</v>
      </c>
      <c r="K26" s="64">
        <v>851.51</v>
      </c>
      <c r="L26" s="43">
        <f t="shared" si="4"/>
        <v>3648</v>
      </c>
      <c r="M26" s="43">
        <f t="shared" si="5"/>
        <v>8508</v>
      </c>
      <c r="N26" s="43">
        <v>0</v>
      </c>
      <c r="O26" s="43">
        <f t="shared" si="0"/>
        <v>24971.510000000002</v>
      </c>
      <c r="P26" s="43">
        <v>25</v>
      </c>
      <c r="Q26" s="66"/>
      <c r="R26" s="64"/>
      <c r="S26" s="64">
        <v>959.81</v>
      </c>
      <c r="T26" s="63">
        <v>200</v>
      </c>
      <c r="U26" s="63"/>
      <c r="V26" s="64">
        <v>16809.87</v>
      </c>
      <c r="W26" s="64">
        <f t="shared" si="1"/>
        <v>17994.68</v>
      </c>
      <c r="X26" s="64">
        <f t="shared" si="7"/>
        <v>7092</v>
      </c>
      <c r="Y26" s="64">
        <f t="shared" si="6"/>
        <v>17879.510000000002</v>
      </c>
      <c r="Z26" s="64">
        <f t="shared" si="9"/>
        <v>94913.32</v>
      </c>
      <c r="AA26" s="53"/>
    </row>
    <row r="27" spans="1:27" s="47" customFormat="1" ht="40.5" x14ac:dyDescent="0.3">
      <c r="A27" s="40">
        <v>20</v>
      </c>
      <c r="B27" s="41" t="s">
        <v>78</v>
      </c>
      <c r="C27" s="42" t="s">
        <v>37</v>
      </c>
      <c r="D27" s="41" t="s">
        <v>6</v>
      </c>
      <c r="E27" s="41" t="s">
        <v>144</v>
      </c>
      <c r="F27" s="41" t="s">
        <v>64</v>
      </c>
      <c r="G27" s="43">
        <v>120000</v>
      </c>
      <c r="H27" s="43">
        <f t="shared" si="8"/>
        <v>111192.54000000001</v>
      </c>
      <c r="I27" s="43">
        <f t="shared" si="2"/>
        <v>3444</v>
      </c>
      <c r="J27" s="43">
        <f t="shared" si="3"/>
        <v>8520</v>
      </c>
      <c r="K27" s="64">
        <v>851.51</v>
      </c>
      <c r="L27" s="43">
        <f t="shared" si="4"/>
        <v>3648</v>
      </c>
      <c r="M27" s="43">
        <f t="shared" si="5"/>
        <v>8508</v>
      </c>
      <c r="N27" s="43">
        <v>1715.46</v>
      </c>
      <c r="O27" s="43">
        <f t="shared" si="0"/>
        <v>26686.97</v>
      </c>
      <c r="P27" s="43">
        <v>25</v>
      </c>
      <c r="Q27" s="64">
        <v>1000</v>
      </c>
      <c r="R27" s="64"/>
      <c r="S27" s="64">
        <v>434.94</v>
      </c>
      <c r="T27" s="63">
        <v>200</v>
      </c>
      <c r="U27" s="63"/>
      <c r="V27" s="64">
        <v>16381</v>
      </c>
      <c r="W27" s="64">
        <f t="shared" si="1"/>
        <v>18040.939999999999</v>
      </c>
      <c r="X27" s="64">
        <f t="shared" si="7"/>
        <v>8807.4599999999991</v>
      </c>
      <c r="Y27" s="64">
        <f t="shared" si="6"/>
        <v>17879.510000000002</v>
      </c>
      <c r="Z27" s="64">
        <f t="shared" si="9"/>
        <v>93151.6</v>
      </c>
      <c r="AA27" s="46"/>
    </row>
    <row r="28" spans="1:27" s="45" customFormat="1" ht="40.5" customHeight="1" x14ac:dyDescent="0.3">
      <c r="A28" s="40">
        <v>21</v>
      </c>
      <c r="B28" s="41" t="s">
        <v>128</v>
      </c>
      <c r="C28" s="42" t="s">
        <v>38</v>
      </c>
      <c r="D28" s="41" t="s">
        <v>130</v>
      </c>
      <c r="E28" s="41" t="s">
        <v>129</v>
      </c>
      <c r="F28" s="41" t="s">
        <v>115</v>
      </c>
      <c r="G28" s="43">
        <v>145000</v>
      </c>
      <c r="H28" s="43">
        <f>+G28-(I28+L28+N28)</f>
        <v>136430.5</v>
      </c>
      <c r="I28" s="43">
        <f t="shared" si="2"/>
        <v>4161.5</v>
      </c>
      <c r="J28" s="43">
        <f t="shared" si="3"/>
        <v>10294.999999999998</v>
      </c>
      <c r="K28" s="64">
        <v>851.51</v>
      </c>
      <c r="L28" s="43">
        <f t="shared" si="4"/>
        <v>4408</v>
      </c>
      <c r="M28" s="43">
        <f t="shared" si="5"/>
        <v>10280.5</v>
      </c>
      <c r="N28" s="43">
        <v>0</v>
      </c>
      <c r="O28" s="43">
        <f>+I28+J28+K28+L28+M28+N28</f>
        <v>29996.51</v>
      </c>
      <c r="P28" s="43">
        <v>25</v>
      </c>
      <c r="Q28" s="64"/>
      <c r="R28" s="64"/>
      <c r="S28" s="64">
        <v>56</v>
      </c>
      <c r="T28" s="63">
        <v>200</v>
      </c>
      <c r="U28" s="63"/>
      <c r="V28" s="64">
        <v>22690.49</v>
      </c>
      <c r="W28" s="64">
        <f t="shared" si="1"/>
        <v>22971.49</v>
      </c>
      <c r="X28" s="64">
        <f t="shared" si="7"/>
        <v>8569.5</v>
      </c>
      <c r="Y28" s="64">
        <f t="shared" si="6"/>
        <v>21427.01</v>
      </c>
      <c r="Z28" s="64">
        <f t="shared" si="9"/>
        <v>113459.01</v>
      </c>
      <c r="AA28" s="44"/>
    </row>
    <row r="29" spans="1:27" s="45" customFormat="1" ht="40.5" x14ac:dyDescent="0.3">
      <c r="A29" s="40">
        <v>22</v>
      </c>
      <c r="B29" s="41" t="s">
        <v>180</v>
      </c>
      <c r="C29" s="42" t="s">
        <v>37</v>
      </c>
      <c r="D29" s="41" t="s">
        <v>9</v>
      </c>
      <c r="E29" s="41" t="s">
        <v>157</v>
      </c>
      <c r="F29" s="41" t="s">
        <v>64</v>
      </c>
      <c r="G29" s="43">
        <v>155000</v>
      </c>
      <c r="H29" s="43">
        <f>+G29-(I29+L29+N29)</f>
        <v>144124.04</v>
      </c>
      <c r="I29" s="43">
        <f t="shared" si="2"/>
        <v>4448.5</v>
      </c>
      <c r="J29" s="43">
        <f t="shared" si="3"/>
        <v>11004.999999999998</v>
      </c>
      <c r="K29" s="64">
        <v>851.51</v>
      </c>
      <c r="L29" s="43">
        <f t="shared" si="4"/>
        <v>4712</v>
      </c>
      <c r="M29" s="43">
        <f t="shared" si="5"/>
        <v>10989.5</v>
      </c>
      <c r="N29" s="43">
        <v>1715.46</v>
      </c>
      <c r="O29" s="43">
        <f>+I29+J29+K29+L29+M29+N29</f>
        <v>33721.97</v>
      </c>
      <c r="P29" s="43">
        <v>25</v>
      </c>
      <c r="Q29" s="64"/>
      <c r="R29" s="64"/>
      <c r="S29" s="64">
        <v>529.44000000000005</v>
      </c>
      <c r="T29" s="63">
        <v>200</v>
      </c>
      <c r="U29" s="63"/>
      <c r="V29" s="64">
        <v>24613.88</v>
      </c>
      <c r="W29" s="64">
        <f t="shared" si="1"/>
        <v>25368.32</v>
      </c>
      <c r="X29" s="64">
        <f t="shared" si="7"/>
        <v>10875.96</v>
      </c>
      <c r="Y29" s="64">
        <f t="shared" si="6"/>
        <v>22846.01</v>
      </c>
      <c r="Z29" s="64">
        <f t="shared" si="9"/>
        <v>118755.72</v>
      </c>
      <c r="AA29" s="44"/>
    </row>
    <row r="30" spans="1:27" s="47" customFormat="1" ht="46.5" customHeight="1" x14ac:dyDescent="0.3">
      <c r="A30" s="40">
        <v>23</v>
      </c>
      <c r="B30" s="41" t="s">
        <v>73</v>
      </c>
      <c r="C30" s="42" t="s">
        <v>38</v>
      </c>
      <c r="D30" s="41" t="s">
        <v>8</v>
      </c>
      <c r="E30" s="41" t="s">
        <v>159</v>
      </c>
      <c r="F30" s="41" t="s">
        <v>64</v>
      </c>
      <c r="G30" s="43">
        <v>145000</v>
      </c>
      <c r="H30" s="43">
        <f>+G30-(I30+L30+N30)</f>
        <v>136430.5</v>
      </c>
      <c r="I30" s="43">
        <f t="shared" si="2"/>
        <v>4161.5</v>
      </c>
      <c r="J30" s="43">
        <f t="shared" si="3"/>
        <v>10294.999999999998</v>
      </c>
      <c r="K30" s="64">
        <v>851.51</v>
      </c>
      <c r="L30" s="43">
        <f t="shared" si="4"/>
        <v>4408</v>
      </c>
      <c r="M30" s="43">
        <f t="shared" si="5"/>
        <v>10280.5</v>
      </c>
      <c r="N30" s="43">
        <v>0</v>
      </c>
      <c r="O30" s="43">
        <f>+I30+J30+K30+L30+M30+N30</f>
        <v>29996.51</v>
      </c>
      <c r="P30" s="43">
        <v>25</v>
      </c>
      <c r="Q30" s="64">
        <v>10042.4</v>
      </c>
      <c r="R30" s="64"/>
      <c r="S30" s="64">
        <v>2614.36</v>
      </c>
      <c r="T30" s="63">
        <v>200</v>
      </c>
      <c r="U30" s="63"/>
      <c r="V30" s="64">
        <v>22690.49</v>
      </c>
      <c r="W30" s="64">
        <f t="shared" si="1"/>
        <v>35572.25</v>
      </c>
      <c r="X30" s="64">
        <f t="shared" si="7"/>
        <v>8569.5</v>
      </c>
      <c r="Y30" s="64">
        <f t="shared" si="6"/>
        <v>21427.01</v>
      </c>
      <c r="Z30" s="64">
        <f t="shared" si="9"/>
        <v>100858.25</v>
      </c>
      <c r="AA30" s="46"/>
    </row>
    <row r="31" spans="1:27" s="54" customFormat="1" ht="60.75" x14ac:dyDescent="0.35">
      <c r="A31" s="40">
        <v>24</v>
      </c>
      <c r="B31" s="41" t="s">
        <v>187</v>
      </c>
      <c r="C31" s="42" t="s">
        <v>38</v>
      </c>
      <c r="D31" s="41" t="s">
        <v>9</v>
      </c>
      <c r="E31" s="41" t="s">
        <v>176</v>
      </c>
      <c r="F31" s="41" t="s">
        <v>115</v>
      </c>
      <c r="G31" s="43">
        <v>155000</v>
      </c>
      <c r="H31" s="43">
        <f>+G31-(I31+L31+N31)</f>
        <v>145839.5</v>
      </c>
      <c r="I31" s="43">
        <f t="shared" si="2"/>
        <v>4448.5</v>
      </c>
      <c r="J31" s="43">
        <f t="shared" si="3"/>
        <v>11004.999999999998</v>
      </c>
      <c r="K31" s="64">
        <v>851.51</v>
      </c>
      <c r="L31" s="43">
        <f t="shared" si="4"/>
        <v>4712</v>
      </c>
      <c r="M31" s="43">
        <f t="shared" si="5"/>
        <v>10989.5</v>
      </c>
      <c r="N31" s="43">
        <v>0</v>
      </c>
      <c r="O31" s="43">
        <f t="shared" si="0"/>
        <v>32006.51</v>
      </c>
      <c r="P31" s="43">
        <v>25</v>
      </c>
      <c r="Q31" s="66"/>
      <c r="R31" s="64"/>
      <c r="S31" s="64">
        <v>828.2</v>
      </c>
      <c r="T31" s="63">
        <v>200</v>
      </c>
      <c r="U31" s="63"/>
      <c r="V31" s="64">
        <v>25042.74</v>
      </c>
      <c r="W31" s="64">
        <f t="shared" si="1"/>
        <v>26095.940000000002</v>
      </c>
      <c r="X31" s="64">
        <f t="shared" si="7"/>
        <v>9160.5</v>
      </c>
      <c r="Y31" s="64">
        <f t="shared" si="6"/>
        <v>22846.01</v>
      </c>
      <c r="Z31" s="64">
        <f t="shared" si="9"/>
        <v>119743.56</v>
      </c>
      <c r="AA31" s="53"/>
    </row>
    <row r="32" spans="1:27" s="45" customFormat="1" ht="51.75" customHeight="1" x14ac:dyDescent="0.3">
      <c r="A32" s="40">
        <v>25</v>
      </c>
      <c r="B32" s="41" t="s">
        <v>43</v>
      </c>
      <c r="C32" s="42" t="s">
        <v>38</v>
      </c>
      <c r="D32" s="41" t="s">
        <v>70</v>
      </c>
      <c r="E32" s="41" t="s">
        <v>24</v>
      </c>
      <c r="F32" s="41" t="s">
        <v>64</v>
      </c>
      <c r="G32" s="43">
        <v>65000</v>
      </c>
      <c r="H32" s="43">
        <f t="shared" si="8"/>
        <v>61158.5</v>
      </c>
      <c r="I32" s="43">
        <f t="shared" si="2"/>
        <v>1865.5</v>
      </c>
      <c r="J32" s="43">
        <f t="shared" si="3"/>
        <v>4615</v>
      </c>
      <c r="K32" s="64">
        <f t="shared" ref="K32:K70" si="10">IF(G32&lt;=74808,G32*1.1%,822.89)</f>
        <v>715.00000000000011</v>
      </c>
      <c r="L32" s="43">
        <f t="shared" si="4"/>
        <v>1976</v>
      </c>
      <c r="M32" s="43">
        <f t="shared" si="5"/>
        <v>4608.5</v>
      </c>
      <c r="N32" s="43">
        <v>0</v>
      </c>
      <c r="O32" s="43">
        <f t="shared" si="0"/>
        <v>13780</v>
      </c>
      <c r="P32" s="43">
        <v>25</v>
      </c>
      <c r="Q32" s="64">
        <v>1998.48</v>
      </c>
      <c r="R32" s="64"/>
      <c r="S32" s="64">
        <v>112</v>
      </c>
      <c r="T32" s="63">
        <v>200</v>
      </c>
      <c r="U32" s="63"/>
      <c r="V32" s="64">
        <v>4427.58</v>
      </c>
      <c r="W32" s="64">
        <f t="shared" si="1"/>
        <v>6763.0599999999995</v>
      </c>
      <c r="X32" s="64">
        <f t="shared" si="7"/>
        <v>3841.5</v>
      </c>
      <c r="Y32" s="64">
        <f t="shared" si="6"/>
        <v>9938.5</v>
      </c>
      <c r="Z32" s="64">
        <f t="shared" si="9"/>
        <v>54395.44</v>
      </c>
      <c r="AA32" s="44"/>
    </row>
    <row r="33" spans="1:27" s="45" customFormat="1" ht="42" customHeight="1" x14ac:dyDescent="0.3">
      <c r="A33" s="40">
        <v>26</v>
      </c>
      <c r="B33" s="41" t="s">
        <v>145</v>
      </c>
      <c r="C33" s="42" t="s">
        <v>38</v>
      </c>
      <c r="D33" s="41" t="s">
        <v>146</v>
      </c>
      <c r="E33" s="41" t="s">
        <v>12</v>
      </c>
      <c r="F33" s="41" t="s">
        <v>115</v>
      </c>
      <c r="G33" s="43">
        <v>80000</v>
      </c>
      <c r="H33" s="43">
        <f t="shared" si="8"/>
        <v>75272</v>
      </c>
      <c r="I33" s="43">
        <f t="shared" si="2"/>
        <v>2296</v>
      </c>
      <c r="J33" s="43">
        <f t="shared" si="3"/>
        <v>5679.9999999999991</v>
      </c>
      <c r="K33" s="64">
        <v>851.51</v>
      </c>
      <c r="L33" s="43">
        <f t="shared" si="4"/>
        <v>2432</v>
      </c>
      <c r="M33" s="43">
        <f t="shared" si="5"/>
        <v>5672</v>
      </c>
      <c r="N33" s="43"/>
      <c r="O33" s="43">
        <f t="shared" si="0"/>
        <v>16931.509999999998</v>
      </c>
      <c r="P33" s="43">
        <v>25</v>
      </c>
      <c r="Q33" s="64"/>
      <c r="R33" s="64"/>
      <c r="S33" s="64">
        <v>1298.47</v>
      </c>
      <c r="T33" s="63">
        <v>200</v>
      </c>
      <c r="U33" s="63"/>
      <c r="V33" s="64">
        <v>7400.87</v>
      </c>
      <c r="W33" s="64">
        <f t="shared" si="1"/>
        <v>8924.34</v>
      </c>
      <c r="X33" s="64">
        <f t="shared" si="7"/>
        <v>4728</v>
      </c>
      <c r="Y33" s="64">
        <f t="shared" si="6"/>
        <v>12203.509999999998</v>
      </c>
      <c r="Z33" s="64">
        <f t="shared" si="9"/>
        <v>66347.66</v>
      </c>
      <c r="AA33" s="44"/>
    </row>
    <row r="34" spans="1:27" s="45" customFormat="1" ht="40.5" x14ac:dyDescent="0.3">
      <c r="A34" s="40">
        <v>27</v>
      </c>
      <c r="B34" s="41" t="s">
        <v>66</v>
      </c>
      <c r="C34" s="42" t="s">
        <v>38</v>
      </c>
      <c r="D34" s="41" t="s">
        <v>9</v>
      </c>
      <c r="E34" s="41" t="s">
        <v>127</v>
      </c>
      <c r="F34" s="41" t="s">
        <v>64</v>
      </c>
      <c r="G34" s="43">
        <v>65000</v>
      </c>
      <c r="H34" s="43">
        <f t="shared" si="8"/>
        <v>61158.5</v>
      </c>
      <c r="I34" s="43">
        <f t="shared" si="2"/>
        <v>1865.5</v>
      </c>
      <c r="J34" s="43">
        <f t="shared" si="3"/>
        <v>4615</v>
      </c>
      <c r="K34" s="64">
        <f t="shared" si="10"/>
        <v>715.00000000000011</v>
      </c>
      <c r="L34" s="43">
        <f t="shared" si="4"/>
        <v>1976</v>
      </c>
      <c r="M34" s="43">
        <f t="shared" si="5"/>
        <v>4608.5</v>
      </c>
      <c r="N34" s="43">
        <v>0</v>
      </c>
      <c r="O34" s="43">
        <f t="shared" si="0"/>
        <v>13780</v>
      </c>
      <c r="P34" s="43">
        <v>25</v>
      </c>
      <c r="Q34" s="64">
        <v>10850.56</v>
      </c>
      <c r="R34" s="64"/>
      <c r="S34" s="64">
        <v>1412.44</v>
      </c>
      <c r="T34" s="63">
        <v>200</v>
      </c>
      <c r="U34" s="63"/>
      <c r="V34" s="64">
        <v>4427.58</v>
      </c>
      <c r="W34" s="64">
        <f t="shared" si="1"/>
        <v>16915.580000000002</v>
      </c>
      <c r="X34" s="64">
        <f t="shared" si="7"/>
        <v>3841.5</v>
      </c>
      <c r="Y34" s="64">
        <f t="shared" si="6"/>
        <v>9938.5</v>
      </c>
      <c r="Z34" s="64">
        <f t="shared" si="9"/>
        <v>44242.92</v>
      </c>
      <c r="AA34" s="44"/>
    </row>
    <row r="35" spans="1:27" s="45" customFormat="1" ht="40.5" x14ac:dyDescent="0.3">
      <c r="A35" s="40">
        <v>28</v>
      </c>
      <c r="B35" s="41" t="s">
        <v>44</v>
      </c>
      <c r="C35" s="42" t="s">
        <v>37</v>
      </c>
      <c r="D35" s="41" t="s">
        <v>7</v>
      </c>
      <c r="E35" s="41" t="s">
        <v>31</v>
      </c>
      <c r="F35" s="41" t="s">
        <v>64</v>
      </c>
      <c r="G35" s="43">
        <v>65000</v>
      </c>
      <c r="H35" s="43">
        <f t="shared" si="8"/>
        <v>57727.58</v>
      </c>
      <c r="I35" s="43">
        <f t="shared" si="2"/>
        <v>1865.5</v>
      </c>
      <c r="J35" s="43">
        <f t="shared" si="3"/>
        <v>4615</v>
      </c>
      <c r="K35" s="64">
        <f t="shared" si="10"/>
        <v>715.00000000000011</v>
      </c>
      <c r="L35" s="43">
        <f t="shared" si="4"/>
        <v>1976</v>
      </c>
      <c r="M35" s="43">
        <f t="shared" si="5"/>
        <v>4608.5</v>
      </c>
      <c r="N35" s="43">
        <v>3430.92</v>
      </c>
      <c r="O35" s="43">
        <f t="shared" si="0"/>
        <v>17210.919999999998</v>
      </c>
      <c r="P35" s="43">
        <v>25</v>
      </c>
      <c r="Q35" s="64">
        <v>10990.89</v>
      </c>
      <c r="R35" s="64"/>
      <c r="S35" s="64">
        <v>1867.82</v>
      </c>
      <c r="T35" s="63">
        <v>200</v>
      </c>
      <c r="U35" s="63"/>
      <c r="V35" s="64">
        <v>3741.39</v>
      </c>
      <c r="W35" s="64">
        <f t="shared" si="1"/>
        <v>16825.099999999999</v>
      </c>
      <c r="X35" s="64">
        <f t="shared" si="7"/>
        <v>7272.42</v>
      </c>
      <c r="Y35" s="64">
        <f t="shared" si="6"/>
        <v>9938.5</v>
      </c>
      <c r="Z35" s="64">
        <f t="shared" si="9"/>
        <v>40902.480000000003</v>
      </c>
      <c r="AA35" s="44"/>
    </row>
    <row r="36" spans="1:27" s="45" customFormat="1" ht="40.5" x14ac:dyDescent="0.3">
      <c r="A36" s="40">
        <v>29</v>
      </c>
      <c r="B36" s="48" t="s">
        <v>97</v>
      </c>
      <c r="C36" s="42" t="s">
        <v>37</v>
      </c>
      <c r="D36" s="41" t="s">
        <v>6</v>
      </c>
      <c r="E36" s="41" t="s">
        <v>11</v>
      </c>
      <c r="F36" s="41" t="s">
        <v>64</v>
      </c>
      <c r="G36" s="43">
        <v>95000</v>
      </c>
      <c r="H36" s="43">
        <f t="shared" si="8"/>
        <v>89385.5</v>
      </c>
      <c r="I36" s="43">
        <f t="shared" si="2"/>
        <v>2726.5</v>
      </c>
      <c r="J36" s="43">
        <f t="shared" si="3"/>
        <v>6744.9999999999991</v>
      </c>
      <c r="K36" s="64">
        <v>851.51</v>
      </c>
      <c r="L36" s="43">
        <f t="shared" si="4"/>
        <v>2888</v>
      </c>
      <c r="M36" s="43">
        <f t="shared" si="5"/>
        <v>6735.5</v>
      </c>
      <c r="N36" s="43">
        <v>0</v>
      </c>
      <c r="O36" s="43">
        <f t="shared" si="0"/>
        <v>19946.510000000002</v>
      </c>
      <c r="P36" s="43">
        <v>25</v>
      </c>
      <c r="Q36" s="64">
        <v>1000</v>
      </c>
      <c r="R36" s="64"/>
      <c r="S36" s="64">
        <v>2993.35</v>
      </c>
      <c r="T36" s="63">
        <v>200</v>
      </c>
      <c r="U36" s="63"/>
      <c r="V36" s="64">
        <v>10929.24</v>
      </c>
      <c r="W36" s="64">
        <f t="shared" si="1"/>
        <v>15147.59</v>
      </c>
      <c r="X36" s="64">
        <f t="shared" si="7"/>
        <v>5614.5</v>
      </c>
      <c r="Y36" s="64">
        <f t="shared" si="6"/>
        <v>14332.009999999998</v>
      </c>
      <c r="Z36" s="64">
        <f t="shared" si="9"/>
        <v>74237.91</v>
      </c>
      <c r="AA36" s="44"/>
    </row>
    <row r="37" spans="1:27" s="45" customFormat="1" ht="38.25" customHeight="1" x14ac:dyDescent="0.3">
      <c r="A37" s="40">
        <v>30</v>
      </c>
      <c r="B37" s="48" t="s">
        <v>179</v>
      </c>
      <c r="C37" s="42" t="s">
        <v>38</v>
      </c>
      <c r="D37" s="41" t="s">
        <v>10</v>
      </c>
      <c r="E37" s="48" t="s">
        <v>98</v>
      </c>
      <c r="F37" s="41" t="s">
        <v>64</v>
      </c>
      <c r="G37" s="43">
        <v>95000</v>
      </c>
      <c r="H37" s="43">
        <f t="shared" si="8"/>
        <v>89385.5</v>
      </c>
      <c r="I37" s="43">
        <f t="shared" si="2"/>
        <v>2726.5</v>
      </c>
      <c r="J37" s="43">
        <f t="shared" si="3"/>
        <v>6744.9999999999991</v>
      </c>
      <c r="K37" s="64">
        <v>851.51</v>
      </c>
      <c r="L37" s="43">
        <f t="shared" si="4"/>
        <v>2888</v>
      </c>
      <c r="M37" s="43">
        <f t="shared" si="5"/>
        <v>6735.5</v>
      </c>
      <c r="N37" s="43">
        <v>0</v>
      </c>
      <c r="O37" s="43">
        <f t="shared" si="0"/>
        <v>19946.510000000002</v>
      </c>
      <c r="P37" s="43">
        <v>25</v>
      </c>
      <c r="Q37" s="64"/>
      <c r="R37" s="64"/>
      <c r="S37" s="64">
        <v>35</v>
      </c>
      <c r="T37" s="63">
        <v>200</v>
      </c>
      <c r="U37" s="63"/>
      <c r="V37" s="64">
        <v>10929.24</v>
      </c>
      <c r="W37" s="64">
        <f t="shared" si="1"/>
        <v>11189.24</v>
      </c>
      <c r="X37" s="64">
        <f t="shared" si="7"/>
        <v>5614.5</v>
      </c>
      <c r="Y37" s="64">
        <f t="shared" si="6"/>
        <v>14332.009999999998</v>
      </c>
      <c r="Z37" s="64">
        <f t="shared" si="9"/>
        <v>78196.260000000009</v>
      </c>
      <c r="AA37" s="44"/>
    </row>
    <row r="38" spans="1:27" s="45" customFormat="1" ht="40.5" x14ac:dyDescent="0.3">
      <c r="A38" s="40">
        <v>31</v>
      </c>
      <c r="B38" s="41" t="s">
        <v>45</v>
      </c>
      <c r="C38" s="42" t="s">
        <v>37</v>
      </c>
      <c r="D38" s="41" t="s">
        <v>108</v>
      </c>
      <c r="E38" s="41" t="s">
        <v>30</v>
      </c>
      <c r="F38" s="41" t="s">
        <v>64</v>
      </c>
      <c r="G38" s="43">
        <v>80000</v>
      </c>
      <c r="H38" s="43">
        <f t="shared" si="8"/>
        <v>75272</v>
      </c>
      <c r="I38" s="43">
        <f t="shared" si="2"/>
        <v>2296</v>
      </c>
      <c r="J38" s="43">
        <f t="shared" si="3"/>
        <v>5679.9999999999991</v>
      </c>
      <c r="K38" s="64">
        <v>851.51</v>
      </c>
      <c r="L38" s="43">
        <f t="shared" si="4"/>
        <v>2432</v>
      </c>
      <c r="M38" s="43">
        <f t="shared" si="5"/>
        <v>5672</v>
      </c>
      <c r="N38" s="43">
        <v>0</v>
      </c>
      <c r="O38" s="43">
        <f t="shared" si="0"/>
        <v>16931.509999999998</v>
      </c>
      <c r="P38" s="43">
        <v>25</v>
      </c>
      <c r="Q38" s="64">
        <v>14570.87</v>
      </c>
      <c r="R38" s="64"/>
      <c r="S38" s="64">
        <v>1435.92</v>
      </c>
      <c r="T38" s="63">
        <v>200</v>
      </c>
      <c r="U38" s="63"/>
      <c r="V38" s="64">
        <v>7400.87</v>
      </c>
      <c r="W38" s="64">
        <f t="shared" si="1"/>
        <v>23632.66</v>
      </c>
      <c r="X38" s="64">
        <f t="shared" si="7"/>
        <v>4728</v>
      </c>
      <c r="Y38" s="64">
        <f t="shared" si="6"/>
        <v>12203.509999999998</v>
      </c>
      <c r="Z38" s="64">
        <f t="shared" si="9"/>
        <v>51639.34</v>
      </c>
      <c r="AA38" s="44"/>
    </row>
    <row r="39" spans="1:27" s="45" customFormat="1" ht="40.5" x14ac:dyDescent="0.3">
      <c r="A39" s="40">
        <v>32</v>
      </c>
      <c r="B39" s="41" t="s">
        <v>46</v>
      </c>
      <c r="C39" s="42" t="s">
        <v>37</v>
      </c>
      <c r="D39" s="41" t="s">
        <v>6</v>
      </c>
      <c r="E39" s="41" t="s">
        <v>11</v>
      </c>
      <c r="F39" s="41" t="s">
        <v>64</v>
      </c>
      <c r="G39" s="43">
        <v>120000</v>
      </c>
      <c r="H39" s="43">
        <f t="shared" si="8"/>
        <v>111192.54000000001</v>
      </c>
      <c r="I39" s="43">
        <f t="shared" si="2"/>
        <v>3444</v>
      </c>
      <c r="J39" s="43">
        <f t="shared" si="3"/>
        <v>8520</v>
      </c>
      <c r="K39" s="64">
        <v>851.51</v>
      </c>
      <c r="L39" s="43">
        <f t="shared" si="4"/>
        <v>3648</v>
      </c>
      <c r="M39" s="43">
        <f t="shared" si="5"/>
        <v>8508</v>
      </c>
      <c r="N39" s="43">
        <v>1715.46</v>
      </c>
      <c r="O39" s="43">
        <f t="shared" si="0"/>
        <v>26686.97</v>
      </c>
      <c r="P39" s="43">
        <v>25</v>
      </c>
      <c r="Q39" s="64">
        <v>5993.93</v>
      </c>
      <c r="R39" s="64"/>
      <c r="S39" s="64">
        <v>2455.6799999999998</v>
      </c>
      <c r="T39" s="63">
        <v>200</v>
      </c>
      <c r="U39" s="63"/>
      <c r="V39" s="64">
        <v>16381</v>
      </c>
      <c r="W39" s="64">
        <f t="shared" si="1"/>
        <v>25055.61</v>
      </c>
      <c r="X39" s="64">
        <f t="shared" si="7"/>
        <v>8807.4599999999991</v>
      </c>
      <c r="Y39" s="64">
        <f t="shared" si="6"/>
        <v>17879.510000000002</v>
      </c>
      <c r="Z39" s="64">
        <f t="shared" si="9"/>
        <v>86136.93</v>
      </c>
      <c r="AA39" s="44"/>
    </row>
    <row r="40" spans="1:27" s="45" customFormat="1" ht="50.25" customHeight="1" x14ac:dyDescent="0.3">
      <c r="A40" s="40">
        <v>33</v>
      </c>
      <c r="B40" s="41" t="s">
        <v>63</v>
      </c>
      <c r="C40" s="42" t="s">
        <v>37</v>
      </c>
      <c r="D40" s="41" t="s">
        <v>108</v>
      </c>
      <c r="E40" s="41" t="s">
        <v>23</v>
      </c>
      <c r="F40" s="41" t="s">
        <v>64</v>
      </c>
      <c r="G40" s="43">
        <v>65000</v>
      </c>
      <c r="H40" s="43">
        <f t="shared" si="8"/>
        <v>61158.5</v>
      </c>
      <c r="I40" s="43">
        <f t="shared" si="2"/>
        <v>1865.5</v>
      </c>
      <c r="J40" s="43">
        <f t="shared" si="3"/>
        <v>4615</v>
      </c>
      <c r="K40" s="64">
        <f t="shared" si="10"/>
        <v>715.00000000000011</v>
      </c>
      <c r="L40" s="43">
        <f t="shared" si="4"/>
        <v>1976</v>
      </c>
      <c r="M40" s="43">
        <f t="shared" si="5"/>
        <v>4608.5</v>
      </c>
      <c r="N40" s="43">
        <v>0</v>
      </c>
      <c r="O40" s="43">
        <f t="shared" si="0"/>
        <v>13780</v>
      </c>
      <c r="P40" s="43">
        <v>25</v>
      </c>
      <c r="Q40" s="64"/>
      <c r="R40" s="64"/>
      <c r="S40" s="64">
        <v>774.63</v>
      </c>
      <c r="T40" s="63">
        <v>200</v>
      </c>
      <c r="U40" s="63"/>
      <c r="V40" s="64">
        <v>4427.58</v>
      </c>
      <c r="W40" s="64">
        <f t="shared" ref="W40:W71" si="11">P40+Q40+S40+T40+V40</f>
        <v>5427.21</v>
      </c>
      <c r="X40" s="64">
        <f t="shared" si="7"/>
        <v>3841.5</v>
      </c>
      <c r="Y40" s="64">
        <f t="shared" si="6"/>
        <v>9938.5</v>
      </c>
      <c r="Z40" s="64">
        <f t="shared" si="9"/>
        <v>55731.29</v>
      </c>
      <c r="AA40" s="44"/>
    </row>
    <row r="41" spans="1:27" s="45" customFormat="1" ht="40.5" x14ac:dyDescent="0.3">
      <c r="A41" s="40">
        <v>34</v>
      </c>
      <c r="B41" s="41" t="s">
        <v>47</v>
      </c>
      <c r="C41" s="42" t="s">
        <v>37</v>
      </c>
      <c r="D41" s="41" t="s">
        <v>108</v>
      </c>
      <c r="E41" s="41" t="s">
        <v>21</v>
      </c>
      <c r="F41" s="41" t="s">
        <v>64</v>
      </c>
      <c r="G41" s="43">
        <v>65000</v>
      </c>
      <c r="H41" s="43">
        <f t="shared" si="8"/>
        <v>61158.5</v>
      </c>
      <c r="I41" s="43">
        <f t="shared" si="2"/>
        <v>1865.5</v>
      </c>
      <c r="J41" s="43">
        <f t="shared" si="3"/>
        <v>4615</v>
      </c>
      <c r="K41" s="64">
        <f t="shared" si="10"/>
        <v>715.00000000000011</v>
      </c>
      <c r="L41" s="43">
        <f t="shared" si="4"/>
        <v>1976</v>
      </c>
      <c r="M41" s="43">
        <f t="shared" si="5"/>
        <v>4608.5</v>
      </c>
      <c r="N41" s="43">
        <v>0</v>
      </c>
      <c r="O41" s="43">
        <f t="shared" si="0"/>
        <v>13780</v>
      </c>
      <c r="P41" s="43">
        <v>25</v>
      </c>
      <c r="Q41" s="64">
        <v>5000</v>
      </c>
      <c r="R41" s="64"/>
      <c r="S41" s="64">
        <v>1506.31</v>
      </c>
      <c r="T41" s="63">
        <v>200</v>
      </c>
      <c r="U41" s="63"/>
      <c r="V41" s="64">
        <v>4427.58</v>
      </c>
      <c r="W41" s="64">
        <f t="shared" si="11"/>
        <v>11158.89</v>
      </c>
      <c r="X41" s="64">
        <f t="shared" si="7"/>
        <v>3841.5</v>
      </c>
      <c r="Y41" s="64">
        <f t="shared" si="6"/>
        <v>9938.5</v>
      </c>
      <c r="Z41" s="64">
        <f t="shared" si="9"/>
        <v>49999.61</v>
      </c>
      <c r="AA41" s="44"/>
    </row>
    <row r="42" spans="1:27" s="56" customFormat="1" ht="45" customHeight="1" x14ac:dyDescent="0.3">
      <c r="A42" s="40">
        <v>35</v>
      </c>
      <c r="B42" s="49" t="s">
        <v>148</v>
      </c>
      <c r="C42" s="42" t="s">
        <v>37</v>
      </c>
      <c r="D42" s="41" t="s">
        <v>6</v>
      </c>
      <c r="E42" s="41" t="s">
        <v>11</v>
      </c>
      <c r="F42" s="41" t="s">
        <v>115</v>
      </c>
      <c r="G42" s="43">
        <v>65000</v>
      </c>
      <c r="H42" s="43">
        <f>+G42-(I42+L42+N42)</f>
        <v>61158.5</v>
      </c>
      <c r="I42" s="43">
        <f t="shared" si="2"/>
        <v>1865.5</v>
      </c>
      <c r="J42" s="43">
        <f t="shared" si="3"/>
        <v>4615</v>
      </c>
      <c r="K42" s="64">
        <f t="shared" si="10"/>
        <v>715.00000000000011</v>
      </c>
      <c r="L42" s="43">
        <f t="shared" si="4"/>
        <v>1976</v>
      </c>
      <c r="M42" s="43">
        <f t="shared" si="5"/>
        <v>4608.5</v>
      </c>
      <c r="N42" s="43">
        <v>0</v>
      </c>
      <c r="O42" s="43">
        <f t="shared" si="0"/>
        <v>13780</v>
      </c>
      <c r="P42" s="43">
        <v>25</v>
      </c>
      <c r="Q42" s="73"/>
      <c r="R42" s="74"/>
      <c r="S42" s="64">
        <v>398.64</v>
      </c>
      <c r="T42" s="63">
        <v>200</v>
      </c>
      <c r="U42" s="63"/>
      <c r="V42" s="64">
        <v>4427.58</v>
      </c>
      <c r="W42" s="64">
        <f t="shared" si="11"/>
        <v>5051.22</v>
      </c>
      <c r="X42" s="64">
        <f t="shared" si="7"/>
        <v>3841.5</v>
      </c>
      <c r="Y42" s="64">
        <f t="shared" si="6"/>
        <v>9938.5</v>
      </c>
      <c r="Z42" s="64">
        <f t="shared" si="9"/>
        <v>56107.28</v>
      </c>
      <c r="AA42" s="55"/>
    </row>
    <row r="43" spans="1:27" s="57" customFormat="1" ht="40.5" x14ac:dyDescent="0.35">
      <c r="A43" s="40">
        <v>36</v>
      </c>
      <c r="B43" s="49" t="s">
        <v>149</v>
      </c>
      <c r="C43" s="42" t="s">
        <v>37</v>
      </c>
      <c r="D43" s="41" t="s">
        <v>89</v>
      </c>
      <c r="E43" s="41" t="s">
        <v>21</v>
      </c>
      <c r="F43" s="41" t="s">
        <v>115</v>
      </c>
      <c r="G43" s="43">
        <v>80000</v>
      </c>
      <c r="H43" s="43">
        <f>+G43-(I43+L43+N43)</f>
        <v>75272</v>
      </c>
      <c r="I43" s="43">
        <f t="shared" si="2"/>
        <v>2296</v>
      </c>
      <c r="J43" s="43">
        <f t="shared" si="3"/>
        <v>5679.9999999999991</v>
      </c>
      <c r="K43" s="64">
        <v>851.51</v>
      </c>
      <c r="L43" s="43">
        <f t="shared" si="4"/>
        <v>2432</v>
      </c>
      <c r="M43" s="43">
        <f t="shared" si="5"/>
        <v>5672</v>
      </c>
      <c r="N43" s="43">
        <v>0</v>
      </c>
      <c r="O43" s="43">
        <f t="shared" si="0"/>
        <v>16931.509999999998</v>
      </c>
      <c r="P43" s="43">
        <v>25</v>
      </c>
      <c r="Q43" s="66"/>
      <c r="R43" s="64"/>
      <c r="S43" s="64">
        <v>1195.92</v>
      </c>
      <c r="T43" s="63">
        <v>200</v>
      </c>
      <c r="U43" s="63"/>
      <c r="V43" s="64">
        <v>7400.87</v>
      </c>
      <c r="W43" s="64">
        <f t="shared" si="11"/>
        <v>8821.7900000000009</v>
      </c>
      <c r="X43" s="64">
        <f t="shared" si="7"/>
        <v>4728</v>
      </c>
      <c r="Y43" s="64">
        <f t="shared" si="6"/>
        <v>12203.509999999998</v>
      </c>
      <c r="Z43" s="64">
        <f t="shared" si="9"/>
        <v>66450.209999999992</v>
      </c>
      <c r="AA43" s="51"/>
    </row>
    <row r="44" spans="1:27" s="45" customFormat="1" ht="53.25" customHeight="1" x14ac:dyDescent="0.3">
      <c r="A44" s="40">
        <v>37</v>
      </c>
      <c r="B44" s="41" t="s">
        <v>48</v>
      </c>
      <c r="C44" s="42" t="s">
        <v>37</v>
      </c>
      <c r="D44" s="41" t="s">
        <v>7</v>
      </c>
      <c r="E44" s="41" t="s">
        <v>29</v>
      </c>
      <c r="F44" s="41" t="s">
        <v>64</v>
      </c>
      <c r="G44" s="43">
        <v>65000</v>
      </c>
      <c r="H44" s="43">
        <f t="shared" si="8"/>
        <v>61158.5</v>
      </c>
      <c r="I44" s="43">
        <f t="shared" si="2"/>
        <v>1865.5</v>
      </c>
      <c r="J44" s="43">
        <f t="shared" si="3"/>
        <v>4615</v>
      </c>
      <c r="K44" s="64">
        <f t="shared" si="10"/>
        <v>715.00000000000011</v>
      </c>
      <c r="L44" s="43">
        <f t="shared" si="4"/>
        <v>1976</v>
      </c>
      <c r="M44" s="43">
        <f t="shared" si="5"/>
        <v>4608.5</v>
      </c>
      <c r="N44" s="43">
        <v>0</v>
      </c>
      <c r="O44" s="43">
        <f t="shared" si="0"/>
        <v>13780</v>
      </c>
      <c r="P44" s="43">
        <v>25</v>
      </c>
      <c r="Q44" s="64">
        <v>5000</v>
      </c>
      <c r="R44" s="64"/>
      <c r="S44" s="64">
        <v>1705.16</v>
      </c>
      <c r="T44" s="63">
        <v>200</v>
      </c>
      <c r="U44" s="63"/>
      <c r="V44" s="64">
        <v>4427.58</v>
      </c>
      <c r="W44" s="64">
        <f t="shared" si="11"/>
        <v>11357.74</v>
      </c>
      <c r="X44" s="64">
        <f t="shared" si="7"/>
        <v>3841.5</v>
      </c>
      <c r="Y44" s="64">
        <f t="shared" si="6"/>
        <v>9938.5</v>
      </c>
      <c r="Z44" s="64">
        <f t="shared" si="9"/>
        <v>49800.76</v>
      </c>
      <c r="AA44" s="44"/>
    </row>
    <row r="45" spans="1:27" s="45" customFormat="1" ht="40.5" x14ac:dyDescent="0.3">
      <c r="A45" s="40">
        <v>38</v>
      </c>
      <c r="B45" s="41" t="s">
        <v>49</v>
      </c>
      <c r="C45" s="42" t="s">
        <v>38</v>
      </c>
      <c r="D45" s="41" t="s">
        <v>8</v>
      </c>
      <c r="E45" s="41" t="s">
        <v>12</v>
      </c>
      <c r="F45" s="41" t="s">
        <v>64</v>
      </c>
      <c r="G45" s="43">
        <v>90000</v>
      </c>
      <c r="H45" s="43">
        <f t="shared" si="8"/>
        <v>84681</v>
      </c>
      <c r="I45" s="43">
        <f t="shared" si="2"/>
        <v>2583</v>
      </c>
      <c r="J45" s="43">
        <f t="shared" si="3"/>
        <v>6389.9999999999991</v>
      </c>
      <c r="K45" s="64">
        <v>851.51</v>
      </c>
      <c r="L45" s="43">
        <f t="shared" si="4"/>
        <v>2736</v>
      </c>
      <c r="M45" s="43">
        <f t="shared" si="5"/>
        <v>6381</v>
      </c>
      <c r="N45" s="43">
        <v>0</v>
      </c>
      <c r="O45" s="43">
        <f t="shared" si="0"/>
        <v>18941.510000000002</v>
      </c>
      <c r="P45" s="43">
        <v>25</v>
      </c>
      <c r="Q45" s="64"/>
      <c r="R45" s="64"/>
      <c r="S45" s="64">
        <v>1012.5</v>
      </c>
      <c r="T45" s="63">
        <v>200</v>
      </c>
      <c r="U45" s="63"/>
      <c r="V45" s="64">
        <v>9753.1200000000008</v>
      </c>
      <c r="W45" s="64">
        <f t="shared" si="11"/>
        <v>10990.62</v>
      </c>
      <c r="X45" s="64">
        <f t="shared" si="7"/>
        <v>5319</v>
      </c>
      <c r="Y45" s="64">
        <f t="shared" si="6"/>
        <v>13622.509999999998</v>
      </c>
      <c r="Z45" s="64">
        <f t="shared" si="9"/>
        <v>73690.38</v>
      </c>
      <c r="AA45" s="44"/>
    </row>
    <row r="46" spans="1:27" s="45" customFormat="1" ht="40.5" x14ac:dyDescent="0.3">
      <c r="A46" s="40">
        <v>39</v>
      </c>
      <c r="B46" s="41" t="s">
        <v>50</v>
      </c>
      <c r="C46" s="42" t="s">
        <v>38</v>
      </c>
      <c r="D46" s="41" t="s">
        <v>8</v>
      </c>
      <c r="E46" s="41" t="s">
        <v>12</v>
      </c>
      <c r="F46" s="41" t="s">
        <v>64</v>
      </c>
      <c r="G46" s="43">
        <v>90000</v>
      </c>
      <c r="H46" s="43">
        <f t="shared" si="8"/>
        <v>84681</v>
      </c>
      <c r="I46" s="43">
        <f t="shared" si="2"/>
        <v>2583</v>
      </c>
      <c r="J46" s="43">
        <f t="shared" si="3"/>
        <v>6389.9999999999991</v>
      </c>
      <c r="K46" s="64">
        <v>851.51</v>
      </c>
      <c r="L46" s="43">
        <f t="shared" si="4"/>
        <v>2736</v>
      </c>
      <c r="M46" s="43">
        <f t="shared" si="5"/>
        <v>6381</v>
      </c>
      <c r="N46" s="43">
        <v>0</v>
      </c>
      <c r="O46" s="43">
        <f t="shared" si="0"/>
        <v>18941.510000000002</v>
      </c>
      <c r="P46" s="43">
        <v>25</v>
      </c>
      <c r="Q46" s="64"/>
      <c r="R46" s="64"/>
      <c r="S46" s="64">
        <v>1629.42</v>
      </c>
      <c r="T46" s="63">
        <v>200</v>
      </c>
      <c r="U46" s="63"/>
      <c r="V46" s="64">
        <v>9753.1200000000008</v>
      </c>
      <c r="W46" s="64">
        <f t="shared" si="11"/>
        <v>11607.54</v>
      </c>
      <c r="X46" s="64">
        <f t="shared" si="7"/>
        <v>5319</v>
      </c>
      <c r="Y46" s="64">
        <f t="shared" si="6"/>
        <v>13622.509999999998</v>
      </c>
      <c r="Z46" s="64">
        <f t="shared" si="9"/>
        <v>73073.459999999992</v>
      </c>
      <c r="AA46" s="44"/>
    </row>
    <row r="47" spans="1:27" s="45" customFormat="1" ht="40.5" x14ac:dyDescent="0.3">
      <c r="A47" s="40">
        <v>40</v>
      </c>
      <c r="B47" s="41" t="s">
        <v>182</v>
      </c>
      <c r="C47" s="42" t="s">
        <v>38</v>
      </c>
      <c r="D47" s="41" t="s">
        <v>8</v>
      </c>
      <c r="E47" s="41" t="s">
        <v>12</v>
      </c>
      <c r="F47" s="41" t="s">
        <v>64</v>
      </c>
      <c r="G47" s="43">
        <v>95000</v>
      </c>
      <c r="H47" s="43">
        <f>+G47-(I47+L47+N47)</f>
        <v>89385.5</v>
      </c>
      <c r="I47" s="43">
        <f t="shared" si="2"/>
        <v>2726.5</v>
      </c>
      <c r="J47" s="43">
        <f t="shared" si="3"/>
        <v>6744.9999999999991</v>
      </c>
      <c r="K47" s="64">
        <v>851.51</v>
      </c>
      <c r="L47" s="43">
        <f t="shared" si="4"/>
        <v>2888</v>
      </c>
      <c r="M47" s="43">
        <f t="shared" si="5"/>
        <v>6735.5</v>
      </c>
      <c r="N47" s="43"/>
      <c r="O47" s="43">
        <f>+I47+J47+K47+L47+M47+N47</f>
        <v>19946.510000000002</v>
      </c>
      <c r="P47" s="43">
        <v>25</v>
      </c>
      <c r="Q47" s="64"/>
      <c r="R47" s="64"/>
      <c r="S47" s="64"/>
      <c r="T47" s="63">
        <v>200</v>
      </c>
      <c r="U47" s="63"/>
      <c r="V47" s="64">
        <v>10929.24</v>
      </c>
      <c r="W47" s="64">
        <f>P47+Q47+S47+T47+V47</f>
        <v>11154.24</v>
      </c>
      <c r="X47" s="64">
        <f>+I47+L47+N47</f>
        <v>5614.5</v>
      </c>
      <c r="Y47" s="64">
        <f>+J47+K47+M47</f>
        <v>14332.009999999998</v>
      </c>
      <c r="Z47" s="64">
        <f t="shared" si="9"/>
        <v>78231.260000000009</v>
      </c>
      <c r="AA47" s="44"/>
    </row>
    <row r="48" spans="1:27" s="54" customFormat="1" ht="60.75" x14ac:dyDescent="0.35">
      <c r="A48" s="40">
        <v>41</v>
      </c>
      <c r="B48" s="41" t="s">
        <v>131</v>
      </c>
      <c r="C48" s="42" t="s">
        <v>37</v>
      </c>
      <c r="D48" s="41" t="s">
        <v>105</v>
      </c>
      <c r="E48" s="41" t="s">
        <v>21</v>
      </c>
      <c r="F48" s="41" t="s">
        <v>115</v>
      </c>
      <c r="G48" s="43">
        <v>65000</v>
      </c>
      <c r="H48" s="43">
        <f t="shared" ref="H48:H49" si="12">+G48-(I48+L48+N48)</f>
        <v>61158.5</v>
      </c>
      <c r="I48" s="43">
        <f t="shared" si="2"/>
        <v>1865.5</v>
      </c>
      <c r="J48" s="43">
        <f t="shared" si="3"/>
        <v>4615</v>
      </c>
      <c r="K48" s="64">
        <f t="shared" si="10"/>
        <v>715.00000000000011</v>
      </c>
      <c r="L48" s="43">
        <f t="shared" si="4"/>
        <v>1976</v>
      </c>
      <c r="M48" s="43">
        <f t="shared" si="5"/>
        <v>4608.5</v>
      </c>
      <c r="N48" s="43">
        <v>0</v>
      </c>
      <c r="O48" s="43">
        <f>+I48+J48+K48+L48+M48+N48</f>
        <v>13780</v>
      </c>
      <c r="P48" s="43">
        <v>25</v>
      </c>
      <c r="Q48" s="66">
        <v>2000</v>
      </c>
      <c r="R48" s="64"/>
      <c r="S48" s="64">
        <v>100</v>
      </c>
      <c r="T48" s="63">
        <v>200</v>
      </c>
      <c r="U48" s="63"/>
      <c r="V48" s="64">
        <v>4427.58</v>
      </c>
      <c r="W48" s="64">
        <f t="shared" si="11"/>
        <v>6752.58</v>
      </c>
      <c r="X48" s="64">
        <f t="shared" si="7"/>
        <v>3841.5</v>
      </c>
      <c r="Y48" s="64">
        <f t="shared" si="6"/>
        <v>9938.5</v>
      </c>
      <c r="Z48" s="64">
        <f t="shared" si="9"/>
        <v>54405.919999999998</v>
      </c>
      <c r="AA48" s="53"/>
    </row>
    <row r="49" spans="1:30" s="54" customFormat="1" ht="40.5" x14ac:dyDescent="0.35">
      <c r="A49" s="40">
        <v>42</v>
      </c>
      <c r="B49" s="41" t="s">
        <v>132</v>
      </c>
      <c r="C49" s="42" t="s">
        <v>37</v>
      </c>
      <c r="D49" s="41" t="s">
        <v>142</v>
      </c>
      <c r="E49" s="41" t="s">
        <v>133</v>
      </c>
      <c r="F49" s="41" t="s">
        <v>115</v>
      </c>
      <c r="G49" s="43">
        <v>65000</v>
      </c>
      <c r="H49" s="43">
        <f t="shared" si="12"/>
        <v>61158.5</v>
      </c>
      <c r="I49" s="43">
        <f t="shared" si="2"/>
        <v>1865.5</v>
      </c>
      <c r="J49" s="43">
        <f t="shared" si="3"/>
        <v>4615</v>
      </c>
      <c r="K49" s="64">
        <f t="shared" si="10"/>
        <v>715.00000000000011</v>
      </c>
      <c r="L49" s="43">
        <f t="shared" si="4"/>
        <v>1976</v>
      </c>
      <c r="M49" s="43">
        <f t="shared" si="5"/>
        <v>4608.5</v>
      </c>
      <c r="N49" s="43">
        <v>0</v>
      </c>
      <c r="O49" s="43">
        <f>+I49+J49+K49+L49+M49+N49</f>
        <v>13780</v>
      </c>
      <c r="P49" s="43">
        <v>25</v>
      </c>
      <c r="Q49" s="66">
        <v>5000</v>
      </c>
      <c r="R49" s="64"/>
      <c r="S49" s="64">
        <v>1750.54</v>
      </c>
      <c r="T49" s="63">
        <v>200</v>
      </c>
      <c r="U49" s="63"/>
      <c r="V49" s="64">
        <v>4427.58</v>
      </c>
      <c r="W49" s="64">
        <f t="shared" si="11"/>
        <v>11403.119999999999</v>
      </c>
      <c r="X49" s="64">
        <f t="shared" si="7"/>
        <v>3841.5</v>
      </c>
      <c r="Y49" s="64">
        <f t="shared" si="6"/>
        <v>9938.5</v>
      </c>
      <c r="Z49" s="64">
        <f t="shared" si="9"/>
        <v>49755.380000000005</v>
      </c>
      <c r="AA49" s="53"/>
    </row>
    <row r="50" spans="1:30" s="45" customFormat="1" ht="42" customHeight="1" x14ac:dyDescent="0.3">
      <c r="A50" s="40">
        <v>43</v>
      </c>
      <c r="B50" s="41" t="s">
        <v>116</v>
      </c>
      <c r="C50" s="42" t="s">
        <v>37</v>
      </c>
      <c r="D50" s="41" t="s">
        <v>117</v>
      </c>
      <c r="E50" s="41" t="s">
        <v>118</v>
      </c>
      <c r="F50" s="41" t="s">
        <v>115</v>
      </c>
      <c r="G50" s="43">
        <v>95000</v>
      </c>
      <c r="H50" s="43">
        <f>+G50-(I50+L50+N50)</f>
        <v>87670.04</v>
      </c>
      <c r="I50" s="43">
        <f t="shared" si="2"/>
        <v>2726.5</v>
      </c>
      <c r="J50" s="43">
        <f t="shared" si="3"/>
        <v>6744.9999999999991</v>
      </c>
      <c r="K50" s="64">
        <v>851.51</v>
      </c>
      <c r="L50" s="43">
        <f t="shared" si="4"/>
        <v>2888</v>
      </c>
      <c r="M50" s="43">
        <f t="shared" si="5"/>
        <v>6735.5</v>
      </c>
      <c r="N50" s="43">
        <v>1715.46</v>
      </c>
      <c r="O50" s="43">
        <f>+I50+J50+K50+L50+M50+N50</f>
        <v>21661.97</v>
      </c>
      <c r="P50" s="43">
        <v>25</v>
      </c>
      <c r="Q50" s="64">
        <v>20000</v>
      </c>
      <c r="R50" s="64"/>
      <c r="S50" s="64"/>
      <c r="T50" s="63">
        <v>200</v>
      </c>
      <c r="U50" s="63"/>
      <c r="V50" s="64">
        <v>10500.38</v>
      </c>
      <c r="W50" s="64">
        <f t="shared" si="11"/>
        <v>30725.379999999997</v>
      </c>
      <c r="X50" s="64">
        <f t="shared" si="7"/>
        <v>7329.96</v>
      </c>
      <c r="Y50" s="64">
        <f t="shared" si="6"/>
        <v>14332.009999999998</v>
      </c>
      <c r="Z50" s="64">
        <f t="shared" si="9"/>
        <v>56944.66</v>
      </c>
      <c r="AA50" s="44"/>
    </row>
    <row r="51" spans="1:30" s="45" customFormat="1" ht="40.5" x14ac:dyDescent="0.3">
      <c r="A51" s="40">
        <v>44</v>
      </c>
      <c r="B51" s="41" t="s">
        <v>51</v>
      </c>
      <c r="C51" s="42" t="s">
        <v>37</v>
      </c>
      <c r="D51" s="41" t="s">
        <v>108</v>
      </c>
      <c r="E51" s="41" t="s">
        <v>158</v>
      </c>
      <c r="F51" s="41" t="s">
        <v>64</v>
      </c>
      <c r="G51" s="43">
        <v>65000</v>
      </c>
      <c r="H51" s="43">
        <f t="shared" si="8"/>
        <v>61158.5</v>
      </c>
      <c r="I51" s="43">
        <f t="shared" si="2"/>
        <v>1865.5</v>
      </c>
      <c r="J51" s="43">
        <f t="shared" si="3"/>
        <v>4615</v>
      </c>
      <c r="K51" s="64">
        <f t="shared" si="10"/>
        <v>715.00000000000011</v>
      </c>
      <c r="L51" s="43">
        <f t="shared" si="4"/>
        <v>1976</v>
      </c>
      <c r="M51" s="43">
        <f t="shared" si="5"/>
        <v>4608.5</v>
      </c>
      <c r="N51" s="43">
        <v>0</v>
      </c>
      <c r="O51" s="43">
        <f t="shared" si="0"/>
        <v>13780</v>
      </c>
      <c r="P51" s="43">
        <v>25</v>
      </c>
      <c r="Q51" s="64"/>
      <c r="R51" s="64"/>
      <c r="S51" s="64">
        <v>920.48</v>
      </c>
      <c r="T51" s="63">
        <v>200</v>
      </c>
      <c r="U51" s="63"/>
      <c r="V51" s="64">
        <v>4427.58</v>
      </c>
      <c r="W51" s="64">
        <f t="shared" si="11"/>
        <v>5573.0599999999995</v>
      </c>
      <c r="X51" s="64">
        <f t="shared" si="7"/>
        <v>3841.5</v>
      </c>
      <c r="Y51" s="64">
        <f t="shared" si="6"/>
        <v>9938.5</v>
      </c>
      <c r="Z51" s="64">
        <f t="shared" si="9"/>
        <v>55585.440000000002</v>
      </c>
      <c r="AA51" s="44"/>
    </row>
    <row r="52" spans="1:30" s="54" customFormat="1" ht="58.5" customHeight="1" x14ac:dyDescent="0.35">
      <c r="A52" s="40">
        <v>45</v>
      </c>
      <c r="B52" s="41" t="s">
        <v>152</v>
      </c>
      <c r="C52" s="42" t="s">
        <v>38</v>
      </c>
      <c r="D52" s="41" t="s">
        <v>9</v>
      </c>
      <c r="E52" s="41" t="s">
        <v>153</v>
      </c>
      <c r="F52" s="41" t="s">
        <v>115</v>
      </c>
      <c r="G52" s="43">
        <v>90000</v>
      </c>
      <c r="H52" s="43">
        <f>+G52-(I52+L52+N52)</f>
        <v>84681</v>
      </c>
      <c r="I52" s="43">
        <f t="shared" si="2"/>
        <v>2583</v>
      </c>
      <c r="J52" s="43">
        <f t="shared" si="3"/>
        <v>6389.9999999999991</v>
      </c>
      <c r="K52" s="64">
        <v>851.51</v>
      </c>
      <c r="L52" s="43">
        <f t="shared" si="4"/>
        <v>2736</v>
      </c>
      <c r="M52" s="43">
        <f t="shared" si="5"/>
        <v>6381</v>
      </c>
      <c r="N52" s="43">
        <v>0</v>
      </c>
      <c r="O52" s="43">
        <f>+I52+J52+K52+L52+M52+N52</f>
        <v>18941.510000000002</v>
      </c>
      <c r="P52" s="43">
        <v>25</v>
      </c>
      <c r="Q52" s="66"/>
      <c r="R52" s="64"/>
      <c r="S52" s="64">
        <v>1915.78</v>
      </c>
      <c r="T52" s="63">
        <v>200</v>
      </c>
      <c r="U52" s="63"/>
      <c r="V52" s="64">
        <v>9753.1200000000008</v>
      </c>
      <c r="W52" s="64">
        <f t="shared" si="11"/>
        <v>11893.900000000001</v>
      </c>
      <c r="X52" s="64">
        <f t="shared" si="7"/>
        <v>5319</v>
      </c>
      <c r="Y52" s="64">
        <f t="shared" si="6"/>
        <v>13622.509999999998</v>
      </c>
      <c r="Z52" s="64">
        <f t="shared" si="9"/>
        <v>72787.100000000006</v>
      </c>
      <c r="AA52" s="53"/>
    </row>
    <row r="53" spans="1:30" s="54" customFormat="1" ht="36.75" customHeight="1" x14ac:dyDescent="0.35">
      <c r="A53" s="40">
        <v>46</v>
      </c>
      <c r="B53" s="41" t="s">
        <v>126</v>
      </c>
      <c r="C53" s="42" t="s">
        <v>37</v>
      </c>
      <c r="D53" s="41" t="s">
        <v>117</v>
      </c>
      <c r="E53" s="41" t="s">
        <v>127</v>
      </c>
      <c r="F53" s="41" t="s">
        <v>115</v>
      </c>
      <c r="G53" s="43">
        <v>80000</v>
      </c>
      <c r="H53" s="43">
        <f>+G53-(I53+L53+N53)</f>
        <v>75272</v>
      </c>
      <c r="I53" s="43">
        <f t="shared" si="2"/>
        <v>2296</v>
      </c>
      <c r="J53" s="43">
        <f t="shared" si="3"/>
        <v>5679.9999999999991</v>
      </c>
      <c r="K53" s="64">
        <v>851.51</v>
      </c>
      <c r="L53" s="43">
        <f t="shared" si="4"/>
        <v>2432</v>
      </c>
      <c r="M53" s="43">
        <f t="shared" si="5"/>
        <v>5672</v>
      </c>
      <c r="N53" s="43">
        <v>0</v>
      </c>
      <c r="O53" s="43">
        <f>+I53+J53+K53+L53+M53+N53</f>
        <v>16931.509999999998</v>
      </c>
      <c r="P53" s="43">
        <v>25</v>
      </c>
      <c r="Q53" s="66"/>
      <c r="R53" s="64"/>
      <c r="S53" s="64">
        <v>1064.25</v>
      </c>
      <c r="T53" s="63">
        <v>200</v>
      </c>
      <c r="U53" s="63"/>
      <c r="V53" s="64">
        <v>7400.87</v>
      </c>
      <c r="W53" s="64">
        <f t="shared" si="11"/>
        <v>8690.119999999999</v>
      </c>
      <c r="X53" s="64">
        <f t="shared" si="7"/>
        <v>4728</v>
      </c>
      <c r="Y53" s="64">
        <f t="shared" si="6"/>
        <v>12203.509999999998</v>
      </c>
      <c r="Z53" s="64">
        <f t="shared" si="9"/>
        <v>66581.88</v>
      </c>
      <c r="AA53" s="53"/>
    </row>
    <row r="54" spans="1:30" s="45" customFormat="1" ht="65.25" customHeight="1" x14ac:dyDescent="0.3">
      <c r="A54" s="40">
        <v>47</v>
      </c>
      <c r="B54" s="41" t="s">
        <v>178</v>
      </c>
      <c r="C54" s="42" t="s">
        <v>38</v>
      </c>
      <c r="D54" s="41" t="s">
        <v>7</v>
      </c>
      <c r="E54" s="41" t="s">
        <v>26</v>
      </c>
      <c r="F54" s="41" t="s">
        <v>64</v>
      </c>
      <c r="G54" s="43">
        <v>65000</v>
      </c>
      <c r="H54" s="43">
        <f t="shared" si="8"/>
        <v>61158.5</v>
      </c>
      <c r="I54" s="43">
        <f t="shared" si="2"/>
        <v>1865.5</v>
      </c>
      <c r="J54" s="43">
        <f t="shared" si="3"/>
        <v>4615</v>
      </c>
      <c r="K54" s="64">
        <f t="shared" si="10"/>
        <v>715.00000000000011</v>
      </c>
      <c r="L54" s="43">
        <f t="shared" si="4"/>
        <v>1976</v>
      </c>
      <c r="M54" s="43">
        <f t="shared" si="5"/>
        <v>4608.5</v>
      </c>
      <c r="N54" s="43">
        <v>0</v>
      </c>
      <c r="O54" s="43">
        <f t="shared" si="0"/>
        <v>13780</v>
      </c>
      <c r="P54" s="43">
        <v>25</v>
      </c>
      <c r="Q54" s="64">
        <v>5000</v>
      </c>
      <c r="R54" s="64"/>
      <c r="S54" s="64">
        <v>2354.44</v>
      </c>
      <c r="T54" s="63">
        <v>200</v>
      </c>
      <c r="U54" s="63"/>
      <c r="V54" s="64">
        <v>4427.58</v>
      </c>
      <c r="W54" s="64">
        <f t="shared" si="11"/>
        <v>12007.02</v>
      </c>
      <c r="X54" s="64">
        <f t="shared" si="7"/>
        <v>3841.5</v>
      </c>
      <c r="Y54" s="64">
        <f t="shared" si="6"/>
        <v>9938.5</v>
      </c>
      <c r="Z54" s="64">
        <f t="shared" si="9"/>
        <v>49151.479999999996</v>
      </c>
      <c r="AA54" s="44"/>
    </row>
    <row r="55" spans="1:30" s="45" customFormat="1" ht="40.5" x14ac:dyDescent="0.3">
      <c r="A55" s="40">
        <v>48</v>
      </c>
      <c r="B55" s="41" t="s">
        <v>52</v>
      </c>
      <c r="C55" s="42" t="s">
        <v>38</v>
      </c>
      <c r="D55" s="41" t="s">
        <v>108</v>
      </c>
      <c r="E55" s="41" t="s">
        <v>26</v>
      </c>
      <c r="F55" s="41" t="s">
        <v>64</v>
      </c>
      <c r="G55" s="43">
        <v>70000</v>
      </c>
      <c r="H55" s="43">
        <f t="shared" si="8"/>
        <v>65863</v>
      </c>
      <c r="I55" s="43">
        <f t="shared" si="2"/>
        <v>2009</v>
      </c>
      <c r="J55" s="43">
        <f t="shared" si="3"/>
        <v>4970</v>
      </c>
      <c r="K55" s="64">
        <f t="shared" si="10"/>
        <v>770.00000000000011</v>
      </c>
      <c r="L55" s="43">
        <f t="shared" si="4"/>
        <v>2128</v>
      </c>
      <c r="M55" s="43">
        <f t="shared" si="5"/>
        <v>4963</v>
      </c>
      <c r="N55" s="43">
        <v>0</v>
      </c>
      <c r="O55" s="43">
        <f t="shared" si="0"/>
        <v>14840</v>
      </c>
      <c r="P55" s="43">
        <v>25</v>
      </c>
      <c r="Q55" s="64">
        <v>3000</v>
      </c>
      <c r="R55" s="64"/>
      <c r="S55" s="64">
        <v>1195.92</v>
      </c>
      <c r="T55" s="63">
        <v>200</v>
      </c>
      <c r="U55" s="63"/>
      <c r="V55" s="64">
        <v>5368.48</v>
      </c>
      <c r="W55" s="64">
        <f t="shared" si="11"/>
        <v>9789.4</v>
      </c>
      <c r="X55" s="64">
        <f t="shared" si="7"/>
        <v>4137</v>
      </c>
      <c r="Y55" s="64">
        <f t="shared" si="6"/>
        <v>10703</v>
      </c>
      <c r="Z55" s="64">
        <f t="shared" si="9"/>
        <v>56073.599999999999</v>
      </c>
      <c r="AA55" s="44"/>
    </row>
    <row r="56" spans="1:30" s="45" customFormat="1" ht="45" customHeight="1" x14ac:dyDescent="0.3">
      <c r="A56" s="40">
        <v>49</v>
      </c>
      <c r="B56" s="41" t="s">
        <v>53</v>
      </c>
      <c r="C56" s="42" t="s">
        <v>38</v>
      </c>
      <c r="D56" s="41" t="s">
        <v>7</v>
      </c>
      <c r="E56" s="41" t="s">
        <v>27</v>
      </c>
      <c r="F56" s="41" t="s">
        <v>64</v>
      </c>
      <c r="G56" s="43">
        <v>80000</v>
      </c>
      <c r="H56" s="43">
        <f t="shared" si="8"/>
        <v>75272</v>
      </c>
      <c r="I56" s="43">
        <f t="shared" si="2"/>
        <v>2296</v>
      </c>
      <c r="J56" s="43">
        <f t="shared" si="3"/>
        <v>5679.9999999999991</v>
      </c>
      <c r="K56" s="64">
        <v>851.51</v>
      </c>
      <c r="L56" s="43">
        <f t="shared" si="4"/>
        <v>2432</v>
      </c>
      <c r="M56" s="43">
        <f t="shared" si="5"/>
        <v>5672</v>
      </c>
      <c r="N56" s="43">
        <v>0</v>
      </c>
      <c r="O56" s="43">
        <f t="shared" si="0"/>
        <v>16931.509999999998</v>
      </c>
      <c r="P56" s="43">
        <v>25</v>
      </c>
      <c r="Q56" s="64">
        <v>5168.5</v>
      </c>
      <c r="R56" s="64"/>
      <c r="S56" s="64">
        <v>1517.14</v>
      </c>
      <c r="T56" s="63">
        <v>200</v>
      </c>
      <c r="U56" s="63"/>
      <c r="V56" s="64">
        <v>7400.87</v>
      </c>
      <c r="W56" s="64">
        <f t="shared" si="11"/>
        <v>14311.51</v>
      </c>
      <c r="X56" s="64">
        <f t="shared" si="7"/>
        <v>4728</v>
      </c>
      <c r="Y56" s="64">
        <f t="shared" si="6"/>
        <v>12203.509999999998</v>
      </c>
      <c r="Z56" s="64">
        <f t="shared" si="9"/>
        <v>60960.49</v>
      </c>
      <c r="AA56" s="44"/>
    </row>
    <row r="57" spans="1:30" s="45" customFormat="1" ht="37.5" customHeight="1" x14ac:dyDescent="0.3">
      <c r="A57" s="40">
        <v>50</v>
      </c>
      <c r="B57" s="41" t="s">
        <v>54</v>
      </c>
      <c r="C57" s="42" t="s">
        <v>38</v>
      </c>
      <c r="D57" s="41" t="s">
        <v>7</v>
      </c>
      <c r="E57" s="41" t="s">
        <v>27</v>
      </c>
      <c r="F57" s="41" t="s">
        <v>64</v>
      </c>
      <c r="G57" s="43">
        <v>65000</v>
      </c>
      <c r="H57" s="43">
        <f t="shared" si="8"/>
        <v>61158.5</v>
      </c>
      <c r="I57" s="43">
        <f t="shared" si="2"/>
        <v>1865.5</v>
      </c>
      <c r="J57" s="43">
        <f t="shared" si="3"/>
        <v>4615</v>
      </c>
      <c r="K57" s="64">
        <f t="shared" si="10"/>
        <v>715.00000000000011</v>
      </c>
      <c r="L57" s="43">
        <f t="shared" si="4"/>
        <v>1976</v>
      </c>
      <c r="M57" s="43">
        <f t="shared" si="5"/>
        <v>4608.5</v>
      </c>
      <c r="N57" s="43">
        <v>0</v>
      </c>
      <c r="O57" s="43">
        <f t="shared" si="0"/>
        <v>13780</v>
      </c>
      <c r="P57" s="43">
        <v>25</v>
      </c>
      <c r="Q57" s="64"/>
      <c r="R57" s="64"/>
      <c r="S57" s="64">
        <v>779.85</v>
      </c>
      <c r="T57" s="63">
        <v>200</v>
      </c>
      <c r="U57" s="63"/>
      <c r="V57" s="64">
        <v>4427.58</v>
      </c>
      <c r="W57" s="64">
        <f t="shared" si="11"/>
        <v>5432.43</v>
      </c>
      <c r="X57" s="64">
        <f t="shared" si="7"/>
        <v>3841.5</v>
      </c>
      <c r="Y57" s="64">
        <f t="shared" si="6"/>
        <v>9938.5</v>
      </c>
      <c r="Z57" s="64">
        <f t="shared" si="9"/>
        <v>55726.07</v>
      </c>
      <c r="AA57" s="44"/>
    </row>
    <row r="58" spans="1:30" s="45" customFormat="1" ht="42" customHeight="1" x14ac:dyDescent="0.3">
      <c r="A58" s="40">
        <v>51</v>
      </c>
      <c r="B58" s="48" t="s">
        <v>90</v>
      </c>
      <c r="C58" s="42" t="s">
        <v>38</v>
      </c>
      <c r="D58" s="41" t="s">
        <v>88</v>
      </c>
      <c r="E58" s="41" t="s">
        <v>91</v>
      </c>
      <c r="F58" s="41" t="s">
        <v>64</v>
      </c>
      <c r="G58" s="43">
        <v>53000</v>
      </c>
      <c r="H58" s="43">
        <f t="shared" si="8"/>
        <v>49867.7</v>
      </c>
      <c r="I58" s="43">
        <f t="shared" si="2"/>
        <v>1521.1</v>
      </c>
      <c r="J58" s="43">
        <f t="shared" si="3"/>
        <v>3762.9999999999995</v>
      </c>
      <c r="K58" s="64">
        <f t="shared" si="10"/>
        <v>583.00000000000011</v>
      </c>
      <c r="L58" s="43">
        <f t="shared" si="4"/>
        <v>1611.2</v>
      </c>
      <c r="M58" s="43">
        <f t="shared" si="5"/>
        <v>3757.7000000000003</v>
      </c>
      <c r="N58" s="43"/>
      <c r="O58" s="43">
        <f t="shared" si="0"/>
        <v>11236</v>
      </c>
      <c r="P58" s="43">
        <v>25</v>
      </c>
      <c r="Q58" s="64"/>
      <c r="R58" s="64"/>
      <c r="S58" s="64">
        <v>1944.15</v>
      </c>
      <c r="T58" s="63">
        <v>200</v>
      </c>
      <c r="U58" s="63"/>
      <c r="V58" s="64">
        <v>2277.41</v>
      </c>
      <c r="W58" s="64">
        <f t="shared" si="11"/>
        <v>4446.5599999999995</v>
      </c>
      <c r="X58" s="64">
        <f t="shared" si="7"/>
        <v>3132.3</v>
      </c>
      <c r="Y58" s="64">
        <f t="shared" si="6"/>
        <v>8103.7000000000007</v>
      </c>
      <c r="Z58" s="64">
        <f t="shared" si="9"/>
        <v>45421.14</v>
      </c>
      <c r="AA58" s="44"/>
    </row>
    <row r="59" spans="1:30" s="52" customFormat="1" ht="40.5" x14ac:dyDescent="0.35">
      <c r="A59" s="40">
        <v>52</v>
      </c>
      <c r="B59" s="49" t="s">
        <v>147</v>
      </c>
      <c r="C59" s="42" t="s">
        <v>38</v>
      </c>
      <c r="D59" s="41" t="s">
        <v>88</v>
      </c>
      <c r="E59" s="41" t="s">
        <v>91</v>
      </c>
      <c r="F59" s="41" t="s">
        <v>115</v>
      </c>
      <c r="G59" s="43">
        <v>60000</v>
      </c>
      <c r="H59" s="43">
        <f>+G59-(I59+L59+N59)</f>
        <v>54738.54</v>
      </c>
      <c r="I59" s="43">
        <f t="shared" si="2"/>
        <v>1722</v>
      </c>
      <c r="J59" s="43">
        <f t="shared" si="3"/>
        <v>4260</v>
      </c>
      <c r="K59" s="64">
        <f t="shared" si="10"/>
        <v>660.00000000000011</v>
      </c>
      <c r="L59" s="43">
        <f t="shared" si="4"/>
        <v>1824</v>
      </c>
      <c r="M59" s="43">
        <f t="shared" si="5"/>
        <v>4254</v>
      </c>
      <c r="N59" s="43">
        <v>1715.46</v>
      </c>
      <c r="O59" s="43">
        <f t="shared" si="0"/>
        <v>14435.46</v>
      </c>
      <c r="P59" s="43">
        <v>25</v>
      </c>
      <c r="Q59" s="66"/>
      <c r="R59" s="75"/>
      <c r="S59" s="64">
        <v>2890.67</v>
      </c>
      <c r="T59" s="63">
        <v>200</v>
      </c>
      <c r="U59" s="63"/>
      <c r="V59" s="64">
        <v>3143.58</v>
      </c>
      <c r="W59" s="64">
        <f t="shared" si="11"/>
        <v>6259.25</v>
      </c>
      <c r="X59" s="64">
        <f t="shared" si="7"/>
        <v>5261.46</v>
      </c>
      <c r="Y59" s="64">
        <f t="shared" si="6"/>
        <v>9174</v>
      </c>
      <c r="Z59" s="64">
        <f t="shared" si="9"/>
        <v>48479.29</v>
      </c>
      <c r="AA59" s="51"/>
    </row>
    <row r="60" spans="1:30" s="45" customFormat="1" ht="36.75" customHeight="1" x14ac:dyDescent="0.3">
      <c r="A60" s="40">
        <v>53</v>
      </c>
      <c r="B60" s="48" t="s">
        <v>92</v>
      </c>
      <c r="C60" s="42" t="s">
        <v>38</v>
      </c>
      <c r="D60" s="41" t="s">
        <v>88</v>
      </c>
      <c r="E60" s="41" t="s">
        <v>91</v>
      </c>
      <c r="F60" s="41" t="s">
        <v>64</v>
      </c>
      <c r="G60" s="43">
        <v>60000</v>
      </c>
      <c r="H60" s="43">
        <f t="shared" si="8"/>
        <v>54738.54</v>
      </c>
      <c r="I60" s="43">
        <f t="shared" si="2"/>
        <v>1722</v>
      </c>
      <c r="J60" s="43">
        <f t="shared" si="3"/>
        <v>4260</v>
      </c>
      <c r="K60" s="64">
        <f t="shared" si="10"/>
        <v>660.00000000000011</v>
      </c>
      <c r="L60" s="43">
        <f t="shared" si="4"/>
        <v>1824</v>
      </c>
      <c r="M60" s="43">
        <f t="shared" si="5"/>
        <v>4254</v>
      </c>
      <c r="N60" s="43">
        <v>1715.46</v>
      </c>
      <c r="O60" s="43">
        <f t="shared" si="0"/>
        <v>14435.46</v>
      </c>
      <c r="P60" s="43">
        <v>25</v>
      </c>
      <c r="Q60" s="64"/>
      <c r="R60" s="64"/>
      <c r="S60" s="64">
        <v>1387.94</v>
      </c>
      <c r="T60" s="63">
        <v>200</v>
      </c>
      <c r="U60" s="63"/>
      <c r="V60" s="64">
        <v>3143.58</v>
      </c>
      <c r="W60" s="64">
        <f t="shared" si="11"/>
        <v>4756.5200000000004</v>
      </c>
      <c r="X60" s="64">
        <f t="shared" si="7"/>
        <v>5261.46</v>
      </c>
      <c r="Y60" s="64">
        <f t="shared" si="6"/>
        <v>9174</v>
      </c>
      <c r="Z60" s="64">
        <f t="shared" si="9"/>
        <v>49982.020000000004</v>
      </c>
      <c r="AA60" s="44"/>
    </row>
    <row r="61" spans="1:30" s="45" customFormat="1" ht="47.25" customHeight="1" x14ac:dyDescent="0.3">
      <c r="A61" s="40">
        <v>54</v>
      </c>
      <c r="B61" s="48" t="s">
        <v>93</v>
      </c>
      <c r="C61" s="42" t="s">
        <v>38</v>
      </c>
      <c r="D61" s="41" t="s">
        <v>70</v>
      </c>
      <c r="E61" s="48" t="s">
        <v>94</v>
      </c>
      <c r="F61" s="41" t="s">
        <v>64</v>
      </c>
      <c r="G61" s="43">
        <v>48000</v>
      </c>
      <c r="H61" s="43">
        <f t="shared" si="8"/>
        <v>45163.199999999997</v>
      </c>
      <c r="I61" s="43">
        <f t="shared" si="2"/>
        <v>1377.6</v>
      </c>
      <c r="J61" s="43">
        <f t="shared" si="3"/>
        <v>3407.9999999999995</v>
      </c>
      <c r="K61" s="64">
        <f t="shared" si="10"/>
        <v>528</v>
      </c>
      <c r="L61" s="43">
        <f t="shared" si="4"/>
        <v>1459.2</v>
      </c>
      <c r="M61" s="43">
        <f t="shared" si="5"/>
        <v>3403.2000000000003</v>
      </c>
      <c r="N61" s="43">
        <v>0</v>
      </c>
      <c r="O61" s="43">
        <f t="shared" si="0"/>
        <v>10176</v>
      </c>
      <c r="P61" s="43">
        <v>25</v>
      </c>
      <c r="Q61" s="64">
        <v>7290.44</v>
      </c>
      <c r="R61" s="64"/>
      <c r="S61" s="64">
        <v>2496.7399999999998</v>
      </c>
      <c r="T61" s="63">
        <v>200</v>
      </c>
      <c r="U61" s="63"/>
      <c r="V61" s="64">
        <v>1571.73</v>
      </c>
      <c r="W61" s="64">
        <f t="shared" si="11"/>
        <v>11583.91</v>
      </c>
      <c r="X61" s="64">
        <f t="shared" si="7"/>
        <v>2836.8</v>
      </c>
      <c r="Y61" s="64">
        <f t="shared" si="6"/>
        <v>7339.2</v>
      </c>
      <c r="Z61" s="64">
        <f t="shared" si="9"/>
        <v>33579.29</v>
      </c>
      <c r="AA61" s="44"/>
    </row>
    <row r="62" spans="1:30" s="45" customFormat="1" ht="45" customHeight="1" x14ac:dyDescent="0.3">
      <c r="A62" s="40">
        <v>55</v>
      </c>
      <c r="B62" s="48" t="s">
        <v>95</v>
      </c>
      <c r="C62" s="42" t="s">
        <v>38</v>
      </c>
      <c r="D62" s="41" t="s">
        <v>10</v>
      </c>
      <c r="E62" s="48" t="s">
        <v>96</v>
      </c>
      <c r="F62" s="41" t="s">
        <v>64</v>
      </c>
      <c r="G62" s="43">
        <v>48000</v>
      </c>
      <c r="H62" s="43">
        <f t="shared" si="8"/>
        <v>45163.199999999997</v>
      </c>
      <c r="I62" s="43">
        <f t="shared" si="2"/>
        <v>1377.6</v>
      </c>
      <c r="J62" s="43">
        <f t="shared" si="3"/>
        <v>3407.9999999999995</v>
      </c>
      <c r="K62" s="64">
        <f t="shared" si="10"/>
        <v>528</v>
      </c>
      <c r="L62" s="43">
        <f t="shared" si="4"/>
        <v>1459.2</v>
      </c>
      <c r="M62" s="43">
        <f t="shared" si="5"/>
        <v>3403.2000000000003</v>
      </c>
      <c r="N62" s="43">
        <v>0</v>
      </c>
      <c r="O62" s="43">
        <f t="shared" si="0"/>
        <v>10176</v>
      </c>
      <c r="P62" s="43">
        <v>25</v>
      </c>
      <c r="Q62" s="64"/>
      <c r="R62" s="64"/>
      <c r="S62" s="64"/>
      <c r="T62" s="63">
        <v>200</v>
      </c>
      <c r="U62" s="63"/>
      <c r="V62" s="64">
        <v>1571.73</v>
      </c>
      <c r="W62" s="64">
        <f t="shared" si="11"/>
        <v>1796.73</v>
      </c>
      <c r="X62" s="64">
        <f t="shared" si="7"/>
        <v>2836.8</v>
      </c>
      <c r="Y62" s="64">
        <f t="shared" si="6"/>
        <v>7339.2</v>
      </c>
      <c r="Z62" s="64">
        <f t="shared" si="9"/>
        <v>43366.47</v>
      </c>
      <c r="AA62" s="44"/>
    </row>
    <row r="63" spans="1:30" s="45" customFormat="1" ht="40.5" x14ac:dyDescent="0.3">
      <c r="A63" s="40">
        <v>56</v>
      </c>
      <c r="B63" s="41" t="s">
        <v>58</v>
      </c>
      <c r="C63" s="42" t="s">
        <v>37</v>
      </c>
      <c r="D63" s="41" t="s">
        <v>72</v>
      </c>
      <c r="E63" s="41" t="s">
        <v>25</v>
      </c>
      <c r="F63" s="41" t="s">
        <v>64</v>
      </c>
      <c r="G63" s="43">
        <v>53000</v>
      </c>
      <c r="H63" s="43">
        <f t="shared" si="8"/>
        <v>49867.7</v>
      </c>
      <c r="I63" s="43">
        <f t="shared" si="2"/>
        <v>1521.1</v>
      </c>
      <c r="J63" s="43">
        <f t="shared" si="3"/>
        <v>3762.9999999999995</v>
      </c>
      <c r="K63" s="64">
        <f t="shared" si="10"/>
        <v>583.00000000000011</v>
      </c>
      <c r="L63" s="43">
        <f t="shared" si="4"/>
        <v>1611.2</v>
      </c>
      <c r="M63" s="43">
        <f t="shared" si="5"/>
        <v>3757.7000000000003</v>
      </c>
      <c r="N63" s="43">
        <v>0</v>
      </c>
      <c r="O63" s="43">
        <f t="shared" si="0"/>
        <v>11236</v>
      </c>
      <c r="P63" s="43">
        <v>25</v>
      </c>
      <c r="Q63" s="64">
        <v>10000</v>
      </c>
      <c r="R63" s="64"/>
      <c r="S63" s="64">
        <v>448.74</v>
      </c>
      <c r="T63" s="63">
        <v>200</v>
      </c>
      <c r="U63" s="63"/>
      <c r="V63" s="64">
        <v>2277.41</v>
      </c>
      <c r="W63" s="64">
        <f t="shared" si="11"/>
        <v>12951.15</v>
      </c>
      <c r="X63" s="64">
        <f t="shared" si="7"/>
        <v>3132.3</v>
      </c>
      <c r="Y63" s="64">
        <f t="shared" si="6"/>
        <v>8103.7000000000007</v>
      </c>
      <c r="Z63" s="64">
        <f t="shared" si="9"/>
        <v>36916.550000000003</v>
      </c>
      <c r="AA63" s="44"/>
    </row>
    <row r="64" spans="1:30" s="45" customFormat="1" ht="42" customHeight="1" x14ac:dyDescent="0.3">
      <c r="A64" s="40">
        <v>57</v>
      </c>
      <c r="B64" s="41" t="s">
        <v>55</v>
      </c>
      <c r="C64" s="42" t="s">
        <v>37</v>
      </c>
      <c r="D64" s="41" t="s">
        <v>70</v>
      </c>
      <c r="E64" s="41" t="s">
        <v>39</v>
      </c>
      <c r="F64" s="41" t="s">
        <v>64</v>
      </c>
      <c r="G64" s="43">
        <v>53000</v>
      </c>
      <c r="H64" s="43">
        <f t="shared" si="8"/>
        <v>48152.24</v>
      </c>
      <c r="I64" s="43">
        <f t="shared" si="2"/>
        <v>1521.1</v>
      </c>
      <c r="J64" s="43">
        <f t="shared" si="3"/>
        <v>3762.9999999999995</v>
      </c>
      <c r="K64" s="64">
        <f t="shared" si="10"/>
        <v>583.00000000000011</v>
      </c>
      <c r="L64" s="43">
        <f t="shared" si="4"/>
        <v>1611.2</v>
      </c>
      <c r="M64" s="43">
        <f t="shared" si="5"/>
        <v>3757.7000000000003</v>
      </c>
      <c r="N64" s="43">
        <v>1715.46</v>
      </c>
      <c r="O64" s="43">
        <f t="shared" si="0"/>
        <v>12951.46</v>
      </c>
      <c r="P64" s="43">
        <v>25</v>
      </c>
      <c r="Q64" s="64">
        <v>1000</v>
      </c>
      <c r="R64" s="64"/>
      <c r="S64" s="64">
        <v>518.62</v>
      </c>
      <c r="T64" s="63">
        <v>200</v>
      </c>
      <c r="U64" s="63"/>
      <c r="V64" s="64">
        <v>2020.09</v>
      </c>
      <c r="W64" s="64">
        <f t="shared" si="11"/>
        <v>3763.71</v>
      </c>
      <c r="X64" s="64">
        <f t="shared" si="7"/>
        <v>4847.76</v>
      </c>
      <c r="Y64" s="64">
        <f t="shared" si="6"/>
        <v>8103.7000000000007</v>
      </c>
      <c r="Z64" s="64">
        <f t="shared" si="9"/>
        <v>44388.53</v>
      </c>
      <c r="AA64" s="44"/>
      <c r="AD64" s="58"/>
    </row>
    <row r="65" spans="1:27" s="45" customFormat="1" ht="40.5" x14ac:dyDescent="0.3">
      <c r="A65" s="40">
        <v>58</v>
      </c>
      <c r="B65" s="41" t="s">
        <v>56</v>
      </c>
      <c r="C65" s="42" t="s">
        <v>37</v>
      </c>
      <c r="D65" s="41" t="s">
        <v>22</v>
      </c>
      <c r="E65" s="41" t="s">
        <v>13</v>
      </c>
      <c r="F65" s="41" t="s">
        <v>64</v>
      </c>
      <c r="G65" s="43">
        <v>48000</v>
      </c>
      <c r="H65" s="43">
        <f t="shared" si="8"/>
        <v>45163.199999999997</v>
      </c>
      <c r="I65" s="43">
        <f t="shared" si="2"/>
        <v>1377.6</v>
      </c>
      <c r="J65" s="43">
        <f t="shared" si="3"/>
        <v>3407.9999999999995</v>
      </c>
      <c r="K65" s="64">
        <f t="shared" si="10"/>
        <v>528</v>
      </c>
      <c r="L65" s="43">
        <f t="shared" si="4"/>
        <v>1459.2</v>
      </c>
      <c r="M65" s="43">
        <f t="shared" si="5"/>
        <v>3403.2000000000003</v>
      </c>
      <c r="N65" s="43">
        <v>0</v>
      </c>
      <c r="O65" s="43">
        <f t="shared" si="0"/>
        <v>10176</v>
      </c>
      <c r="P65" s="43">
        <v>25</v>
      </c>
      <c r="Q65" s="64">
        <v>1000</v>
      </c>
      <c r="R65" s="64"/>
      <c r="S65" s="64">
        <v>1660.91</v>
      </c>
      <c r="T65" s="63">
        <v>200</v>
      </c>
      <c r="U65" s="63"/>
      <c r="V65" s="64">
        <v>1571.73</v>
      </c>
      <c r="W65" s="64">
        <f t="shared" si="11"/>
        <v>4457.6399999999994</v>
      </c>
      <c r="X65" s="64">
        <f t="shared" si="7"/>
        <v>2836.8</v>
      </c>
      <c r="Y65" s="64">
        <f t="shared" si="6"/>
        <v>7339.2</v>
      </c>
      <c r="Z65" s="64">
        <f t="shared" si="9"/>
        <v>40705.56</v>
      </c>
      <c r="AA65" s="44"/>
    </row>
    <row r="66" spans="1:27" s="45" customFormat="1" ht="40.5" x14ac:dyDescent="0.3">
      <c r="A66" s="40">
        <v>59</v>
      </c>
      <c r="B66" s="41" t="s">
        <v>57</v>
      </c>
      <c r="C66" s="42" t="s">
        <v>38</v>
      </c>
      <c r="D66" s="41" t="s">
        <v>71</v>
      </c>
      <c r="E66" s="41" t="s">
        <v>13</v>
      </c>
      <c r="F66" s="41" t="s">
        <v>64</v>
      </c>
      <c r="G66" s="43">
        <v>48000</v>
      </c>
      <c r="H66" s="43">
        <f t="shared" si="8"/>
        <v>45163.199999999997</v>
      </c>
      <c r="I66" s="43">
        <f t="shared" si="2"/>
        <v>1377.6</v>
      </c>
      <c r="J66" s="43">
        <f t="shared" si="3"/>
        <v>3407.9999999999995</v>
      </c>
      <c r="K66" s="64">
        <f t="shared" si="10"/>
        <v>528</v>
      </c>
      <c r="L66" s="43">
        <f t="shared" si="4"/>
        <v>1459.2</v>
      </c>
      <c r="M66" s="43">
        <f t="shared" si="5"/>
        <v>3403.2000000000003</v>
      </c>
      <c r="N66" s="43">
        <v>0</v>
      </c>
      <c r="O66" s="43">
        <f t="shared" si="0"/>
        <v>10176</v>
      </c>
      <c r="P66" s="43">
        <v>25</v>
      </c>
      <c r="Q66" s="64">
        <v>1000</v>
      </c>
      <c r="R66" s="64"/>
      <c r="S66" s="64">
        <v>925.54</v>
      </c>
      <c r="T66" s="63">
        <v>200</v>
      </c>
      <c r="U66" s="63"/>
      <c r="V66" s="64">
        <v>1571.73</v>
      </c>
      <c r="W66" s="64">
        <f t="shared" si="11"/>
        <v>3722.27</v>
      </c>
      <c r="X66" s="64">
        <f t="shared" si="7"/>
        <v>2836.8</v>
      </c>
      <c r="Y66" s="64">
        <f t="shared" si="6"/>
        <v>7339.2</v>
      </c>
      <c r="Z66" s="64">
        <f t="shared" si="9"/>
        <v>41440.93</v>
      </c>
      <c r="AA66" s="44"/>
    </row>
    <row r="67" spans="1:27" s="47" customFormat="1" ht="40.5" x14ac:dyDescent="0.3">
      <c r="A67" s="40">
        <v>60</v>
      </c>
      <c r="B67" s="41" t="s">
        <v>79</v>
      </c>
      <c r="C67" s="42" t="s">
        <v>37</v>
      </c>
      <c r="D67" s="41" t="s">
        <v>6</v>
      </c>
      <c r="E67" s="41" t="s">
        <v>189</v>
      </c>
      <c r="F67" s="41" t="s">
        <v>64</v>
      </c>
      <c r="G67" s="43">
        <v>60000</v>
      </c>
      <c r="H67" s="43">
        <f t="shared" ref="H67" si="13">+G67-(I67+L67+N67)</f>
        <v>56454</v>
      </c>
      <c r="I67" s="43">
        <f t="shared" si="2"/>
        <v>1722</v>
      </c>
      <c r="J67" s="43">
        <f t="shared" si="3"/>
        <v>4260</v>
      </c>
      <c r="K67" s="64">
        <f t="shared" si="10"/>
        <v>660.00000000000011</v>
      </c>
      <c r="L67" s="43">
        <f t="shared" si="4"/>
        <v>1824</v>
      </c>
      <c r="M67" s="43">
        <f t="shared" si="5"/>
        <v>4254</v>
      </c>
      <c r="N67" s="43">
        <v>0</v>
      </c>
      <c r="O67" s="43">
        <f t="shared" si="0"/>
        <v>12720</v>
      </c>
      <c r="P67" s="43">
        <v>25</v>
      </c>
      <c r="Q67" s="64">
        <v>5159.45</v>
      </c>
      <c r="R67" s="64"/>
      <c r="S67" s="64">
        <v>1097.22</v>
      </c>
      <c r="T67" s="63">
        <v>200</v>
      </c>
      <c r="U67" s="63"/>
      <c r="V67" s="64">
        <v>3486.68</v>
      </c>
      <c r="W67" s="64">
        <f t="shared" si="11"/>
        <v>9968.35</v>
      </c>
      <c r="X67" s="64">
        <f t="shared" si="7"/>
        <v>3546</v>
      </c>
      <c r="Y67" s="64">
        <f t="shared" si="6"/>
        <v>9174</v>
      </c>
      <c r="Z67" s="64">
        <f t="shared" si="9"/>
        <v>46485.65</v>
      </c>
      <c r="AA67" s="46"/>
    </row>
    <row r="68" spans="1:27" s="54" customFormat="1" ht="40.5" x14ac:dyDescent="0.35">
      <c r="A68" s="40">
        <v>61</v>
      </c>
      <c r="B68" s="41" t="s">
        <v>134</v>
      </c>
      <c r="C68" s="42" t="s">
        <v>38</v>
      </c>
      <c r="D68" s="41" t="s">
        <v>70</v>
      </c>
      <c r="E68" s="41" t="s">
        <v>135</v>
      </c>
      <c r="F68" s="41" t="s">
        <v>115</v>
      </c>
      <c r="G68" s="43">
        <v>48000</v>
      </c>
      <c r="H68" s="43">
        <f>+G68-(I68+L68+N68)</f>
        <v>45163.199999999997</v>
      </c>
      <c r="I68" s="43">
        <f t="shared" si="2"/>
        <v>1377.6</v>
      </c>
      <c r="J68" s="43">
        <f t="shared" si="3"/>
        <v>3407.9999999999995</v>
      </c>
      <c r="K68" s="64">
        <f t="shared" si="10"/>
        <v>528</v>
      </c>
      <c r="L68" s="43">
        <f t="shared" si="4"/>
        <v>1459.2</v>
      </c>
      <c r="M68" s="43">
        <f t="shared" si="5"/>
        <v>3403.2000000000003</v>
      </c>
      <c r="N68" s="43">
        <v>0</v>
      </c>
      <c r="O68" s="43">
        <f t="shared" si="0"/>
        <v>10176</v>
      </c>
      <c r="P68" s="43">
        <v>25</v>
      </c>
      <c r="Q68" s="66"/>
      <c r="R68" s="64"/>
      <c r="S68" s="64">
        <v>279.08</v>
      </c>
      <c r="T68" s="63">
        <v>200</v>
      </c>
      <c r="U68" s="63"/>
      <c r="V68" s="64">
        <v>1571.73</v>
      </c>
      <c r="W68" s="64">
        <f t="shared" si="11"/>
        <v>2075.81</v>
      </c>
      <c r="X68" s="64">
        <f t="shared" si="7"/>
        <v>2836.8</v>
      </c>
      <c r="Y68" s="64">
        <f t="shared" si="6"/>
        <v>7339.2</v>
      </c>
      <c r="Z68" s="64">
        <f t="shared" si="9"/>
        <v>43087.39</v>
      </c>
      <c r="AA68" s="53"/>
    </row>
    <row r="69" spans="1:27" s="54" customFormat="1" ht="21" x14ac:dyDescent="0.35">
      <c r="A69" s="40">
        <v>62</v>
      </c>
      <c r="B69" s="41" t="s">
        <v>138</v>
      </c>
      <c r="C69" s="42" t="s">
        <v>37</v>
      </c>
      <c r="D69" s="41" t="s">
        <v>143</v>
      </c>
      <c r="E69" s="41" t="s">
        <v>96</v>
      </c>
      <c r="F69" s="41" t="s">
        <v>115</v>
      </c>
      <c r="G69" s="43">
        <v>48000</v>
      </c>
      <c r="H69" s="43">
        <f>+G69-(I69+L69+N69)</f>
        <v>45163.199999999997</v>
      </c>
      <c r="I69" s="43">
        <f t="shared" si="2"/>
        <v>1377.6</v>
      </c>
      <c r="J69" s="43">
        <f t="shared" si="3"/>
        <v>3407.9999999999995</v>
      </c>
      <c r="K69" s="64">
        <f t="shared" si="10"/>
        <v>528</v>
      </c>
      <c r="L69" s="43">
        <f t="shared" si="4"/>
        <v>1459.2</v>
      </c>
      <c r="M69" s="43">
        <f t="shared" si="5"/>
        <v>3403.2000000000003</v>
      </c>
      <c r="N69" s="43">
        <v>0</v>
      </c>
      <c r="O69" s="43">
        <f t="shared" si="0"/>
        <v>10176</v>
      </c>
      <c r="P69" s="43">
        <v>25</v>
      </c>
      <c r="Q69" s="66"/>
      <c r="R69" s="64"/>
      <c r="S69" s="64">
        <v>94.9</v>
      </c>
      <c r="T69" s="63">
        <v>200</v>
      </c>
      <c r="U69" s="63"/>
      <c r="V69" s="64">
        <v>1571.73</v>
      </c>
      <c r="W69" s="64">
        <f t="shared" si="11"/>
        <v>1891.63</v>
      </c>
      <c r="X69" s="64">
        <f t="shared" si="7"/>
        <v>2836.8</v>
      </c>
      <c r="Y69" s="64">
        <f t="shared" si="6"/>
        <v>7339.2</v>
      </c>
      <c r="Z69" s="64">
        <f t="shared" si="9"/>
        <v>43271.57</v>
      </c>
      <c r="AA69" s="53"/>
    </row>
    <row r="70" spans="1:27" s="69" customFormat="1" ht="21" x14ac:dyDescent="0.35">
      <c r="A70" s="40">
        <v>63</v>
      </c>
      <c r="B70" s="61" t="s">
        <v>186</v>
      </c>
      <c r="C70" s="62" t="s">
        <v>37</v>
      </c>
      <c r="D70" s="61" t="s">
        <v>71</v>
      </c>
      <c r="E70" s="61" t="s">
        <v>141</v>
      </c>
      <c r="F70" s="61" t="s">
        <v>115</v>
      </c>
      <c r="G70" s="64">
        <v>30000</v>
      </c>
      <c r="H70" s="64">
        <f>+G70-(I70+L70+N70)</f>
        <v>28227</v>
      </c>
      <c r="I70" s="64">
        <f t="shared" si="2"/>
        <v>861</v>
      </c>
      <c r="J70" s="64">
        <f t="shared" si="3"/>
        <v>2130</v>
      </c>
      <c r="K70" s="64">
        <f t="shared" si="10"/>
        <v>330.00000000000006</v>
      </c>
      <c r="L70" s="64">
        <f t="shared" si="4"/>
        <v>912</v>
      </c>
      <c r="M70" s="64">
        <f t="shared" si="5"/>
        <v>2127</v>
      </c>
      <c r="N70" s="64">
        <v>0</v>
      </c>
      <c r="O70" s="64">
        <f t="shared" si="0"/>
        <v>6360</v>
      </c>
      <c r="P70" s="64">
        <v>25</v>
      </c>
      <c r="Q70" s="66">
        <v>6000</v>
      </c>
      <c r="R70" s="64"/>
      <c r="S70" s="64">
        <v>573.4</v>
      </c>
      <c r="T70" s="63">
        <v>200</v>
      </c>
      <c r="U70" s="63"/>
      <c r="V70" s="64">
        <f t="shared" ref="V70" si="14">IF((H70*12)&gt;867123.01,(79776+(((H70*12)-867123.01)*0.25))/12,IF((H70*12)&gt;624329.01,(31216+(((H70*12)-624329.01)*0.2))/12,IF((H70*12)&gt;416220.01,(((H70*12)-416220.01)*0.15)/12,0)))</f>
        <v>0</v>
      </c>
      <c r="W70" s="64">
        <f t="shared" si="11"/>
        <v>6798.4</v>
      </c>
      <c r="X70" s="64">
        <f t="shared" si="7"/>
        <v>1773</v>
      </c>
      <c r="Y70" s="64">
        <f t="shared" si="6"/>
        <v>4587</v>
      </c>
      <c r="Z70" s="64">
        <f t="shared" si="9"/>
        <v>21428.6</v>
      </c>
      <c r="AA70" s="68"/>
    </row>
    <row r="71" spans="1:27" s="45" customFormat="1" ht="21" customHeight="1" x14ac:dyDescent="0.3">
      <c r="A71" s="40">
        <v>64</v>
      </c>
      <c r="B71" s="41" t="s">
        <v>119</v>
      </c>
      <c r="C71" s="42" t="s">
        <v>37</v>
      </c>
      <c r="D71" s="41" t="s">
        <v>120</v>
      </c>
      <c r="E71" s="41" t="s">
        <v>121</v>
      </c>
      <c r="F71" s="41" t="s">
        <v>122</v>
      </c>
      <c r="G71" s="43">
        <v>48000</v>
      </c>
      <c r="H71" s="43">
        <f t="shared" ref="H71:H78" si="15">+G71-(I71+L71+N71)</f>
        <v>45163.199999999997</v>
      </c>
      <c r="I71" s="43">
        <f t="shared" ref="I71:I78" si="16">IF(G71&lt;=374040,G71*2.87%,9334.68)</f>
        <v>1377.6</v>
      </c>
      <c r="J71" s="43">
        <f t="shared" ref="J71:J78" si="17">IF(G71&lt;=374040,G71*7.1%,23092.75)</f>
        <v>3407.9999999999995</v>
      </c>
      <c r="K71" s="64">
        <f t="shared" ref="K71:K76" si="18">IF(G71&lt;=74808,G71*1.1%,822.89)</f>
        <v>528</v>
      </c>
      <c r="L71" s="43">
        <f t="shared" ref="L71:L78" si="19">IF(G71&lt;=187020,G71*3.04%,4943.8)</f>
        <v>1459.2</v>
      </c>
      <c r="M71" s="43">
        <f t="shared" ref="M71:M77" si="20">IF(G71&lt;=187020,G71*7.09%,11530.11)</f>
        <v>3403.2000000000003</v>
      </c>
      <c r="N71" s="43">
        <v>0</v>
      </c>
      <c r="O71" s="43">
        <f t="shared" si="0"/>
        <v>10176</v>
      </c>
      <c r="P71" s="43">
        <v>25</v>
      </c>
      <c r="Q71" s="64"/>
      <c r="R71" s="64"/>
      <c r="S71" s="64">
        <v>2633.7</v>
      </c>
      <c r="T71" s="63">
        <v>200</v>
      </c>
      <c r="U71" s="63"/>
      <c r="V71" s="64">
        <v>1571.73</v>
      </c>
      <c r="W71" s="64">
        <f t="shared" si="11"/>
        <v>4430.43</v>
      </c>
      <c r="X71" s="64">
        <f t="shared" ref="X71:X78" si="21">+I71+L71+N71</f>
        <v>2836.8</v>
      </c>
      <c r="Y71" s="64">
        <f t="shared" ref="Y71:Y78" si="22">+J71+K71+M71</f>
        <v>7339.2</v>
      </c>
      <c r="Z71" s="64">
        <f t="shared" si="9"/>
        <v>40732.769999999997</v>
      </c>
      <c r="AA71" s="44"/>
    </row>
    <row r="72" spans="1:27" s="45" customFormat="1" ht="40.5" customHeight="1" x14ac:dyDescent="0.3">
      <c r="A72" s="40">
        <v>65</v>
      </c>
      <c r="B72" s="41" t="s">
        <v>188</v>
      </c>
      <c r="C72" s="42" t="s">
        <v>37</v>
      </c>
      <c r="D72" s="41" t="s">
        <v>123</v>
      </c>
      <c r="E72" s="41" t="s">
        <v>96</v>
      </c>
      <c r="F72" s="41" t="s">
        <v>115</v>
      </c>
      <c r="G72" s="43">
        <v>48000</v>
      </c>
      <c r="H72" s="43">
        <f t="shared" si="15"/>
        <v>43447.74</v>
      </c>
      <c r="I72" s="43">
        <f t="shared" si="16"/>
        <v>1377.6</v>
      </c>
      <c r="J72" s="43">
        <f t="shared" si="17"/>
        <v>3407.9999999999995</v>
      </c>
      <c r="K72" s="64">
        <f t="shared" si="18"/>
        <v>528</v>
      </c>
      <c r="L72" s="43">
        <f t="shared" si="19"/>
        <v>1459.2</v>
      </c>
      <c r="M72" s="43">
        <f t="shared" si="20"/>
        <v>3403.2000000000003</v>
      </c>
      <c r="N72" s="43">
        <v>1715.46</v>
      </c>
      <c r="O72" s="43">
        <f t="shared" si="0"/>
        <v>11891.46</v>
      </c>
      <c r="P72" s="43">
        <v>25</v>
      </c>
      <c r="Q72" s="64">
        <v>10000</v>
      </c>
      <c r="R72" s="64"/>
      <c r="S72" s="64">
        <v>1710.15</v>
      </c>
      <c r="T72" s="63">
        <v>200</v>
      </c>
      <c r="U72" s="63"/>
      <c r="V72" s="64">
        <v>1314.41</v>
      </c>
      <c r="W72" s="64">
        <f t="shared" ref="W72:W76" si="23">P72+Q72+S72+T72+V72</f>
        <v>13249.56</v>
      </c>
      <c r="X72" s="64">
        <f t="shared" si="21"/>
        <v>4552.26</v>
      </c>
      <c r="Y72" s="64">
        <f t="shared" si="22"/>
        <v>7339.2</v>
      </c>
      <c r="Z72" s="64">
        <f t="shared" ref="Z72:Z75" si="24">+G72-(W72+X72)</f>
        <v>30198.18</v>
      </c>
      <c r="AA72" s="44"/>
    </row>
    <row r="73" spans="1:27" s="54" customFormat="1" ht="40.5" x14ac:dyDescent="0.35">
      <c r="A73" s="40">
        <v>66</v>
      </c>
      <c r="B73" s="41" t="s">
        <v>124</v>
      </c>
      <c r="C73" s="42" t="s">
        <v>37</v>
      </c>
      <c r="D73" s="41" t="s">
        <v>117</v>
      </c>
      <c r="E73" s="41" t="s">
        <v>125</v>
      </c>
      <c r="F73" s="41" t="s">
        <v>115</v>
      </c>
      <c r="G73" s="43">
        <v>50000</v>
      </c>
      <c r="H73" s="43">
        <f t="shared" si="15"/>
        <v>47045</v>
      </c>
      <c r="I73" s="43">
        <f t="shared" si="16"/>
        <v>1435</v>
      </c>
      <c r="J73" s="43">
        <f t="shared" si="17"/>
        <v>3549.9999999999995</v>
      </c>
      <c r="K73" s="64">
        <f t="shared" si="18"/>
        <v>550</v>
      </c>
      <c r="L73" s="43">
        <f t="shared" si="19"/>
        <v>1520</v>
      </c>
      <c r="M73" s="43">
        <f t="shared" si="20"/>
        <v>3545.0000000000005</v>
      </c>
      <c r="N73" s="43">
        <v>0</v>
      </c>
      <c r="O73" s="43">
        <f t="shared" ref="O73" si="25">+I73+J73+K73+L73+M73+N73</f>
        <v>10600</v>
      </c>
      <c r="P73" s="43">
        <v>25</v>
      </c>
      <c r="Q73" s="66"/>
      <c r="R73" s="64"/>
      <c r="S73" s="64">
        <v>1691.86</v>
      </c>
      <c r="T73" s="63">
        <v>200</v>
      </c>
      <c r="U73" s="63"/>
      <c r="V73" s="64">
        <v>1854</v>
      </c>
      <c r="W73" s="64">
        <f t="shared" si="23"/>
        <v>3770.8599999999997</v>
      </c>
      <c r="X73" s="64">
        <f t="shared" si="21"/>
        <v>2955</v>
      </c>
      <c r="Y73" s="64">
        <f t="shared" si="22"/>
        <v>7645</v>
      </c>
      <c r="Z73" s="64">
        <f t="shared" si="24"/>
        <v>43274.14</v>
      </c>
      <c r="AA73" s="53"/>
    </row>
    <row r="74" spans="1:27" s="54" customFormat="1" ht="40.5" x14ac:dyDescent="0.35">
      <c r="A74" s="40">
        <v>67</v>
      </c>
      <c r="B74" s="41" t="s">
        <v>139</v>
      </c>
      <c r="C74" s="42" t="s">
        <v>38</v>
      </c>
      <c r="D74" s="41" t="s">
        <v>143</v>
      </c>
      <c r="E74" s="41" t="s">
        <v>140</v>
      </c>
      <c r="F74" s="41" t="s">
        <v>115</v>
      </c>
      <c r="G74" s="43">
        <v>53000</v>
      </c>
      <c r="H74" s="43">
        <f t="shared" si="15"/>
        <v>49867.7</v>
      </c>
      <c r="I74" s="43">
        <f t="shared" si="16"/>
        <v>1521.1</v>
      </c>
      <c r="J74" s="43">
        <f t="shared" si="17"/>
        <v>3762.9999999999995</v>
      </c>
      <c r="K74" s="64">
        <f t="shared" si="18"/>
        <v>583.00000000000011</v>
      </c>
      <c r="L74" s="43">
        <f t="shared" si="19"/>
        <v>1611.2</v>
      </c>
      <c r="M74" s="43">
        <f t="shared" si="20"/>
        <v>3757.7000000000003</v>
      </c>
      <c r="N74" s="43">
        <v>0</v>
      </c>
      <c r="O74" s="43">
        <f>+I74+J74+K74+L74+M74+N74</f>
        <v>11236</v>
      </c>
      <c r="P74" s="43">
        <v>25</v>
      </c>
      <c r="Q74" s="66"/>
      <c r="R74" s="64"/>
      <c r="S74" s="64"/>
      <c r="T74" s="63">
        <v>200</v>
      </c>
      <c r="U74" s="63"/>
      <c r="V74" s="64">
        <v>2277.41</v>
      </c>
      <c r="W74" s="64">
        <f t="shared" si="23"/>
        <v>2502.41</v>
      </c>
      <c r="X74" s="64">
        <f t="shared" si="21"/>
        <v>3132.3</v>
      </c>
      <c r="Y74" s="64">
        <f t="shared" si="22"/>
        <v>8103.7000000000007</v>
      </c>
      <c r="Z74" s="64">
        <f t="shared" si="24"/>
        <v>47365.29</v>
      </c>
      <c r="AA74" s="53"/>
    </row>
    <row r="75" spans="1:27" s="60" customFormat="1" ht="40.5" x14ac:dyDescent="0.35">
      <c r="A75" s="40">
        <v>68</v>
      </c>
      <c r="B75" s="41" t="s">
        <v>171</v>
      </c>
      <c r="C75" s="42" t="s">
        <v>37</v>
      </c>
      <c r="D75" s="41" t="s">
        <v>89</v>
      </c>
      <c r="E75" s="41" t="s">
        <v>151</v>
      </c>
      <c r="F75" s="41" t="s">
        <v>115</v>
      </c>
      <c r="G75" s="43">
        <v>65000</v>
      </c>
      <c r="H75" s="43">
        <f t="shared" si="15"/>
        <v>61158.5</v>
      </c>
      <c r="I75" s="43">
        <f t="shared" si="16"/>
        <v>1865.5</v>
      </c>
      <c r="J75" s="43">
        <f t="shared" si="17"/>
        <v>4615</v>
      </c>
      <c r="K75" s="64">
        <f t="shared" si="18"/>
        <v>715.00000000000011</v>
      </c>
      <c r="L75" s="43">
        <f t="shared" si="19"/>
        <v>1976</v>
      </c>
      <c r="M75" s="43">
        <f t="shared" si="20"/>
        <v>4608.5</v>
      </c>
      <c r="N75" s="43"/>
      <c r="O75" s="43">
        <f t="shared" ref="O75:O77" si="26">+I75+J75+K75+L75+M75+N75</f>
        <v>13780</v>
      </c>
      <c r="P75" s="43">
        <v>25</v>
      </c>
      <c r="Q75" s="66"/>
      <c r="R75" s="64"/>
      <c r="S75" s="64">
        <v>853.55</v>
      </c>
      <c r="T75" s="63">
        <v>200</v>
      </c>
      <c r="U75" s="63"/>
      <c r="V75" s="64">
        <v>4427.58</v>
      </c>
      <c r="W75" s="64">
        <f t="shared" si="23"/>
        <v>5506.13</v>
      </c>
      <c r="X75" s="64">
        <f t="shared" si="21"/>
        <v>3841.5</v>
      </c>
      <c r="Y75" s="64">
        <f t="shared" si="22"/>
        <v>9938.5</v>
      </c>
      <c r="Z75" s="64">
        <f t="shared" si="24"/>
        <v>55652.369999999995</v>
      </c>
      <c r="AA75" s="59"/>
    </row>
    <row r="76" spans="1:27" s="60" customFormat="1" ht="40.5" x14ac:dyDescent="0.35">
      <c r="A76" s="40">
        <v>69</v>
      </c>
      <c r="B76" s="41" t="s">
        <v>172</v>
      </c>
      <c r="C76" s="42" t="s">
        <v>38</v>
      </c>
      <c r="D76" s="41" t="s">
        <v>8</v>
      </c>
      <c r="E76" s="41" t="s">
        <v>12</v>
      </c>
      <c r="F76" s="41" t="s">
        <v>64</v>
      </c>
      <c r="G76" s="43">
        <v>65000</v>
      </c>
      <c r="H76" s="43">
        <f t="shared" si="15"/>
        <v>61158.5</v>
      </c>
      <c r="I76" s="43">
        <f t="shared" si="16"/>
        <v>1865.5</v>
      </c>
      <c r="J76" s="43">
        <f t="shared" si="17"/>
        <v>4615</v>
      </c>
      <c r="K76" s="64">
        <f t="shared" si="18"/>
        <v>715.00000000000011</v>
      </c>
      <c r="L76" s="43">
        <f t="shared" si="19"/>
        <v>1976</v>
      </c>
      <c r="M76" s="43">
        <f t="shared" si="20"/>
        <v>4608.5</v>
      </c>
      <c r="N76" s="43"/>
      <c r="O76" s="43">
        <f t="shared" si="26"/>
        <v>13780</v>
      </c>
      <c r="P76" s="43">
        <v>25</v>
      </c>
      <c r="Q76" s="66">
        <v>5000</v>
      </c>
      <c r="R76" s="64"/>
      <c r="S76" s="64">
        <v>1067.98</v>
      </c>
      <c r="T76" s="63">
        <v>200</v>
      </c>
      <c r="U76" s="63">
        <v>4427.58</v>
      </c>
      <c r="V76" s="64">
        <v>0</v>
      </c>
      <c r="W76" s="64">
        <f t="shared" si="23"/>
        <v>6292.98</v>
      </c>
      <c r="X76" s="64">
        <f t="shared" si="21"/>
        <v>3841.5</v>
      </c>
      <c r="Y76" s="64">
        <f t="shared" si="22"/>
        <v>9938.5</v>
      </c>
      <c r="Z76" s="64">
        <f>+G76-(W76+X76)</f>
        <v>54865.520000000004</v>
      </c>
      <c r="AA76" s="59"/>
    </row>
    <row r="77" spans="1:27" s="60" customFormat="1" ht="40.5" x14ac:dyDescent="0.35">
      <c r="A77" s="40">
        <v>70</v>
      </c>
      <c r="B77" s="41" t="s">
        <v>173</v>
      </c>
      <c r="C77" s="42" t="s">
        <v>38</v>
      </c>
      <c r="D77" s="41" t="s">
        <v>88</v>
      </c>
      <c r="E77" s="41" t="s">
        <v>174</v>
      </c>
      <c r="F77" s="41" t="s">
        <v>64</v>
      </c>
      <c r="G77" s="43">
        <v>140000</v>
      </c>
      <c r="H77" s="43">
        <f t="shared" si="15"/>
        <v>131726</v>
      </c>
      <c r="I77" s="43">
        <f t="shared" si="16"/>
        <v>4018</v>
      </c>
      <c r="J77" s="43">
        <f t="shared" si="17"/>
        <v>9940</v>
      </c>
      <c r="K77" s="64">
        <v>851.51</v>
      </c>
      <c r="L77" s="43">
        <f t="shared" si="19"/>
        <v>4256</v>
      </c>
      <c r="M77" s="43">
        <f t="shared" si="20"/>
        <v>9926</v>
      </c>
      <c r="N77" s="43"/>
      <c r="O77" s="43">
        <f t="shared" si="26"/>
        <v>28991.510000000002</v>
      </c>
      <c r="P77" s="43">
        <v>25</v>
      </c>
      <c r="Q77" s="66"/>
      <c r="R77" s="64"/>
      <c r="S77" s="64">
        <v>2589.44</v>
      </c>
      <c r="T77" s="63">
        <v>200</v>
      </c>
      <c r="U77" s="63"/>
      <c r="V77" s="64">
        <v>21514.37</v>
      </c>
      <c r="W77" s="64">
        <f>P77+Q77+S77+T77+V77</f>
        <v>24328.809999999998</v>
      </c>
      <c r="X77" s="64">
        <f t="shared" si="21"/>
        <v>8274</v>
      </c>
      <c r="Y77" s="64">
        <f t="shared" si="22"/>
        <v>20717.510000000002</v>
      </c>
      <c r="Z77" s="64">
        <f>+G77-(W77+X77)</f>
        <v>107397.19</v>
      </c>
      <c r="AA77" s="59"/>
    </row>
    <row r="78" spans="1:27" s="18" customFormat="1" ht="39" customHeight="1" x14ac:dyDescent="0.35">
      <c r="A78" s="40">
        <v>71</v>
      </c>
      <c r="B78" s="61" t="s">
        <v>183</v>
      </c>
      <c r="C78" s="62" t="s">
        <v>38</v>
      </c>
      <c r="D78" s="41" t="s">
        <v>71</v>
      </c>
      <c r="E78" s="41" t="s">
        <v>184</v>
      </c>
      <c r="F78" s="41" t="s">
        <v>64</v>
      </c>
      <c r="G78" s="64">
        <v>80000</v>
      </c>
      <c r="H78" s="64">
        <f t="shared" si="15"/>
        <v>75272</v>
      </c>
      <c r="I78" s="64">
        <f t="shared" si="16"/>
        <v>2296</v>
      </c>
      <c r="J78" s="64">
        <f t="shared" si="17"/>
        <v>5679.9999999999991</v>
      </c>
      <c r="K78" s="64">
        <v>851.51</v>
      </c>
      <c r="L78" s="64">
        <f t="shared" si="19"/>
        <v>2432</v>
      </c>
      <c r="M78" s="64">
        <f>IF(G78&lt;=187020,G78*7.09%,11530.11)</f>
        <v>5672</v>
      </c>
      <c r="N78" s="64"/>
      <c r="O78" s="64">
        <f>+I78+J78+K78+L78+M78+N78</f>
        <v>16931.509999999998</v>
      </c>
      <c r="P78" s="64">
        <v>25</v>
      </c>
      <c r="Q78" s="66"/>
      <c r="R78" s="64"/>
      <c r="S78" s="76">
        <v>1113.3699999999999</v>
      </c>
      <c r="T78" s="63">
        <v>200</v>
      </c>
      <c r="U78" s="63"/>
      <c r="V78" s="64">
        <v>7400.87</v>
      </c>
      <c r="W78" s="64">
        <f>P78+Q78+S78+T78+V78</f>
        <v>8739.24</v>
      </c>
      <c r="X78" s="64">
        <f t="shared" si="21"/>
        <v>4728</v>
      </c>
      <c r="Y78" s="64">
        <f t="shared" si="22"/>
        <v>12203.509999999998</v>
      </c>
      <c r="Z78" s="64">
        <f>+G78-(W78+X78)</f>
        <v>66532.759999999995</v>
      </c>
      <c r="AA78" s="17"/>
    </row>
    <row r="79" spans="1:27" s="25" customFormat="1" ht="34.5" customHeight="1" x14ac:dyDescent="0.35">
      <c r="A79" s="78" t="s">
        <v>181</v>
      </c>
      <c r="B79" s="79"/>
      <c r="C79" s="79"/>
      <c r="D79" s="79"/>
      <c r="E79" s="79"/>
      <c r="F79" s="80"/>
      <c r="G79" s="67">
        <f t="shared" ref="G79:Q79" si="27">SUM(G8:G78)</f>
        <v>6932000</v>
      </c>
      <c r="H79" s="67">
        <f t="shared" si="27"/>
        <v>6498302.3600000022</v>
      </c>
      <c r="I79" s="67">
        <f t="shared" si="27"/>
        <v>198948.40000000008</v>
      </c>
      <c r="J79" s="67">
        <f t="shared" si="27"/>
        <v>492171.99999999994</v>
      </c>
      <c r="K79" s="67">
        <f t="shared" si="27"/>
        <v>53404.889999999992</v>
      </c>
      <c r="L79" s="67">
        <f t="shared" si="27"/>
        <v>210732.80000000013</v>
      </c>
      <c r="M79" s="67">
        <f t="shared" si="27"/>
        <v>491478.80000000016</v>
      </c>
      <c r="N79" s="67">
        <f t="shared" si="27"/>
        <v>24016.439999999995</v>
      </c>
      <c r="O79" s="67">
        <f t="shared" si="27"/>
        <v>1470753.3299999998</v>
      </c>
      <c r="P79" s="67">
        <f t="shared" si="27"/>
        <v>1775</v>
      </c>
      <c r="Q79" s="77">
        <f t="shared" si="27"/>
        <v>163065.52000000002</v>
      </c>
      <c r="R79" s="77">
        <f>SUM(R8:R77)</f>
        <v>0</v>
      </c>
      <c r="S79" s="77">
        <f>SUM(S8:S78)</f>
        <v>90737.249999999985</v>
      </c>
      <c r="T79" s="77">
        <f t="shared" ref="T79:Y79" si="28">SUM(T8:T78)</f>
        <v>14200</v>
      </c>
      <c r="U79" s="77">
        <f>SUM(U8:U78)</f>
        <v>4427.58</v>
      </c>
      <c r="V79" s="77">
        <f>SUM(V8:V78)</f>
        <v>845045.0199999992</v>
      </c>
      <c r="W79" s="77">
        <f t="shared" si="28"/>
        <v>1114822.7900000003</v>
      </c>
      <c r="X79" s="77">
        <f>SUM(X8:X78)</f>
        <v>433697.64</v>
      </c>
      <c r="Y79" s="77">
        <f t="shared" si="28"/>
        <v>1037055.6899999997</v>
      </c>
      <c r="Z79" s="77">
        <f>SUM(Z8:Z78)</f>
        <v>5383479.5699999975</v>
      </c>
    </row>
    <row r="80" spans="1:27" s="9" customFormat="1" ht="21" x14ac:dyDescent="0.35">
      <c r="A80" s="28"/>
      <c r="B80" s="28"/>
      <c r="C80" s="29"/>
      <c r="D80" s="30"/>
      <c r="E80" s="30"/>
      <c r="F80" s="30"/>
      <c r="G80" s="20"/>
      <c r="H80" s="20"/>
      <c r="I80" s="20"/>
      <c r="J80" s="20"/>
      <c r="K80" s="20"/>
      <c r="L80" s="20"/>
      <c r="M80" s="20"/>
      <c r="N80" s="20"/>
      <c r="O80" s="20"/>
      <c r="P80" s="32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12"/>
    </row>
    <row r="81" spans="1:27" s="9" customFormat="1" ht="21" x14ac:dyDescent="0.35">
      <c r="A81" s="28"/>
      <c r="B81" s="28"/>
      <c r="C81" s="29"/>
      <c r="D81" s="30"/>
      <c r="E81" s="30"/>
      <c r="F81" s="30"/>
      <c r="G81" s="20"/>
      <c r="H81" s="20"/>
      <c r="I81" s="20"/>
      <c r="J81" s="20"/>
      <c r="K81" s="24"/>
      <c r="L81" s="20"/>
      <c r="M81" s="20"/>
      <c r="N81" s="20"/>
      <c r="O81" s="20"/>
      <c r="P81" s="32"/>
      <c r="Q81" s="20"/>
      <c r="R81" s="20"/>
      <c r="S81" s="20"/>
      <c r="T81" s="20"/>
      <c r="U81" s="20"/>
      <c r="V81" s="20"/>
      <c r="W81" s="20"/>
      <c r="X81" s="20"/>
      <c r="Y81" s="20"/>
      <c r="Z81" s="65"/>
      <c r="AA81" s="12"/>
    </row>
    <row r="82" spans="1:27" s="9" customFormat="1" ht="21" x14ac:dyDescent="0.35">
      <c r="A82" s="28"/>
      <c r="B82" s="28"/>
      <c r="C82" s="29"/>
      <c r="D82" s="30"/>
      <c r="E82" s="30"/>
      <c r="F82" s="30"/>
      <c r="G82" s="20"/>
      <c r="H82" s="20"/>
      <c r="I82" s="20"/>
      <c r="J82" s="20"/>
      <c r="K82" s="20"/>
      <c r="L82" s="20"/>
      <c r="M82" s="20"/>
      <c r="N82" s="20"/>
      <c r="O82" s="20"/>
      <c r="P82" s="32"/>
      <c r="Q82" s="20"/>
      <c r="R82" s="20"/>
      <c r="S82" s="20"/>
      <c r="T82" s="20"/>
      <c r="U82" s="20"/>
      <c r="V82" s="70"/>
      <c r="W82" s="20"/>
      <c r="X82" s="20"/>
      <c r="Y82" s="20"/>
      <c r="AA82" s="12"/>
    </row>
    <row r="83" spans="1:27" s="9" customFormat="1" ht="21" x14ac:dyDescent="0.35">
      <c r="A83" s="28"/>
      <c r="B83" s="28"/>
      <c r="C83" s="29"/>
      <c r="D83" s="30"/>
      <c r="E83" s="14" t="s">
        <v>32</v>
      </c>
      <c r="F83" s="30"/>
      <c r="G83" s="20"/>
      <c r="H83" s="20"/>
      <c r="I83" s="20"/>
      <c r="J83" s="20"/>
      <c r="K83" s="20"/>
      <c r="L83" s="20"/>
      <c r="M83" s="20"/>
      <c r="N83" s="20"/>
      <c r="O83" s="20"/>
      <c r="P83" s="32"/>
      <c r="Q83" s="20"/>
      <c r="R83" s="20"/>
      <c r="S83" s="20"/>
      <c r="T83" s="20"/>
      <c r="U83" s="20"/>
      <c r="V83" s="24"/>
      <c r="W83" s="20"/>
      <c r="X83" s="20"/>
      <c r="Y83" s="20"/>
      <c r="Z83" s="20"/>
      <c r="AA83" s="12"/>
    </row>
    <row r="84" spans="1:27" s="9" customFormat="1" ht="21" x14ac:dyDescent="0.35">
      <c r="A84" s="28"/>
      <c r="B84" s="28"/>
      <c r="C84" s="29"/>
      <c r="D84" s="30"/>
      <c r="E84" s="30"/>
      <c r="F84" s="3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3"/>
      <c r="AA84" s="12"/>
    </row>
    <row r="85" spans="1:27" s="9" customFormat="1" ht="21" x14ac:dyDescent="0.35">
      <c r="A85" s="28"/>
      <c r="B85" s="28"/>
      <c r="C85" s="29"/>
      <c r="D85" s="30"/>
      <c r="E85" s="23"/>
      <c r="F85" s="3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12"/>
    </row>
    <row r="86" spans="1:27" ht="21" x14ac:dyDescent="0.35">
      <c r="A86" s="30"/>
      <c r="B86" s="30"/>
      <c r="C86" s="33"/>
      <c r="D86" s="28" t="s">
        <v>33</v>
      </c>
      <c r="E86" s="34"/>
      <c r="F86" s="28" t="s">
        <v>170</v>
      </c>
      <c r="G86" s="35"/>
      <c r="H86" s="31"/>
      <c r="I86" s="22"/>
      <c r="J86" s="22"/>
      <c r="K86" s="22"/>
      <c r="L86" s="22"/>
      <c r="M86" s="22"/>
      <c r="N86" s="22"/>
      <c r="O86" s="22"/>
      <c r="P86" s="22"/>
      <c r="Q86" s="21"/>
      <c r="R86" s="22"/>
      <c r="S86" s="22"/>
      <c r="T86" s="22"/>
      <c r="U86" s="22"/>
      <c r="V86" s="22"/>
      <c r="W86" s="22"/>
      <c r="X86" s="22"/>
      <c r="Y86" s="22"/>
      <c r="Z86" s="22"/>
      <c r="AA86" s="12"/>
    </row>
    <row r="87" spans="1:27" ht="21" x14ac:dyDescent="0.35">
      <c r="A87" s="30"/>
      <c r="B87" s="30"/>
      <c r="C87" s="33"/>
      <c r="D87" s="14" t="s">
        <v>34</v>
      </c>
      <c r="E87" s="34"/>
      <c r="F87" s="14" t="s">
        <v>65</v>
      </c>
      <c r="G87" s="35"/>
      <c r="H87" s="31"/>
      <c r="I87" s="22"/>
      <c r="J87" s="22"/>
      <c r="K87" s="22"/>
      <c r="L87" s="22"/>
      <c r="M87" s="22"/>
      <c r="N87" s="22"/>
      <c r="O87" s="22"/>
      <c r="P87" s="22"/>
      <c r="Q87" s="21"/>
      <c r="R87" s="22"/>
      <c r="S87" s="22"/>
      <c r="T87" s="22"/>
      <c r="U87" s="22"/>
      <c r="V87" s="22"/>
      <c r="W87" s="22"/>
      <c r="X87" s="22"/>
      <c r="Y87" s="22"/>
      <c r="Z87" s="22"/>
      <c r="AA87" s="12"/>
    </row>
    <row r="88" spans="1:27" x14ac:dyDescent="0.25">
      <c r="A88" s="36"/>
      <c r="B88" s="36"/>
      <c r="C88" s="37"/>
      <c r="D88" s="36"/>
      <c r="E88" s="38"/>
      <c r="F88" s="36"/>
      <c r="G88" s="7"/>
      <c r="H88" s="39"/>
      <c r="P88" s="5"/>
      <c r="V88" s="16"/>
      <c r="W88" s="16"/>
      <c r="X88" s="5"/>
      <c r="Y88" s="5"/>
      <c r="Z88" s="5"/>
    </row>
    <row r="89" spans="1:27" x14ac:dyDescent="0.25">
      <c r="A89" s="36"/>
      <c r="B89" s="36"/>
      <c r="C89" s="37"/>
      <c r="D89" s="36"/>
      <c r="E89" s="38"/>
      <c r="F89" s="36"/>
      <c r="G89" s="7"/>
      <c r="H89" s="39"/>
      <c r="P89" s="5"/>
      <c r="V89" s="16"/>
      <c r="W89" s="16"/>
      <c r="X89" s="5"/>
      <c r="Y89" s="5"/>
      <c r="Z89" s="5"/>
    </row>
    <row r="90" spans="1:27" x14ac:dyDescent="0.25">
      <c r="A90" s="36"/>
      <c r="B90" s="36"/>
      <c r="C90" s="37"/>
      <c r="D90" s="36"/>
      <c r="E90" s="38"/>
      <c r="F90" s="36"/>
      <c r="G90" s="7"/>
      <c r="H90" s="39"/>
      <c r="P90" s="5"/>
      <c r="V90" s="16"/>
      <c r="W90" s="16"/>
      <c r="X90" s="5"/>
      <c r="Y90" s="5"/>
      <c r="Z90" s="5"/>
    </row>
    <row r="91" spans="1:27" x14ac:dyDescent="0.25">
      <c r="A91" s="36"/>
      <c r="B91" s="36"/>
      <c r="C91" s="37"/>
      <c r="D91" s="36"/>
      <c r="E91" s="38"/>
      <c r="F91" s="36"/>
      <c r="G91" s="7"/>
      <c r="H91" s="39"/>
      <c r="P91" s="5"/>
      <c r="V91" s="16"/>
      <c r="W91" s="16"/>
      <c r="X91" s="5"/>
      <c r="Y91" s="5"/>
      <c r="Z91" s="5"/>
    </row>
    <row r="92" spans="1:27" x14ac:dyDescent="0.25">
      <c r="A92" s="36"/>
      <c r="B92" s="36"/>
      <c r="C92" s="37"/>
      <c r="D92" s="36"/>
      <c r="E92" s="38"/>
      <c r="F92" s="36"/>
      <c r="G92" s="7"/>
      <c r="H92" s="39"/>
      <c r="P92" s="5"/>
      <c r="V92" s="16"/>
      <c r="W92" s="16"/>
      <c r="X92" s="5"/>
      <c r="Y92" s="5"/>
      <c r="Z92" s="5"/>
    </row>
    <row r="93" spans="1:27" x14ac:dyDescent="0.25">
      <c r="A93" s="36"/>
      <c r="B93" s="36"/>
      <c r="C93" s="37"/>
      <c r="D93" s="36"/>
      <c r="E93" s="38"/>
      <c r="F93" s="36"/>
      <c r="G93" s="7"/>
      <c r="H93" s="39"/>
      <c r="P93" s="5"/>
      <c r="V93" s="16"/>
      <c r="W93" s="16"/>
      <c r="X93" s="5"/>
      <c r="Y93" s="5"/>
      <c r="Z93" s="5"/>
    </row>
    <row r="94" spans="1:27" x14ac:dyDescent="0.25">
      <c r="A94" s="36"/>
      <c r="B94" s="36"/>
      <c r="C94" s="37"/>
      <c r="D94" s="36"/>
      <c r="E94" s="38"/>
      <c r="F94" s="36"/>
      <c r="G94" s="7"/>
      <c r="H94" s="39"/>
      <c r="P94" s="5"/>
      <c r="V94" s="16"/>
      <c r="W94" s="16"/>
      <c r="X94" s="5"/>
      <c r="Y94" s="5"/>
      <c r="Z94" s="5"/>
    </row>
    <row r="95" spans="1:27" x14ac:dyDescent="0.25">
      <c r="A95" s="36"/>
      <c r="B95" s="36"/>
      <c r="C95" s="37"/>
      <c r="D95" s="36"/>
      <c r="E95" s="38"/>
      <c r="F95" s="36"/>
      <c r="G95" s="7"/>
      <c r="H95" s="39"/>
      <c r="P95" s="5"/>
      <c r="V95" s="16"/>
      <c r="W95" s="16"/>
      <c r="X95" s="5"/>
      <c r="Y95" s="5"/>
      <c r="Z95" s="5"/>
    </row>
    <row r="96" spans="1:27" x14ac:dyDescent="0.25">
      <c r="A96" s="36"/>
      <c r="B96" s="36"/>
      <c r="C96" s="37"/>
      <c r="D96" s="36"/>
      <c r="E96" s="38"/>
      <c r="F96" s="36"/>
      <c r="G96" s="7"/>
      <c r="H96" s="39"/>
      <c r="P96" s="5"/>
      <c r="V96" s="16"/>
      <c r="W96" s="16"/>
      <c r="X96" s="5"/>
      <c r="Y96" s="5"/>
      <c r="Z96" s="5"/>
    </row>
    <row r="97" spans="1:26" x14ac:dyDescent="0.25">
      <c r="A97" s="36"/>
      <c r="B97" s="36"/>
      <c r="C97" s="37"/>
      <c r="D97" s="36"/>
      <c r="E97" s="38"/>
      <c r="F97" s="36"/>
      <c r="G97" s="7"/>
      <c r="H97" s="39"/>
      <c r="P97" s="5"/>
      <c r="V97" s="16"/>
      <c r="W97" s="16"/>
      <c r="X97" s="5"/>
      <c r="Y97" s="5"/>
      <c r="Z97" s="5"/>
    </row>
    <row r="98" spans="1:26" x14ac:dyDescent="0.25">
      <c r="E98" s="2"/>
      <c r="G98" s="7"/>
      <c r="H98" s="3"/>
      <c r="V98" s="27"/>
      <c r="W98" s="15"/>
    </row>
    <row r="99" spans="1:26" x14ac:dyDescent="0.25">
      <c r="E99" s="2"/>
      <c r="G99" s="7"/>
      <c r="H99" s="3"/>
      <c r="V99" s="27"/>
      <c r="W99" s="15"/>
    </row>
    <row r="100" spans="1:26" x14ac:dyDescent="0.25">
      <c r="E100" s="2"/>
      <c r="G100" s="7"/>
      <c r="H100" s="3"/>
      <c r="V100" s="27"/>
      <c r="W100" s="15"/>
    </row>
    <row r="101" spans="1:26" x14ac:dyDescent="0.25">
      <c r="E101" s="2"/>
      <c r="G101" s="7"/>
      <c r="H101" s="3"/>
      <c r="V101" s="27"/>
      <c r="W101" s="15"/>
      <c r="Y101" s="13"/>
    </row>
    <row r="102" spans="1:26" x14ac:dyDescent="0.25">
      <c r="E102" s="2"/>
      <c r="G102" s="7"/>
      <c r="H102" s="3"/>
      <c r="V102" s="27"/>
      <c r="W102" s="15"/>
    </row>
    <row r="103" spans="1:26" x14ac:dyDescent="0.25">
      <c r="E103" s="2"/>
      <c r="G103" s="7"/>
      <c r="H103" s="3"/>
      <c r="V103" s="27"/>
      <c r="W103" s="15"/>
    </row>
    <row r="104" spans="1:26" x14ac:dyDescent="0.25">
      <c r="E104" s="2"/>
      <c r="G104" s="7"/>
      <c r="H104" s="3"/>
      <c r="V104" s="27"/>
      <c r="W104" s="15"/>
    </row>
    <row r="105" spans="1:26" x14ac:dyDescent="0.25">
      <c r="E105" s="2"/>
      <c r="G105" s="7"/>
      <c r="H105" s="3"/>
      <c r="V105" s="27"/>
      <c r="W105" s="15"/>
    </row>
    <row r="106" spans="1:26" x14ac:dyDescent="0.25">
      <c r="E106" s="2"/>
      <c r="G106" s="7"/>
      <c r="H106" s="3"/>
      <c r="V106" s="27"/>
      <c r="W106" s="15"/>
    </row>
    <row r="107" spans="1:26" x14ac:dyDescent="0.25">
      <c r="E107" s="2"/>
      <c r="G107" s="7"/>
      <c r="H107" s="3"/>
      <c r="V107" s="27"/>
      <c r="W107" s="15"/>
    </row>
    <row r="108" spans="1:26" x14ac:dyDescent="0.25">
      <c r="E108" s="2"/>
      <c r="G108" s="7"/>
      <c r="H108" s="3"/>
      <c r="V108" s="27"/>
      <c r="W108" s="15"/>
    </row>
    <row r="109" spans="1:26" x14ac:dyDescent="0.25">
      <c r="E109" s="2"/>
      <c r="G109" s="7"/>
      <c r="H109" s="3"/>
      <c r="V109" s="27"/>
      <c r="W109" s="15"/>
    </row>
    <row r="110" spans="1:26" x14ac:dyDescent="0.25">
      <c r="E110" s="2"/>
      <c r="G110" s="7"/>
      <c r="H110" s="3"/>
      <c r="V110" s="27"/>
      <c r="W110" s="15"/>
    </row>
    <row r="111" spans="1:26" x14ac:dyDescent="0.25">
      <c r="E111" s="2"/>
      <c r="G111" s="7"/>
      <c r="H111" s="3"/>
      <c r="V111" s="27"/>
      <c r="W111" s="15"/>
    </row>
    <row r="112" spans="1:26" x14ac:dyDescent="0.25">
      <c r="E112" s="2"/>
      <c r="G112" s="7"/>
      <c r="H112" s="3"/>
      <c r="V112" s="27"/>
      <c r="W112" s="15"/>
    </row>
    <row r="113" spans="5:23" x14ac:dyDescent="0.25">
      <c r="E113" s="2"/>
      <c r="G113" s="7"/>
      <c r="H113" s="3"/>
      <c r="V113" s="27"/>
      <c r="W113" s="15"/>
    </row>
    <row r="114" spans="5:23" x14ac:dyDescent="0.25">
      <c r="E114" s="2"/>
      <c r="G114" s="7"/>
      <c r="H114" s="3"/>
      <c r="V114" s="27"/>
      <c r="W114" s="15"/>
    </row>
    <row r="115" spans="5:23" x14ac:dyDescent="0.25">
      <c r="E115" s="2"/>
      <c r="G115" s="7"/>
      <c r="H115" s="3"/>
      <c r="V115" s="27"/>
      <c r="W115" s="15"/>
    </row>
    <row r="116" spans="5:23" x14ac:dyDescent="0.25">
      <c r="E116" s="2"/>
      <c r="G116" s="7"/>
      <c r="H116" s="3"/>
      <c r="V116" s="27"/>
      <c r="W116" s="15"/>
    </row>
    <row r="117" spans="5:23" x14ac:dyDescent="0.25">
      <c r="E117" s="2"/>
      <c r="G117" s="7"/>
      <c r="H117" s="3"/>
      <c r="V117" s="27"/>
      <c r="W117" s="15"/>
    </row>
    <row r="118" spans="5:23" x14ac:dyDescent="0.25">
      <c r="E118" s="2"/>
      <c r="G118" s="7"/>
      <c r="H118" s="3"/>
    </row>
    <row r="119" spans="5:23" x14ac:dyDescent="0.25">
      <c r="E119" s="2"/>
      <c r="G119" s="7"/>
      <c r="H119" s="3"/>
    </row>
    <row r="120" spans="5:23" x14ac:dyDescent="0.25">
      <c r="E120" s="2"/>
      <c r="G120" s="7"/>
      <c r="H120" s="3"/>
    </row>
    <row r="121" spans="5:23" x14ac:dyDescent="0.25">
      <c r="E121" s="2"/>
      <c r="G121" s="7"/>
      <c r="H121" s="3"/>
    </row>
    <row r="122" spans="5:23" x14ac:dyDescent="0.25">
      <c r="E122" s="2"/>
      <c r="G122" s="7"/>
      <c r="H122" s="3"/>
    </row>
    <row r="123" spans="5:23" x14ac:dyDescent="0.25">
      <c r="E123" s="2"/>
      <c r="G123" s="7"/>
      <c r="H123" s="3"/>
    </row>
    <row r="124" spans="5:23" x14ac:dyDescent="0.25">
      <c r="E124" s="2"/>
      <c r="G124" s="7"/>
      <c r="H124" s="3"/>
    </row>
    <row r="125" spans="5:23" x14ac:dyDescent="0.25">
      <c r="E125" s="2"/>
      <c r="G125" s="7"/>
      <c r="H125" s="3"/>
    </row>
    <row r="126" spans="5:23" x14ac:dyDescent="0.25">
      <c r="E126" s="2"/>
      <c r="G126" s="7"/>
      <c r="H126" s="3"/>
    </row>
    <row r="127" spans="5:23" x14ac:dyDescent="0.25">
      <c r="E127" s="2"/>
      <c r="G127" s="7"/>
      <c r="H127" s="3"/>
    </row>
    <row r="128" spans="5:23" x14ac:dyDescent="0.25">
      <c r="E128" s="2"/>
      <c r="G128" s="7"/>
      <c r="H128" s="3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  <row r="343" spans="5:8" x14ac:dyDescent="0.25">
      <c r="E343" s="2"/>
      <c r="G343" s="7"/>
      <c r="H343" s="3"/>
    </row>
    <row r="344" spans="5:8" x14ac:dyDescent="0.25">
      <c r="E344" s="2"/>
      <c r="G344" s="7"/>
      <c r="H344" s="3"/>
    </row>
  </sheetData>
  <autoFilter ref="D6:G79"/>
  <sortState ref="A10:CA53">
    <sortCondition ref="E10:E53"/>
  </sortState>
  <mergeCells count="13">
    <mergeCell ref="A79:F79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</mergeCells>
  <pageMargins left="0.86614173228346503" right="0.74803149606299202" top="0.96" bottom="0.74803149606299202" header="0.31496062992126" footer="0.31496062992126"/>
  <pageSetup paperSize="5" scale="32" orientation="landscape" r:id="rId1"/>
  <headerFooter>
    <oddFooter>&amp;L&amp;P/&amp;N</oddFooter>
  </headerFooter>
  <rowBreaks count="3" manualBreakCount="3">
    <brk id="35" max="16383" man="1"/>
    <brk id="67" max="16383" man="1"/>
    <brk id="87" max="16383" man="1"/>
  </rowBreaks>
  <colBreaks count="1" manualBreakCount="1">
    <brk id="2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432BA2-0982-4DB6-BB57-B57C73C8C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2024-09-02T13:33:43Z</cp:lastPrinted>
  <dcterms:created xsi:type="dcterms:W3CDTF">2021-10-19T14:31:34Z</dcterms:created>
  <dcterms:modified xsi:type="dcterms:W3CDTF">2024-09-02T14:15:27Z</dcterms:modified>
</cp:coreProperties>
</file>