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arla.santana\OneDrive - cnss.gob.do\Escritorio\"/>
    </mc:Choice>
  </mc:AlternateContent>
  <bookViews>
    <workbookView xWindow="0" yWindow="0" windowWidth="28635" windowHeight="11880" activeTab="1"/>
  </bookViews>
  <sheets>
    <sheet name="Gráfico1" sheetId="3" r:id="rId1"/>
    <sheet name="Hoja1" sheetId="1" r:id="rId2"/>
    <sheet name="Hoja2" sheetId="4" r:id="rId3"/>
    <sheet name="Hoja3" sheetId="5" r:id="rId4"/>
  </sheets>
  <definedNames>
    <definedName name="_xlnm._FilterDatabase" localSheetId="1" hidden="1">Hoja1!$A$6:$Z$113</definedName>
    <definedName name="_xlnm._FilterDatabase" localSheetId="2" hidden="1">Hoja2!$A$1:$Z$111</definedName>
    <definedName name="_xlnm.Print_Area" localSheetId="1">Hoja1!$A$1:$CC$396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51" i="1" l="1"/>
  <c r="S120" i="1"/>
  <c r="I51" i="1" l="1"/>
  <c r="J51" i="1"/>
  <c r="K51" i="1"/>
  <c r="L51" i="1"/>
  <c r="H51" i="1" s="1"/>
  <c r="M51" i="1"/>
  <c r="Y51" i="1" l="1"/>
  <c r="O51" i="1"/>
  <c r="X51" i="1"/>
  <c r="Z51" i="1" s="1"/>
  <c r="P120" i="1"/>
  <c r="I110" i="1" l="1"/>
  <c r="J110" i="1"/>
  <c r="K110" i="1"/>
  <c r="L110" i="1"/>
  <c r="M110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103" i="1"/>
  <c r="K104" i="1"/>
  <c r="K105" i="1"/>
  <c r="K106" i="1"/>
  <c r="K107" i="1"/>
  <c r="K108" i="1"/>
  <c r="K109" i="1"/>
  <c r="K111" i="1"/>
  <c r="K112" i="1"/>
  <c r="K113" i="1"/>
  <c r="K114" i="1"/>
  <c r="K115" i="1"/>
  <c r="K116" i="1"/>
  <c r="K117" i="1"/>
  <c r="K118" i="1"/>
  <c r="K9" i="1"/>
  <c r="Y110" i="1" l="1"/>
  <c r="X110" i="1"/>
  <c r="H110" i="1"/>
  <c r="U110" i="1" s="1"/>
  <c r="O110" i="1"/>
  <c r="W110" i="1" l="1"/>
  <c r="Z110" i="1" s="1"/>
  <c r="N120" i="1"/>
  <c r="T120" i="1" l="1"/>
  <c r="G120" i="1"/>
  <c r="I118" i="1"/>
  <c r="J118" i="1"/>
  <c r="L118" i="1"/>
  <c r="M118" i="1"/>
  <c r="O118" i="1" l="1"/>
  <c r="X118" i="1"/>
  <c r="H118" i="1"/>
  <c r="U118" i="1" s="1"/>
  <c r="Y118" i="1"/>
  <c r="I2" i="4"/>
  <c r="H2" i="4" s="1"/>
  <c r="J2" i="4"/>
  <c r="Y2" i="4" s="1"/>
  <c r="K2" i="4"/>
  <c r="W2" i="4"/>
  <c r="I3" i="4"/>
  <c r="J3" i="4"/>
  <c r="Y3" i="4" s="1"/>
  <c r="K3" i="4"/>
  <c r="W3" i="4"/>
  <c r="I23" i="1"/>
  <c r="J23" i="1"/>
  <c r="L23" i="1"/>
  <c r="M23" i="1"/>
  <c r="W23" i="1"/>
  <c r="I24" i="1"/>
  <c r="J24" i="1"/>
  <c r="L24" i="1"/>
  <c r="H24" i="1" s="1"/>
  <c r="M24" i="1"/>
  <c r="W24" i="1"/>
  <c r="I25" i="1"/>
  <c r="J25" i="1"/>
  <c r="L25" i="1"/>
  <c r="M25" i="1"/>
  <c r="W25" i="1"/>
  <c r="I26" i="1"/>
  <c r="J26" i="1"/>
  <c r="L26" i="1"/>
  <c r="M26" i="1"/>
  <c r="W26" i="1"/>
  <c r="I27" i="1"/>
  <c r="J27" i="1"/>
  <c r="L27" i="1"/>
  <c r="M27" i="1"/>
  <c r="W27" i="1"/>
  <c r="I28" i="1"/>
  <c r="J28" i="1"/>
  <c r="L28" i="1"/>
  <c r="H28" i="1" s="1"/>
  <c r="U28" i="1" s="1"/>
  <c r="M28" i="1"/>
  <c r="I29" i="1"/>
  <c r="J29" i="1"/>
  <c r="L29" i="1"/>
  <c r="H29" i="1" s="1"/>
  <c r="M29" i="1"/>
  <c r="W29" i="1"/>
  <c r="I30" i="1"/>
  <c r="J30" i="1"/>
  <c r="L30" i="1"/>
  <c r="M30" i="1"/>
  <c r="I31" i="1"/>
  <c r="J31" i="1"/>
  <c r="L31" i="1"/>
  <c r="M31" i="1"/>
  <c r="W31" i="1"/>
  <c r="I32" i="1"/>
  <c r="J32" i="1"/>
  <c r="L32" i="1"/>
  <c r="M32" i="1"/>
  <c r="W32" i="1"/>
  <c r="I33" i="1"/>
  <c r="J33" i="1"/>
  <c r="L33" i="1"/>
  <c r="M33" i="1"/>
  <c r="W33" i="1"/>
  <c r="I34" i="1"/>
  <c r="J34" i="1"/>
  <c r="L34" i="1"/>
  <c r="M34" i="1"/>
  <c r="W34" i="1"/>
  <c r="I35" i="1"/>
  <c r="J35" i="1"/>
  <c r="L35" i="1"/>
  <c r="M35" i="1"/>
  <c r="W35" i="1"/>
  <c r="I36" i="1"/>
  <c r="J36" i="1"/>
  <c r="L36" i="1"/>
  <c r="M36" i="1"/>
  <c r="W36" i="1"/>
  <c r="I37" i="1"/>
  <c r="J37" i="1"/>
  <c r="L37" i="1"/>
  <c r="M37" i="1"/>
  <c r="W37" i="1"/>
  <c r="I38" i="1"/>
  <c r="J38" i="1"/>
  <c r="L38" i="1"/>
  <c r="M38" i="1"/>
  <c r="W38" i="1"/>
  <c r="I39" i="1"/>
  <c r="J39" i="1"/>
  <c r="L39" i="1"/>
  <c r="M39" i="1"/>
  <c r="W39" i="1"/>
  <c r="I40" i="1"/>
  <c r="J40" i="1"/>
  <c r="L40" i="1"/>
  <c r="M40" i="1"/>
  <c r="W40" i="1"/>
  <c r="I41" i="1"/>
  <c r="J41" i="1"/>
  <c r="L41" i="1"/>
  <c r="M41" i="1"/>
  <c r="W41" i="1"/>
  <c r="I42" i="1"/>
  <c r="J42" i="1"/>
  <c r="L42" i="1"/>
  <c r="M42" i="1"/>
  <c r="W42" i="1"/>
  <c r="I43" i="1"/>
  <c r="J43" i="1"/>
  <c r="L43" i="1"/>
  <c r="M43" i="1"/>
  <c r="W43" i="1"/>
  <c r="I44" i="1"/>
  <c r="J44" i="1"/>
  <c r="L44" i="1"/>
  <c r="M44" i="1"/>
  <c r="W44" i="1"/>
  <c r="I45" i="1"/>
  <c r="J45" i="1"/>
  <c r="L45" i="1"/>
  <c r="M45" i="1"/>
  <c r="I46" i="1"/>
  <c r="J46" i="1"/>
  <c r="L46" i="1"/>
  <c r="M46" i="1"/>
  <c r="I47" i="1"/>
  <c r="J47" i="1"/>
  <c r="L47" i="1"/>
  <c r="M47" i="1"/>
  <c r="I48" i="1"/>
  <c r="J48" i="1"/>
  <c r="L48" i="1"/>
  <c r="M48" i="1"/>
  <c r="W48" i="1"/>
  <c r="I49" i="1"/>
  <c r="J49" i="1"/>
  <c r="L49" i="1"/>
  <c r="M49" i="1"/>
  <c r="W49" i="1"/>
  <c r="I50" i="1"/>
  <c r="J50" i="1"/>
  <c r="L50" i="1"/>
  <c r="M50" i="1"/>
  <c r="W50" i="1"/>
  <c r="I52" i="1"/>
  <c r="J52" i="1"/>
  <c r="L52" i="1"/>
  <c r="M52" i="1"/>
  <c r="W52" i="1"/>
  <c r="I53" i="1"/>
  <c r="J53" i="1"/>
  <c r="L53" i="1"/>
  <c r="M53" i="1"/>
  <c r="I54" i="1"/>
  <c r="J54" i="1"/>
  <c r="L54" i="1"/>
  <c r="X54" i="1" s="1"/>
  <c r="M54" i="1"/>
  <c r="W54" i="1"/>
  <c r="I55" i="1"/>
  <c r="J55" i="1"/>
  <c r="L55" i="1"/>
  <c r="M55" i="1"/>
  <c r="W55" i="1"/>
  <c r="I56" i="1"/>
  <c r="J56" i="1"/>
  <c r="L56" i="1"/>
  <c r="M56" i="1"/>
  <c r="W56" i="1"/>
  <c r="I57" i="1"/>
  <c r="J57" i="1"/>
  <c r="L57" i="1"/>
  <c r="M57" i="1"/>
  <c r="W57" i="1"/>
  <c r="I58" i="1"/>
  <c r="J58" i="1"/>
  <c r="L58" i="1"/>
  <c r="M58" i="1"/>
  <c r="W58" i="1"/>
  <c r="I59" i="1"/>
  <c r="J59" i="1"/>
  <c r="L59" i="1"/>
  <c r="M59" i="1"/>
  <c r="W59" i="1"/>
  <c r="I60" i="1"/>
  <c r="J60" i="1"/>
  <c r="L60" i="1"/>
  <c r="M60" i="1"/>
  <c r="W60" i="1"/>
  <c r="I61" i="1"/>
  <c r="J61" i="1"/>
  <c r="L61" i="1"/>
  <c r="M61" i="1"/>
  <c r="W61" i="1"/>
  <c r="I62" i="1"/>
  <c r="J62" i="1"/>
  <c r="L62" i="1"/>
  <c r="M62" i="1"/>
  <c r="W62" i="1"/>
  <c r="I63" i="1"/>
  <c r="J63" i="1"/>
  <c r="L63" i="1"/>
  <c r="M63" i="1"/>
  <c r="W63" i="1"/>
  <c r="I64" i="1"/>
  <c r="J64" i="1"/>
  <c r="L64" i="1"/>
  <c r="M64" i="1"/>
  <c r="W64" i="1"/>
  <c r="I65" i="1"/>
  <c r="J65" i="1"/>
  <c r="L65" i="1"/>
  <c r="M65" i="1"/>
  <c r="W65" i="1"/>
  <c r="I66" i="1"/>
  <c r="J66" i="1"/>
  <c r="L66" i="1"/>
  <c r="H66" i="1" s="1"/>
  <c r="M66" i="1"/>
  <c r="W66" i="1"/>
  <c r="I67" i="1"/>
  <c r="J67" i="1"/>
  <c r="L67" i="1"/>
  <c r="M67" i="1"/>
  <c r="I68" i="1"/>
  <c r="J68" i="1"/>
  <c r="L68" i="1"/>
  <c r="M68" i="1"/>
  <c r="W68" i="1"/>
  <c r="I69" i="1"/>
  <c r="J69" i="1"/>
  <c r="L69" i="1"/>
  <c r="M69" i="1"/>
  <c r="W69" i="1"/>
  <c r="I70" i="1"/>
  <c r="J70" i="1"/>
  <c r="L70" i="1"/>
  <c r="M70" i="1"/>
  <c r="W70" i="1"/>
  <c r="I71" i="1"/>
  <c r="J71" i="1"/>
  <c r="L71" i="1"/>
  <c r="M71" i="1"/>
  <c r="W71" i="1"/>
  <c r="I72" i="1"/>
  <c r="J72" i="1"/>
  <c r="L72" i="1"/>
  <c r="M72" i="1"/>
  <c r="W72" i="1"/>
  <c r="I73" i="1"/>
  <c r="J73" i="1"/>
  <c r="L73" i="1"/>
  <c r="M73" i="1"/>
  <c r="W73" i="1"/>
  <c r="I74" i="1"/>
  <c r="J74" i="1"/>
  <c r="L74" i="1"/>
  <c r="M74" i="1"/>
  <c r="W74" i="1"/>
  <c r="I75" i="1"/>
  <c r="J75" i="1"/>
  <c r="L75" i="1"/>
  <c r="M75" i="1"/>
  <c r="W75" i="1"/>
  <c r="I76" i="1"/>
  <c r="J76" i="1"/>
  <c r="L76" i="1"/>
  <c r="X76" i="1" s="1"/>
  <c r="M76" i="1"/>
  <c r="W76" i="1"/>
  <c r="I77" i="1"/>
  <c r="J77" i="1"/>
  <c r="L77" i="1"/>
  <c r="M77" i="1"/>
  <c r="I78" i="1"/>
  <c r="J78" i="1"/>
  <c r="L78" i="1"/>
  <c r="M78" i="1"/>
  <c r="W78" i="1"/>
  <c r="I79" i="1"/>
  <c r="J79" i="1"/>
  <c r="L79" i="1"/>
  <c r="M79" i="1"/>
  <c r="W79" i="1"/>
  <c r="I80" i="1"/>
  <c r="J80" i="1"/>
  <c r="L80" i="1"/>
  <c r="M80" i="1"/>
  <c r="W80" i="1"/>
  <c r="I81" i="1"/>
  <c r="J81" i="1"/>
  <c r="L81" i="1"/>
  <c r="M81" i="1"/>
  <c r="W81" i="1"/>
  <c r="I82" i="1"/>
  <c r="J82" i="1"/>
  <c r="L82" i="1"/>
  <c r="M82" i="1"/>
  <c r="W82" i="1"/>
  <c r="I83" i="1"/>
  <c r="J83" i="1"/>
  <c r="L83" i="1"/>
  <c r="M83" i="1"/>
  <c r="W83" i="1"/>
  <c r="I84" i="1"/>
  <c r="J84" i="1"/>
  <c r="L84" i="1"/>
  <c r="M84" i="1"/>
  <c r="W84" i="1"/>
  <c r="I85" i="1"/>
  <c r="J85" i="1"/>
  <c r="L85" i="1"/>
  <c r="M85" i="1"/>
  <c r="W85" i="1"/>
  <c r="I86" i="1"/>
  <c r="J86" i="1"/>
  <c r="L86" i="1"/>
  <c r="M86" i="1"/>
  <c r="W86" i="1"/>
  <c r="I87" i="1"/>
  <c r="J87" i="1"/>
  <c r="L87" i="1"/>
  <c r="M87" i="1"/>
  <c r="W87" i="1"/>
  <c r="I88" i="1"/>
  <c r="J88" i="1"/>
  <c r="L88" i="1"/>
  <c r="M88" i="1"/>
  <c r="W88" i="1"/>
  <c r="I89" i="1"/>
  <c r="J89" i="1"/>
  <c r="L89" i="1"/>
  <c r="M89" i="1"/>
  <c r="W89" i="1"/>
  <c r="I90" i="1"/>
  <c r="J90" i="1"/>
  <c r="L90" i="1"/>
  <c r="M90" i="1"/>
  <c r="W90" i="1"/>
  <c r="I91" i="1"/>
  <c r="J91" i="1"/>
  <c r="L91" i="1"/>
  <c r="M91" i="1"/>
  <c r="I92" i="1"/>
  <c r="J92" i="1"/>
  <c r="L92" i="1"/>
  <c r="M92" i="1"/>
  <c r="W92" i="1"/>
  <c r="I93" i="1"/>
  <c r="J93" i="1"/>
  <c r="L93" i="1"/>
  <c r="M93" i="1"/>
  <c r="I94" i="1"/>
  <c r="J94" i="1"/>
  <c r="L94" i="1"/>
  <c r="M94" i="1"/>
  <c r="I95" i="1"/>
  <c r="J95" i="1"/>
  <c r="L95" i="1"/>
  <c r="M95" i="1"/>
  <c r="I96" i="1"/>
  <c r="J96" i="1"/>
  <c r="L96" i="1"/>
  <c r="M96" i="1"/>
  <c r="I97" i="1"/>
  <c r="J97" i="1"/>
  <c r="L97" i="1"/>
  <c r="M97" i="1"/>
  <c r="I98" i="1"/>
  <c r="J98" i="1"/>
  <c r="L98" i="1"/>
  <c r="M98" i="1"/>
  <c r="I99" i="1"/>
  <c r="J99" i="1"/>
  <c r="L99" i="1"/>
  <c r="M99" i="1"/>
  <c r="I100" i="1"/>
  <c r="J100" i="1"/>
  <c r="L100" i="1"/>
  <c r="M100" i="1"/>
  <c r="I101" i="1"/>
  <c r="J101" i="1"/>
  <c r="L101" i="1"/>
  <c r="M101" i="1"/>
  <c r="I102" i="1"/>
  <c r="J102" i="1"/>
  <c r="L102" i="1"/>
  <c r="M102" i="1"/>
  <c r="I103" i="1"/>
  <c r="J103" i="1"/>
  <c r="L103" i="1"/>
  <c r="M103" i="1"/>
  <c r="I104" i="1"/>
  <c r="J104" i="1"/>
  <c r="L104" i="1"/>
  <c r="M104" i="1"/>
  <c r="I105" i="1"/>
  <c r="J105" i="1"/>
  <c r="L105" i="1"/>
  <c r="M105" i="1"/>
  <c r="I106" i="1"/>
  <c r="J106" i="1"/>
  <c r="L106" i="1"/>
  <c r="M106" i="1"/>
  <c r="I107" i="1"/>
  <c r="J107" i="1"/>
  <c r="L107" i="1"/>
  <c r="M107" i="1"/>
  <c r="I108" i="1"/>
  <c r="J108" i="1"/>
  <c r="L108" i="1"/>
  <c r="M108" i="1"/>
  <c r="I109" i="1"/>
  <c r="J109" i="1"/>
  <c r="L109" i="1"/>
  <c r="M109" i="1"/>
  <c r="I111" i="1"/>
  <c r="J111" i="1"/>
  <c r="L111" i="1"/>
  <c r="M111" i="1"/>
  <c r="I112" i="1"/>
  <c r="J112" i="1"/>
  <c r="L112" i="1"/>
  <c r="M112" i="1"/>
  <c r="I113" i="1"/>
  <c r="J113" i="1"/>
  <c r="L113" i="1"/>
  <c r="M113" i="1"/>
  <c r="I114" i="1"/>
  <c r="J114" i="1"/>
  <c r="L114" i="1"/>
  <c r="M114" i="1"/>
  <c r="I115" i="1"/>
  <c r="J115" i="1"/>
  <c r="L115" i="1"/>
  <c r="M115" i="1"/>
  <c r="I116" i="1"/>
  <c r="J116" i="1"/>
  <c r="L116" i="1"/>
  <c r="M116" i="1"/>
  <c r="I117" i="1"/>
  <c r="J117" i="1"/>
  <c r="L117" i="1"/>
  <c r="M117" i="1"/>
  <c r="Q120" i="1"/>
  <c r="V120" i="1"/>
  <c r="M111" i="4"/>
  <c r="L111" i="4"/>
  <c r="K111" i="4"/>
  <c r="J111" i="4"/>
  <c r="I111" i="4"/>
  <c r="M110" i="4"/>
  <c r="L110" i="4"/>
  <c r="K110" i="4"/>
  <c r="J110" i="4"/>
  <c r="Y110" i="4" s="1"/>
  <c r="I110" i="4"/>
  <c r="M109" i="4"/>
  <c r="L109" i="4"/>
  <c r="K109" i="4"/>
  <c r="J109" i="4"/>
  <c r="I109" i="4"/>
  <c r="X109" i="4" s="1"/>
  <c r="M108" i="4"/>
  <c r="L108" i="4"/>
  <c r="K108" i="4"/>
  <c r="J108" i="4"/>
  <c r="I108" i="4"/>
  <c r="M107" i="4"/>
  <c r="L107" i="4"/>
  <c r="K107" i="4"/>
  <c r="J107" i="4"/>
  <c r="I107" i="4"/>
  <c r="M106" i="4"/>
  <c r="L106" i="4"/>
  <c r="K106" i="4"/>
  <c r="J106" i="4"/>
  <c r="I106" i="4"/>
  <c r="M105" i="4"/>
  <c r="L105" i="4"/>
  <c r="K105" i="4"/>
  <c r="J105" i="4"/>
  <c r="I105" i="4"/>
  <c r="M104" i="4"/>
  <c r="L104" i="4"/>
  <c r="K104" i="4"/>
  <c r="J104" i="4"/>
  <c r="Y104" i="4" s="1"/>
  <c r="I104" i="4"/>
  <c r="M103" i="4"/>
  <c r="L103" i="4"/>
  <c r="K103" i="4"/>
  <c r="J103" i="4"/>
  <c r="I103" i="4"/>
  <c r="X103" i="4" s="1"/>
  <c r="M102" i="4"/>
  <c r="L102" i="4"/>
  <c r="K102" i="4"/>
  <c r="J102" i="4"/>
  <c r="I102" i="4"/>
  <c r="W101" i="4"/>
  <c r="M101" i="4"/>
  <c r="L101" i="4"/>
  <c r="K101" i="4"/>
  <c r="J101" i="4"/>
  <c r="I101" i="4"/>
  <c r="M100" i="4"/>
  <c r="L100" i="4"/>
  <c r="K100" i="4"/>
  <c r="J100" i="4"/>
  <c r="I100" i="4"/>
  <c r="M99" i="4"/>
  <c r="L99" i="4"/>
  <c r="H99" i="4" s="1"/>
  <c r="U99" i="4" s="1"/>
  <c r="W99" i="4" s="1"/>
  <c r="K99" i="4"/>
  <c r="J99" i="4"/>
  <c r="I99" i="4"/>
  <c r="M98" i="4"/>
  <c r="L98" i="4"/>
  <c r="K98" i="4"/>
  <c r="J98" i="4"/>
  <c r="I98" i="4"/>
  <c r="M97" i="4"/>
  <c r="L97" i="4"/>
  <c r="K97" i="4"/>
  <c r="J97" i="4"/>
  <c r="Y97" i="4" s="1"/>
  <c r="I97" i="4"/>
  <c r="M96" i="4"/>
  <c r="L96" i="4"/>
  <c r="K96" i="4"/>
  <c r="J96" i="4"/>
  <c r="I96" i="4"/>
  <c r="H96" i="4" s="1"/>
  <c r="U96" i="4" s="1"/>
  <c r="W96" i="4" s="1"/>
  <c r="M95" i="4"/>
  <c r="L95" i="4"/>
  <c r="K95" i="4"/>
  <c r="J95" i="4"/>
  <c r="I95" i="4"/>
  <c r="M94" i="4"/>
  <c r="L94" i="4"/>
  <c r="K94" i="4"/>
  <c r="J94" i="4"/>
  <c r="I94" i="4"/>
  <c r="M93" i="4"/>
  <c r="L93" i="4"/>
  <c r="H93" i="4" s="1"/>
  <c r="U93" i="4" s="1"/>
  <c r="W93" i="4" s="1"/>
  <c r="K93" i="4"/>
  <c r="J93" i="4"/>
  <c r="I93" i="4"/>
  <c r="M92" i="4"/>
  <c r="L92" i="4"/>
  <c r="K92" i="4"/>
  <c r="J92" i="4"/>
  <c r="I92" i="4"/>
  <c r="M91" i="4"/>
  <c r="L91" i="4"/>
  <c r="K91" i="4"/>
  <c r="J91" i="4"/>
  <c r="I91" i="4"/>
  <c r="M90" i="4"/>
  <c r="L90" i="4"/>
  <c r="K90" i="4"/>
  <c r="J90" i="4"/>
  <c r="I90" i="4"/>
  <c r="M89" i="4"/>
  <c r="L89" i="4"/>
  <c r="K89" i="4"/>
  <c r="J89" i="4"/>
  <c r="I89" i="4"/>
  <c r="M88" i="4"/>
  <c r="L88" i="4"/>
  <c r="K88" i="4"/>
  <c r="J88" i="4"/>
  <c r="I88" i="4"/>
  <c r="M87" i="4"/>
  <c r="L87" i="4"/>
  <c r="K87" i="4"/>
  <c r="J87" i="4"/>
  <c r="I87" i="4"/>
  <c r="M86" i="4"/>
  <c r="L86" i="4"/>
  <c r="K86" i="4"/>
  <c r="J86" i="4"/>
  <c r="I86" i="4"/>
  <c r="W85" i="4"/>
  <c r="M85" i="4"/>
  <c r="L85" i="4"/>
  <c r="K85" i="4"/>
  <c r="J85" i="4"/>
  <c r="I85" i="4"/>
  <c r="M84" i="4"/>
  <c r="L84" i="4"/>
  <c r="K84" i="4"/>
  <c r="J84" i="4"/>
  <c r="I84" i="4"/>
  <c r="W83" i="4"/>
  <c r="M83" i="4"/>
  <c r="L83" i="4"/>
  <c r="K83" i="4"/>
  <c r="J83" i="4"/>
  <c r="I83" i="4"/>
  <c r="W82" i="4"/>
  <c r="M82" i="4"/>
  <c r="L82" i="4"/>
  <c r="K82" i="4"/>
  <c r="J82" i="4"/>
  <c r="I82" i="4"/>
  <c r="W81" i="4"/>
  <c r="M81" i="4"/>
  <c r="L81" i="4"/>
  <c r="K81" i="4"/>
  <c r="J81" i="4"/>
  <c r="I81" i="4"/>
  <c r="W80" i="4"/>
  <c r="M80" i="4"/>
  <c r="L80" i="4"/>
  <c r="K80" i="4"/>
  <c r="J80" i="4"/>
  <c r="I80" i="4"/>
  <c r="W79" i="4"/>
  <c r="M79" i="4"/>
  <c r="L79" i="4"/>
  <c r="K79" i="4"/>
  <c r="J79" i="4"/>
  <c r="I79" i="4"/>
  <c r="W78" i="4"/>
  <c r="M78" i="4"/>
  <c r="L78" i="4"/>
  <c r="K78" i="4"/>
  <c r="J78" i="4"/>
  <c r="I78" i="4"/>
  <c r="W77" i="4"/>
  <c r="M77" i="4"/>
  <c r="L77" i="4"/>
  <c r="K77" i="4"/>
  <c r="J77" i="4"/>
  <c r="I77" i="4"/>
  <c r="W76" i="4"/>
  <c r="M76" i="4"/>
  <c r="L76" i="4"/>
  <c r="K76" i="4"/>
  <c r="J76" i="4"/>
  <c r="I76" i="4"/>
  <c r="W75" i="4"/>
  <c r="M75" i="4"/>
  <c r="L75" i="4"/>
  <c r="K75" i="4"/>
  <c r="J75" i="4"/>
  <c r="I75" i="4"/>
  <c r="W74" i="4"/>
  <c r="M74" i="4"/>
  <c r="L74" i="4"/>
  <c r="K74" i="4"/>
  <c r="J74" i="4"/>
  <c r="I74" i="4"/>
  <c r="W73" i="4"/>
  <c r="M73" i="4"/>
  <c r="L73" i="4"/>
  <c r="K73" i="4"/>
  <c r="J73" i="4"/>
  <c r="I73" i="4"/>
  <c r="W72" i="4"/>
  <c r="M72" i="4"/>
  <c r="L72" i="4"/>
  <c r="K72" i="4"/>
  <c r="J72" i="4"/>
  <c r="I72" i="4"/>
  <c r="W71" i="4"/>
  <c r="M71" i="4"/>
  <c r="L71" i="4"/>
  <c r="K71" i="4"/>
  <c r="J71" i="4"/>
  <c r="I71" i="4"/>
  <c r="M70" i="4"/>
  <c r="L70" i="4"/>
  <c r="K70" i="4"/>
  <c r="J70" i="4"/>
  <c r="I70" i="4"/>
  <c r="W69" i="4"/>
  <c r="M69" i="4"/>
  <c r="L69" i="4"/>
  <c r="K69" i="4"/>
  <c r="J69" i="4"/>
  <c r="I69" i="4"/>
  <c r="W68" i="4"/>
  <c r="M68" i="4"/>
  <c r="Y68" i="4" s="1"/>
  <c r="L68" i="4"/>
  <c r="K68" i="4"/>
  <c r="J68" i="4"/>
  <c r="I68" i="4"/>
  <c r="W67" i="4"/>
  <c r="M67" i="4"/>
  <c r="L67" i="4"/>
  <c r="K67" i="4"/>
  <c r="J67" i="4"/>
  <c r="I67" i="4"/>
  <c r="W66" i="4"/>
  <c r="M66" i="4"/>
  <c r="L66" i="4"/>
  <c r="K66" i="4"/>
  <c r="J66" i="4"/>
  <c r="I66" i="4"/>
  <c r="W65" i="4"/>
  <c r="M65" i="4"/>
  <c r="L65" i="4"/>
  <c r="K65" i="4"/>
  <c r="J65" i="4"/>
  <c r="I65" i="4"/>
  <c r="W64" i="4"/>
  <c r="M64" i="4"/>
  <c r="L64" i="4"/>
  <c r="K64" i="4"/>
  <c r="J64" i="4"/>
  <c r="I64" i="4"/>
  <c r="W63" i="4"/>
  <c r="M63" i="4"/>
  <c r="L63" i="4"/>
  <c r="K63" i="4"/>
  <c r="J63" i="4"/>
  <c r="I63" i="4"/>
  <c r="W62" i="4"/>
  <c r="M62" i="4"/>
  <c r="L62" i="4"/>
  <c r="K62" i="4"/>
  <c r="J62" i="4"/>
  <c r="I62" i="4"/>
  <c r="W61" i="4"/>
  <c r="M61" i="4"/>
  <c r="L61" i="4"/>
  <c r="K61" i="4"/>
  <c r="J61" i="4"/>
  <c r="I61" i="4"/>
  <c r="W60" i="4"/>
  <c r="M60" i="4"/>
  <c r="L60" i="4"/>
  <c r="K60" i="4"/>
  <c r="J60" i="4"/>
  <c r="I60" i="4"/>
  <c r="M59" i="4"/>
  <c r="L59" i="4"/>
  <c r="K59" i="4"/>
  <c r="J59" i="4"/>
  <c r="I59" i="4"/>
  <c r="W58" i="4"/>
  <c r="M58" i="4"/>
  <c r="L58" i="4"/>
  <c r="K58" i="4"/>
  <c r="J58" i="4"/>
  <c r="I58" i="4"/>
  <c r="W57" i="4"/>
  <c r="M57" i="4"/>
  <c r="L57" i="4"/>
  <c r="K57" i="4"/>
  <c r="J57" i="4"/>
  <c r="I57" i="4"/>
  <c r="W56" i="4"/>
  <c r="M56" i="4"/>
  <c r="L56" i="4"/>
  <c r="K56" i="4"/>
  <c r="J56" i="4"/>
  <c r="I56" i="4"/>
  <c r="W55" i="4"/>
  <c r="M55" i="4"/>
  <c r="L55" i="4"/>
  <c r="K55" i="4"/>
  <c r="J55" i="4"/>
  <c r="I55" i="4"/>
  <c r="W54" i="4"/>
  <c r="M54" i="4"/>
  <c r="L54" i="4"/>
  <c r="K54" i="4"/>
  <c r="J54" i="4"/>
  <c r="I54" i="4"/>
  <c r="W53" i="4"/>
  <c r="M53" i="4"/>
  <c r="L53" i="4"/>
  <c r="K53" i="4"/>
  <c r="J53" i="4"/>
  <c r="I53" i="4"/>
  <c r="W52" i="4"/>
  <c r="M52" i="4"/>
  <c r="L52" i="4"/>
  <c r="H52" i="4" s="1"/>
  <c r="K52" i="4"/>
  <c r="J52" i="4"/>
  <c r="I52" i="4"/>
  <c r="W51" i="4"/>
  <c r="M51" i="4"/>
  <c r="L51" i="4"/>
  <c r="K51" i="4"/>
  <c r="J51" i="4"/>
  <c r="I51" i="4"/>
  <c r="W50" i="4"/>
  <c r="M50" i="4"/>
  <c r="L50" i="4"/>
  <c r="K50" i="4"/>
  <c r="J50" i="4"/>
  <c r="I50" i="4"/>
  <c r="W49" i="4"/>
  <c r="M49" i="4"/>
  <c r="L49" i="4"/>
  <c r="K49" i="4"/>
  <c r="J49" i="4"/>
  <c r="I49" i="4"/>
  <c r="W48" i="4"/>
  <c r="M48" i="4"/>
  <c r="L48" i="4"/>
  <c r="K48" i="4"/>
  <c r="J48" i="4"/>
  <c r="I48" i="4"/>
  <c r="W47" i="4"/>
  <c r="M47" i="4"/>
  <c r="L47" i="4"/>
  <c r="K47" i="4"/>
  <c r="J47" i="4"/>
  <c r="I47" i="4"/>
  <c r="W46" i="4"/>
  <c r="M46" i="4"/>
  <c r="L46" i="4"/>
  <c r="K46" i="4"/>
  <c r="J46" i="4"/>
  <c r="I46" i="4"/>
  <c r="M45" i="4"/>
  <c r="L45" i="4"/>
  <c r="K45" i="4"/>
  <c r="J45" i="4"/>
  <c r="I45" i="4"/>
  <c r="W44" i="4"/>
  <c r="M44" i="4"/>
  <c r="L44" i="4"/>
  <c r="K44" i="4"/>
  <c r="J44" i="4"/>
  <c r="I44" i="4"/>
  <c r="W43" i="4"/>
  <c r="M43" i="4"/>
  <c r="L43" i="4"/>
  <c r="K43" i="4"/>
  <c r="J43" i="4"/>
  <c r="I43" i="4"/>
  <c r="W42" i="4"/>
  <c r="M42" i="4"/>
  <c r="L42" i="4"/>
  <c r="K42" i="4"/>
  <c r="J42" i="4"/>
  <c r="I42" i="4"/>
  <c r="W41" i="4"/>
  <c r="M41" i="4"/>
  <c r="L41" i="4"/>
  <c r="K41" i="4"/>
  <c r="J41" i="4"/>
  <c r="I41" i="4"/>
  <c r="M40" i="4"/>
  <c r="L40" i="4"/>
  <c r="K40" i="4"/>
  <c r="J40" i="4"/>
  <c r="I40" i="4"/>
  <c r="M39" i="4"/>
  <c r="L39" i="4"/>
  <c r="K39" i="4"/>
  <c r="J39" i="4"/>
  <c r="I39" i="4"/>
  <c r="M38" i="4"/>
  <c r="L38" i="4"/>
  <c r="K38" i="4"/>
  <c r="J38" i="4"/>
  <c r="I38" i="4"/>
  <c r="W37" i="4"/>
  <c r="M37" i="4"/>
  <c r="L37" i="4"/>
  <c r="K37" i="4"/>
  <c r="J37" i="4"/>
  <c r="I37" i="4"/>
  <c r="W36" i="4"/>
  <c r="M36" i="4"/>
  <c r="L36" i="4"/>
  <c r="K36" i="4"/>
  <c r="J36" i="4"/>
  <c r="I36" i="4"/>
  <c r="W35" i="4"/>
  <c r="M35" i="4"/>
  <c r="L35" i="4"/>
  <c r="K35" i="4"/>
  <c r="J35" i="4"/>
  <c r="I35" i="4"/>
  <c r="W34" i="4"/>
  <c r="M34" i="4"/>
  <c r="L34" i="4"/>
  <c r="K34" i="4"/>
  <c r="J34" i="4"/>
  <c r="I34" i="4"/>
  <c r="W33" i="4"/>
  <c r="M33" i="4"/>
  <c r="L33" i="4"/>
  <c r="K33" i="4"/>
  <c r="J33" i="4"/>
  <c r="I33" i="4"/>
  <c r="W32" i="4"/>
  <c r="M32" i="4"/>
  <c r="L32" i="4"/>
  <c r="K32" i="4"/>
  <c r="J32" i="4"/>
  <c r="I32" i="4"/>
  <c r="W31" i="4"/>
  <c r="M31" i="4"/>
  <c r="L31" i="4"/>
  <c r="K31" i="4"/>
  <c r="J31" i="4"/>
  <c r="I31" i="4"/>
  <c r="W30" i="4"/>
  <c r="M30" i="4"/>
  <c r="L30" i="4"/>
  <c r="K30" i="4"/>
  <c r="J30" i="4"/>
  <c r="I30" i="4"/>
  <c r="W29" i="4"/>
  <c r="M29" i="4"/>
  <c r="L29" i="4"/>
  <c r="K29" i="4"/>
  <c r="J29" i="4"/>
  <c r="I29" i="4"/>
  <c r="W28" i="4"/>
  <c r="M28" i="4"/>
  <c r="L28" i="4"/>
  <c r="K28" i="4"/>
  <c r="J28" i="4"/>
  <c r="I28" i="4"/>
  <c r="W27" i="4"/>
  <c r="M27" i="4"/>
  <c r="L27" i="4"/>
  <c r="K27" i="4"/>
  <c r="J27" i="4"/>
  <c r="I27" i="4"/>
  <c r="W26" i="4"/>
  <c r="M26" i="4"/>
  <c r="L26" i="4"/>
  <c r="K26" i="4"/>
  <c r="J26" i="4"/>
  <c r="I26" i="4"/>
  <c r="W25" i="4"/>
  <c r="M25" i="4"/>
  <c r="L25" i="4"/>
  <c r="K25" i="4"/>
  <c r="J25" i="4"/>
  <c r="I25" i="4"/>
  <c r="W24" i="4"/>
  <c r="M24" i="4"/>
  <c r="L24" i="4"/>
  <c r="K24" i="4"/>
  <c r="J24" i="4"/>
  <c r="I24" i="4"/>
  <c r="M23" i="4"/>
  <c r="L23" i="4"/>
  <c r="K23" i="4"/>
  <c r="J23" i="4"/>
  <c r="I23" i="4"/>
  <c r="W22" i="4"/>
  <c r="M22" i="4"/>
  <c r="L22" i="4"/>
  <c r="K22" i="4"/>
  <c r="J22" i="4"/>
  <c r="I22" i="4"/>
  <c r="M21" i="4"/>
  <c r="L21" i="4"/>
  <c r="K21" i="4"/>
  <c r="J21" i="4"/>
  <c r="I21" i="4"/>
  <c r="W20" i="4"/>
  <c r="M20" i="4"/>
  <c r="L20" i="4"/>
  <c r="K20" i="4"/>
  <c r="J20" i="4"/>
  <c r="I20" i="4"/>
  <c r="W19" i="4"/>
  <c r="M19" i="4"/>
  <c r="L19" i="4"/>
  <c r="K19" i="4"/>
  <c r="J19" i="4"/>
  <c r="I19" i="4"/>
  <c r="W18" i="4"/>
  <c r="M18" i="4"/>
  <c r="L18" i="4"/>
  <c r="K18" i="4"/>
  <c r="J18" i="4"/>
  <c r="I18" i="4"/>
  <c r="W17" i="4"/>
  <c r="M17" i="4"/>
  <c r="L17" i="4"/>
  <c r="K17" i="4"/>
  <c r="J17" i="4"/>
  <c r="I17" i="4"/>
  <c r="W16" i="4"/>
  <c r="M16" i="4"/>
  <c r="L16" i="4"/>
  <c r="K16" i="4"/>
  <c r="J16" i="4"/>
  <c r="I16" i="4"/>
  <c r="M15" i="4"/>
  <c r="L15" i="4"/>
  <c r="K15" i="4"/>
  <c r="J15" i="4"/>
  <c r="I15" i="4"/>
  <c r="W14" i="4"/>
  <c r="M14" i="4"/>
  <c r="L14" i="4"/>
  <c r="K14" i="4"/>
  <c r="J14" i="4"/>
  <c r="I14" i="4"/>
  <c r="W13" i="4"/>
  <c r="M13" i="4"/>
  <c r="L13" i="4"/>
  <c r="K13" i="4"/>
  <c r="J13" i="4"/>
  <c r="I13" i="4"/>
  <c r="W12" i="4"/>
  <c r="M12" i="4"/>
  <c r="L12" i="4"/>
  <c r="K12" i="4"/>
  <c r="J12" i="4"/>
  <c r="I12" i="4"/>
  <c r="M11" i="4"/>
  <c r="L11" i="4"/>
  <c r="K11" i="4"/>
  <c r="J11" i="4"/>
  <c r="I11" i="4"/>
  <c r="W10" i="4"/>
  <c r="M10" i="4"/>
  <c r="L10" i="4"/>
  <c r="K10" i="4"/>
  <c r="J10" i="4"/>
  <c r="I10" i="4"/>
  <c r="W9" i="4"/>
  <c r="M9" i="4"/>
  <c r="L9" i="4"/>
  <c r="K9" i="4"/>
  <c r="J9" i="4"/>
  <c r="I9" i="4"/>
  <c r="W8" i="4"/>
  <c r="M8" i="4"/>
  <c r="L8" i="4"/>
  <c r="K8" i="4"/>
  <c r="J8" i="4"/>
  <c r="I8" i="4"/>
  <c r="W7" i="4"/>
  <c r="M7" i="4"/>
  <c r="L7" i="4"/>
  <c r="K7" i="4"/>
  <c r="J7" i="4"/>
  <c r="I7" i="4"/>
  <c r="W6" i="4"/>
  <c r="M6" i="4"/>
  <c r="L6" i="4"/>
  <c r="K6" i="4"/>
  <c r="J6" i="4"/>
  <c r="I6" i="4"/>
  <c r="W5" i="4"/>
  <c r="M5" i="4"/>
  <c r="L5" i="4"/>
  <c r="K5" i="4"/>
  <c r="J5" i="4"/>
  <c r="I5" i="4"/>
  <c r="W4" i="4"/>
  <c r="K4" i="4"/>
  <c r="J4" i="4"/>
  <c r="Y4" i="4" s="1"/>
  <c r="I4" i="4"/>
  <c r="X4" i="4" s="1"/>
  <c r="Y68" i="1" l="1"/>
  <c r="X64" i="1"/>
  <c r="H94" i="1"/>
  <c r="U94" i="1" s="1"/>
  <c r="W94" i="1" s="1"/>
  <c r="X71" i="1"/>
  <c r="Y72" i="1"/>
  <c r="Y103" i="1"/>
  <c r="Y97" i="1"/>
  <c r="H91" i="1"/>
  <c r="U91" i="1" s="1"/>
  <c r="W91" i="1" s="1"/>
  <c r="Y80" i="1"/>
  <c r="H68" i="1"/>
  <c r="H63" i="1"/>
  <c r="H104" i="1"/>
  <c r="U104" i="1" s="1"/>
  <c r="W104" i="1" s="1"/>
  <c r="X88" i="1"/>
  <c r="Z88" i="1" s="1"/>
  <c r="X80" i="1"/>
  <c r="Z80" i="1" s="1"/>
  <c r="X77" i="1"/>
  <c r="Y67" i="1"/>
  <c r="X33" i="1"/>
  <c r="Z33" i="1" s="1"/>
  <c r="X34" i="1"/>
  <c r="Z34" i="1" s="1"/>
  <c r="Y24" i="1"/>
  <c r="Y54" i="1"/>
  <c r="Y35" i="1"/>
  <c r="X23" i="1"/>
  <c r="Z23" i="1" s="1"/>
  <c r="O47" i="1"/>
  <c r="X89" i="1"/>
  <c r="Z89" i="1" s="1"/>
  <c r="Y99" i="1"/>
  <c r="X92" i="1"/>
  <c r="Z92" i="1" s="1"/>
  <c r="X87" i="1"/>
  <c r="Z87" i="1" s="1"/>
  <c r="Y82" i="1"/>
  <c r="H67" i="1"/>
  <c r="U67" i="1" s="1"/>
  <c r="W67" i="1" s="1"/>
  <c r="X37" i="1"/>
  <c r="Z37" i="1" s="1"/>
  <c r="X44" i="1"/>
  <c r="Z44" i="1" s="1"/>
  <c r="O32" i="1"/>
  <c r="H106" i="1"/>
  <c r="U106" i="1" s="1"/>
  <c r="W106" i="1" s="1"/>
  <c r="H103" i="1"/>
  <c r="U103" i="1" s="1"/>
  <c r="W103" i="1" s="1"/>
  <c r="H62" i="1"/>
  <c r="Y46" i="1"/>
  <c r="Y86" i="1"/>
  <c r="O79" i="1"/>
  <c r="X74" i="1"/>
  <c r="Z74" i="1" s="1"/>
  <c r="H90" i="1"/>
  <c r="Y98" i="1"/>
  <c r="X35" i="1"/>
  <c r="Z35" i="1" s="1"/>
  <c r="Y92" i="1"/>
  <c r="Y102" i="1"/>
  <c r="Y81" i="1"/>
  <c r="Y64" i="1"/>
  <c r="Y93" i="1"/>
  <c r="Y104" i="1"/>
  <c r="H93" i="1"/>
  <c r="U93" i="1" s="1"/>
  <c r="W93" i="1" s="1"/>
  <c r="Y76" i="1"/>
  <c r="X46" i="1"/>
  <c r="Y38" i="1"/>
  <c r="Y115" i="1"/>
  <c r="Y95" i="1"/>
  <c r="Y73" i="1"/>
  <c r="Y106" i="1"/>
  <c r="H95" i="1"/>
  <c r="U95" i="1" s="1"/>
  <c r="W95" i="1" s="1"/>
  <c r="Y50" i="1"/>
  <c r="X45" i="1"/>
  <c r="Y40" i="1"/>
  <c r="O89" i="1"/>
  <c r="Y75" i="1"/>
  <c r="Y53" i="1"/>
  <c r="Y42" i="1"/>
  <c r="O31" i="1"/>
  <c r="Y114" i="1"/>
  <c r="Y49" i="1"/>
  <c r="X107" i="1"/>
  <c r="Y105" i="1"/>
  <c r="Y84" i="1"/>
  <c r="Y55" i="1"/>
  <c r="X49" i="1"/>
  <c r="Z49" i="1" s="1"/>
  <c r="Y44" i="1"/>
  <c r="Y37" i="1"/>
  <c r="H23" i="1"/>
  <c r="O88" i="1"/>
  <c r="O46" i="1"/>
  <c r="X78" i="1"/>
  <c r="Z78" i="1" s="1"/>
  <c r="Y74" i="1"/>
  <c r="X53" i="1"/>
  <c r="H50" i="1"/>
  <c r="O36" i="1"/>
  <c r="Y34" i="1"/>
  <c r="Y91" i="1"/>
  <c r="Y66" i="1"/>
  <c r="X48" i="1"/>
  <c r="Z48" i="1" s="1"/>
  <c r="Y117" i="1"/>
  <c r="X109" i="1"/>
  <c r="H105" i="1"/>
  <c r="U105" i="1" s="1"/>
  <c r="W105" i="1" s="1"/>
  <c r="X91" i="1"/>
  <c r="Z71" i="1"/>
  <c r="O66" i="1"/>
  <c r="O62" i="1"/>
  <c r="Z54" i="1"/>
  <c r="Y32" i="1"/>
  <c r="O72" i="1"/>
  <c r="Y101" i="1"/>
  <c r="O97" i="1"/>
  <c r="Y79" i="1"/>
  <c r="H77" i="1"/>
  <c r="U77" i="1" s="1"/>
  <c r="W77" i="1" s="1"/>
  <c r="Y62" i="1"/>
  <c r="Y60" i="1"/>
  <c r="Y58" i="1"/>
  <c r="Y56" i="1"/>
  <c r="Y43" i="1"/>
  <c r="Y41" i="1"/>
  <c r="Y39" i="1"/>
  <c r="O23" i="1"/>
  <c r="X63" i="1"/>
  <c r="Z63" i="1" s="1"/>
  <c r="H79" i="1"/>
  <c r="O77" i="1"/>
  <c r="Y52" i="1"/>
  <c r="O37" i="1"/>
  <c r="Z64" i="1"/>
  <c r="X114" i="1"/>
  <c r="Y108" i="1"/>
  <c r="Y94" i="1"/>
  <c r="O75" i="1"/>
  <c r="Y71" i="1"/>
  <c r="Y69" i="1"/>
  <c r="Y63" i="1"/>
  <c r="O54" i="1"/>
  <c r="O52" i="1"/>
  <c r="H37" i="1"/>
  <c r="Y27" i="1"/>
  <c r="Y116" i="1"/>
  <c r="Y96" i="1"/>
  <c r="Y90" i="1"/>
  <c r="H88" i="1"/>
  <c r="X86" i="1"/>
  <c r="Z86" i="1" s="1"/>
  <c r="H84" i="1"/>
  <c r="O78" i="1"/>
  <c r="Z76" i="1"/>
  <c r="O73" i="1"/>
  <c r="Y65" i="1"/>
  <c r="H59" i="1"/>
  <c r="H54" i="1"/>
  <c r="H49" i="1"/>
  <c r="X38" i="1"/>
  <c r="Z38" i="1" s="1"/>
  <c r="Y100" i="1"/>
  <c r="O90" i="1"/>
  <c r="Y78" i="1"/>
  <c r="O65" i="1"/>
  <c r="O53" i="1"/>
  <c r="Y36" i="1"/>
  <c r="Y113" i="1"/>
  <c r="O98" i="1"/>
  <c r="O86" i="1"/>
  <c r="O45" i="1"/>
  <c r="H38" i="1"/>
  <c r="X36" i="1"/>
  <c r="Z36" i="1" s="1"/>
  <c r="O30" i="1"/>
  <c r="O113" i="1"/>
  <c r="Y107" i="1"/>
  <c r="O103" i="1"/>
  <c r="H98" i="1"/>
  <c r="U98" i="1" s="1"/>
  <c r="W98" i="1" s="1"/>
  <c r="O81" i="1"/>
  <c r="X79" i="1"/>
  <c r="Z79" i="1" s="1"/>
  <c r="X75" i="1"/>
  <c r="Z75" i="1" s="1"/>
  <c r="O74" i="1"/>
  <c r="O67" i="1"/>
  <c r="H53" i="1"/>
  <c r="U53" i="1" s="1"/>
  <c r="W53" i="1" s="1"/>
  <c r="O49" i="1"/>
  <c r="Y45" i="1"/>
  <c r="O35" i="1"/>
  <c r="X32" i="1"/>
  <c r="Z32" i="1" s="1"/>
  <c r="X65" i="1"/>
  <c r="Z65" i="1" s="1"/>
  <c r="X50" i="1"/>
  <c r="Z50" i="1" s="1"/>
  <c r="Y109" i="1"/>
  <c r="O101" i="1"/>
  <c r="X90" i="1"/>
  <c r="Z90" i="1" s="1"/>
  <c r="Y61" i="1"/>
  <c r="Y57" i="1"/>
  <c r="Y47" i="1"/>
  <c r="O41" i="1"/>
  <c r="H35" i="1"/>
  <c r="O115" i="1"/>
  <c r="H97" i="1"/>
  <c r="U97" i="1" s="1"/>
  <c r="W97" i="1" s="1"/>
  <c r="O92" i="1"/>
  <c r="H74" i="1"/>
  <c r="Y70" i="1"/>
  <c r="X62" i="1"/>
  <c r="Z62" i="1" s="1"/>
  <c r="Y59" i="1"/>
  <c r="O43" i="1"/>
  <c r="O106" i="1"/>
  <c r="H101" i="1"/>
  <c r="U101" i="1" s="1"/>
  <c r="W101" i="1" s="1"/>
  <c r="O95" i="1"/>
  <c r="H92" i="1"/>
  <c r="H78" i="1"/>
  <c r="X72" i="1"/>
  <c r="Z72" i="1" s="1"/>
  <c r="O70" i="1"/>
  <c r="X66" i="1"/>
  <c r="Z66" i="1" s="1"/>
  <c r="O64" i="1"/>
  <c r="X61" i="1"/>
  <c r="Z61" i="1" s="1"/>
  <c r="O59" i="1"/>
  <c r="O57" i="1"/>
  <c r="X52" i="1"/>
  <c r="Z52" i="1" s="1"/>
  <c r="X47" i="1"/>
  <c r="O44" i="1"/>
  <c r="H36" i="1"/>
  <c r="O33" i="1"/>
  <c r="X117" i="1"/>
  <c r="O99" i="1"/>
  <c r="H86" i="1"/>
  <c r="O84" i="1"/>
  <c r="H75" i="1"/>
  <c r="O55" i="1"/>
  <c r="Y33" i="1"/>
  <c r="Y29" i="1"/>
  <c r="O27" i="1"/>
  <c r="O25" i="1"/>
  <c r="Y112" i="1"/>
  <c r="O82" i="1"/>
  <c r="O112" i="1"/>
  <c r="O104" i="1"/>
  <c r="H99" i="1"/>
  <c r="U99" i="1" s="1"/>
  <c r="W99" i="1" s="1"/>
  <c r="O93" i="1"/>
  <c r="H89" i="1"/>
  <c r="Y87" i="1"/>
  <c r="H82" i="1"/>
  <c r="O68" i="1"/>
  <c r="H65" i="1"/>
  <c r="H64" i="1"/>
  <c r="O60" i="1"/>
  <c r="H55" i="1"/>
  <c r="O50" i="1"/>
  <c r="H42" i="1"/>
  <c r="H33" i="1"/>
  <c r="Y31" i="1"/>
  <c r="O29" i="1"/>
  <c r="Y88" i="1"/>
  <c r="O102" i="1"/>
  <c r="O87" i="1"/>
  <c r="Y77" i="1"/>
  <c r="O108" i="1"/>
  <c r="H102" i="1"/>
  <c r="U102" i="1" s="1"/>
  <c r="W102" i="1" s="1"/>
  <c r="O96" i="1"/>
  <c r="O48" i="1"/>
  <c r="O42" i="1"/>
  <c r="O40" i="1"/>
  <c r="O34" i="1"/>
  <c r="X116" i="1"/>
  <c r="H96" i="1"/>
  <c r="U96" i="1" s="1"/>
  <c r="W96" i="1" s="1"/>
  <c r="Y83" i="1"/>
  <c r="O80" i="1"/>
  <c r="X73" i="1"/>
  <c r="Z73" i="1" s="1"/>
  <c r="O71" i="1"/>
  <c r="O69" i="1"/>
  <c r="X60" i="1"/>
  <c r="Z60" i="1" s="1"/>
  <c r="O58" i="1"/>
  <c r="O56" i="1"/>
  <c r="Y48" i="1"/>
  <c r="Y28" i="1"/>
  <c r="Y26" i="1"/>
  <c r="Y111" i="1"/>
  <c r="O100" i="1"/>
  <c r="H87" i="1"/>
  <c r="Y85" i="1"/>
  <c r="O111" i="1"/>
  <c r="O105" i="1"/>
  <c r="H100" i="1"/>
  <c r="U100" i="1" s="1"/>
  <c r="W100" i="1" s="1"/>
  <c r="O94" i="1"/>
  <c r="O91" i="1"/>
  <c r="Y89" i="1"/>
  <c r="O85" i="1"/>
  <c r="O83" i="1"/>
  <c r="H80" i="1"/>
  <c r="H76" i="1"/>
  <c r="H69" i="1"/>
  <c r="O63" i="1"/>
  <c r="O61" i="1"/>
  <c r="H52" i="1"/>
  <c r="H48" i="1"/>
  <c r="O38" i="1"/>
  <c r="H34" i="1"/>
  <c r="Y30" i="1"/>
  <c r="O28" i="1"/>
  <c r="O26" i="1"/>
  <c r="O24" i="1"/>
  <c r="X88" i="4"/>
  <c r="Y95" i="4"/>
  <c r="X100" i="4"/>
  <c r="Y102" i="4"/>
  <c r="X107" i="4"/>
  <c r="X78" i="4"/>
  <c r="H84" i="4"/>
  <c r="U84" i="4" s="1"/>
  <c r="W84" i="4" s="1"/>
  <c r="Z78" i="4"/>
  <c r="Y22" i="4"/>
  <c r="X86" i="4"/>
  <c r="X93" i="4"/>
  <c r="Z93" i="4" s="1"/>
  <c r="H95" i="4"/>
  <c r="U95" i="4" s="1"/>
  <c r="W95" i="4" s="1"/>
  <c r="Y89" i="4"/>
  <c r="H89" i="4"/>
  <c r="U89" i="4" s="1"/>
  <c r="W89" i="4" s="1"/>
  <c r="X65" i="4"/>
  <c r="Z65" i="4" s="1"/>
  <c r="X95" i="4"/>
  <c r="X102" i="4"/>
  <c r="Y109" i="4"/>
  <c r="H4" i="4"/>
  <c r="H47" i="4"/>
  <c r="H51" i="4"/>
  <c r="Y23" i="4"/>
  <c r="Y70" i="4"/>
  <c r="Y87" i="4"/>
  <c r="X92" i="4"/>
  <c r="Y19" i="4"/>
  <c r="H24" i="4"/>
  <c r="Y9" i="4"/>
  <c r="X18" i="4"/>
  <c r="Z18" i="4" s="1"/>
  <c r="X20" i="4"/>
  <c r="Z20" i="4" s="1"/>
  <c r="Y26" i="4"/>
  <c r="H10" i="4"/>
  <c r="Y57" i="4"/>
  <c r="H19" i="4"/>
  <c r="H23" i="4"/>
  <c r="U23" i="4" s="1"/>
  <c r="W23" i="4" s="1"/>
  <c r="Y27" i="4"/>
  <c r="Y31" i="4"/>
  <c r="Y35" i="4"/>
  <c r="X17" i="4"/>
  <c r="Y33" i="4"/>
  <c r="H22" i="4"/>
  <c r="X26" i="4"/>
  <c r="Z26" i="4" s="1"/>
  <c r="Y52" i="4"/>
  <c r="H8" i="4"/>
  <c r="O12" i="4"/>
  <c r="Y16" i="4"/>
  <c r="Y20" i="4"/>
  <c r="X10" i="4"/>
  <c r="Z10" i="4" s="1"/>
  <c r="Y12" i="4"/>
  <c r="X36" i="4"/>
  <c r="Z36" i="4" s="1"/>
  <c r="Y47" i="4"/>
  <c r="Y49" i="4"/>
  <c r="Y51" i="4"/>
  <c r="H53" i="4"/>
  <c r="X57" i="4"/>
  <c r="Z57" i="4" s="1"/>
  <c r="X59" i="4"/>
  <c r="Y63" i="4"/>
  <c r="Y67" i="4"/>
  <c r="Y81" i="4"/>
  <c r="Y99" i="4"/>
  <c r="Y106" i="4"/>
  <c r="X111" i="4"/>
  <c r="Y10" i="4"/>
  <c r="H16" i="4"/>
  <c r="Y28" i="4"/>
  <c r="Y41" i="4"/>
  <c r="Y43" i="4"/>
  <c r="Y45" i="4"/>
  <c r="H9" i="4"/>
  <c r="O48" i="4"/>
  <c r="H64" i="4"/>
  <c r="X72" i="4"/>
  <c r="X76" i="4"/>
  <c r="Z76" i="4" s="1"/>
  <c r="Y5" i="4"/>
  <c r="Y7" i="4"/>
  <c r="O42" i="4"/>
  <c r="Y46" i="4"/>
  <c r="Y48" i="4"/>
  <c r="Y50" i="4"/>
  <c r="X54" i="4"/>
  <c r="Z54" i="4" s="1"/>
  <c r="X58" i="4"/>
  <c r="Y60" i="4"/>
  <c r="Y62" i="4"/>
  <c r="Y64" i="4"/>
  <c r="X70" i="4"/>
  <c r="X15" i="4"/>
  <c r="H39" i="4"/>
  <c r="U39" i="4" s="1"/>
  <c r="W39" i="4" s="1"/>
  <c r="H62" i="4"/>
  <c r="H66" i="4"/>
  <c r="X74" i="4"/>
  <c r="Z74" i="4" s="1"/>
  <c r="H31" i="4"/>
  <c r="Y11" i="4"/>
  <c r="X40" i="4"/>
  <c r="Y42" i="4"/>
  <c r="O16" i="4"/>
  <c r="X14" i="4"/>
  <c r="Z14" i="4" s="1"/>
  <c r="Y18" i="4"/>
  <c r="H73" i="4"/>
  <c r="H75" i="4"/>
  <c r="X6" i="4"/>
  <c r="Z6" i="4" s="1"/>
  <c r="H21" i="4"/>
  <c r="U21" i="4" s="1"/>
  <c r="W21" i="4" s="1"/>
  <c r="Y25" i="4"/>
  <c r="X55" i="4"/>
  <c r="Z55" i="4" s="1"/>
  <c r="H85" i="4"/>
  <c r="X97" i="4"/>
  <c r="X104" i="4"/>
  <c r="Y111" i="4"/>
  <c r="Z72" i="4"/>
  <c r="Y79" i="4"/>
  <c r="Y83" i="4"/>
  <c r="H90" i="4"/>
  <c r="U90" i="4" s="1"/>
  <c r="W90" i="4" s="1"/>
  <c r="Y37" i="4"/>
  <c r="H78" i="4"/>
  <c r="X30" i="4"/>
  <c r="Z30" i="4" s="1"/>
  <c r="X32" i="4"/>
  <c r="Z32" i="4" s="1"/>
  <c r="X34" i="4"/>
  <c r="Z34" i="4" s="1"/>
  <c r="X38" i="4"/>
  <c r="Y40" i="4"/>
  <c r="H46" i="4"/>
  <c r="Y54" i="4"/>
  <c r="Y56" i="4"/>
  <c r="O64" i="4"/>
  <c r="Y74" i="4"/>
  <c r="Y76" i="4"/>
  <c r="X80" i="4"/>
  <c r="Z80" i="4" s="1"/>
  <c r="O84" i="4"/>
  <c r="Y86" i="4"/>
  <c r="H91" i="4"/>
  <c r="U91" i="4" s="1"/>
  <c r="W91" i="4" s="1"/>
  <c r="Y93" i="4"/>
  <c r="Y100" i="4"/>
  <c r="O4" i="4"/>
  <c r="O28" i="4"/>
  <c r="Y8" i="4"/>
  <c r="Y14" i="4"/>
  <c r="X24" i="4"/>
  <c r="Z24" i="4" s="1"/>
  <c r="Y34" i="4"/>
  <c r="Y38" i="4"/>
  <c r="H44" i="4"/>
  <c r="H50" i="4"/>
  <c r="H60" i="4"/>
  <c r="X64" i="4"/>
  <c r="Z64" i="4" s="1"/>
  <c r="H72" i="4"/>
  <c r="Y80" i="4"/>
  <c r="Y82" i="4"/>
  <c r="Y84" i="4"/>
  <c r="Y91" i="4"/>
  <c r="X98" i="4"/>
  <c r="H36" i="4"/>
  <c r="H7" i="4"/>
  <c r="Y24" i="4"/>
  <c r="H40" i="4"/>
  <c r="U40" i="4" s="1"/>
  <c r="W40" i="4" s="1"/>
  <c r="Y44" i="4"/>
  <c r="H56" i="4"/>
  <c r="Y66" i="4"/>
  <c r="Y98" i="4"/>
  <c r="X110" i="4"/>
  <c r="O7" i="4"/>
  <c r="Y13" i="4"/>
  <c r="Y15" i="4"/>
  <c r="Y17" i="4"/>
  <c r="H25" i="4"/>
  <c r="X27" i="4"/>
  <c r="Z27" i="4" s="1"/>
  <c r="X41" i="4"/>
  <c r="Z41" i="4" s="1"/>
  <c r="X45" i="4"/>
  <c r="X47" i="4"/>
  <c r="Z47" i="4" s="1"/>
  <c r="H49" i="4"/>
  <c r="O61" i="4"/>
  <c r="X63" i="4"/>
  <c r="Z63" i="4" s="1"/>
  <c r="H67" i="4"/>
  <c r="X87" i="4"/>
  <c r="X94" i="4"/>
  <c r="H101" i="4"/>
  <c r="Y21" i="4"/>
  <c r="H29" i="4"/>
  <c r="H33" i="4"/>
  <c r="H37" i="4"/>
  <c r="X39" i="4"/>
  <c r="O51" i="4"/>
  <c r="Y55" i="4"/>
  <c r="Y59" i="4"/>
  <c r="Y69" i="4"/>
  <c r="Y73" i="4"/>
  <c r="Y75" i="4"/>
  <c r="Y77" i="4"/>
  <c r="H79" i="4"/>
  <c r="O81" i="4"/>
  <c r="X83" i="4"/>
  <c r="Z83" i="4" s="1"/>
  <c r="Y85" i="4"/>
  <c r="Y92" i="4"/>
  <c r="H5" i="4"/>
  <c r="H13" i="4"/>
  <c r="O30" i="4"/>
  <c r="H45" i="4"/>
  <c r="U45" i="4" s="1"/>
  <c r="W45" i="4" s="1"/>
  <c r="X48" i="4"/>
  <c r="Z48" i="4" s="1"/>
  <c r="H54" i="4"/>
  <c r="H59" i="4"/>
  <c r="U59" i="4" s="1"/>
  <c r="W59" i="4" s="1"/>
  <c r="Y65" i="4"/>
  <c r="O69" i="4"/>
  <c r="O72" i="4"/>
  <c r="H88" i="4"/>
  <c r="U88" i="4" s="1"/>
  <c r="W88" i="4" s="1"/>
  <c r="Z88" i="4" s="1"/>
  <c r="H100" i="4"/>
  <c r="U100" i="4" s="1"/>
  <c r="W100" i="4" s="1"/>
  <c r="Z100" i="4" s="1"/>
  <c r="H17" i="4"/>
  <c r="O22" i="4"/>
  <c r="H26" i="4"/>
  <c r="X29" i="4"/>
  <c r="Z29" i="4" s="1"/>
  <c r="Y39" i="4"/>
  <c r="X71" i="4"/>
  <c r="Z71" i="4" s="1"/>
  <c r="X8" i="4"/>
  <c r="Z8" i="4" s="1"/>
  <c r="H15" i="4"/>
  <c r="U15" i="4" s="1"/>
  <c r="W15" i="4" s="1"/>
  <c r="X22" i="4"/>
  <c r="Z22" i="4" s="1"/>
  <c r="H34" i="4"/>
  <c r="O45" i="4"/>
  <c r="X50" i="4"/>
  <c r="Z50" i="4" s="1"/>
  <c r="H76" i="4"/>
  <c r="Y88" i="4"/>
  <c r="X31" i="4"/>
  <c r="Z31" i="4" s="1"/>
  <c r="H38" i="4"/>
  <c r="U38" i="4" s="1"/>
  <c r="W38" i="4" s="1"/>
  <c r="Z38" i="4" s="1"/>
  <c r="H41" i="4"/>
  <c r="X44" i="4"/>
  <c r="Z44" i="4" s="1"/>
  <c r="X52" i="4"/>
  <c r="Z52" i="4" s="1"/>
  <c r="Y61" i="4"/>
  <c r="X67" i="4"/>
  <c r="Z67" i="4" s="1"/>
  <c r="H69" i="4"/>
  <c r="X73" i="4"/>
  <c r="Z73" i="4" s="1"/>
  <c r="H80" i="4"/>
  <c r="X85" i="4"/>
  <c r="Z85" i="4" s="1"/>
  <c r="X90" i="4"/>
  <c r="H97" i="4"/>
  <c r="U97" i="4" s="1"/>
  <c r="W97" i="4" s="1"/>
  <c r="H14" i="4"/>
  <c r="O15" i="4"/>
  <c r="X46" i="4"/>
  <c r="Z46" i="4" s="1"/>
  <c r="O56" i="4"/>
  <c r="O68" i="4"/>
  <c r="Y90" i="4"/>
  <c r="H92" i="4"/>
  <c r="U92" i="4" s="1"/>
  <c r="W92" i="4" s="1"/>
  <c r="Y107" i="4"/>
  <c r="Y29" i="4"/>
  <c r="X42" i="4"/>
  <c r="Z42" i="4" s="1"/>
  <c r="Z58" i="4"/>
  <c r="Y71" i="4"/>
  <c r="X81" i="4"/>
  <c r="Z81" i="4" s="1"/>
  <c r="H87" i="4"/>
  <c r="U87" i="4" s="1"/>
  <c r="W87" i="4" s="1"/>
  <c r="X105" i="4"/>
  <c r="X7" i="4"/>
  <c r="Z7" i="4" s="1"/>
  <c r="X16" i="4"/>
  <c r="Z16" i="4" s="1"/>
  <c r="Y58" i="4"/>
  <c r="H94" i="4"/>
  <c r="U94" i="4" s="1"/>
  <c r="W94" i="4" s="1"/>
  <c r="X99" i="4"/>
  <c r="Z99" i="4" s="1"/>
  <c r="Y105" i="4"/>
  <c r="O3" i="4"/>
  <c r="O11" i="4"/>
  <c r="X12" i="4"/>
  <c r="Z12" i="4" s="1"/>
  <c r="Z17" i="4"/>
  <c r="Y36" i="4"/>
  <c r="O43" i="4"/>
  <c r="H63" i="4"/>
  <c r="H65" i="4"/>
  <c r="O70" i="4"/>
  <c r="Y78" i="4"/>
  <c r="O82" i="4"/>
  <c r="Y6" i="4"/>
  <c r="O18" i="4"/>
  <c r="O21" i="4"/>
  <c r="H28" i="4"/>
  <c r="Y30" i="4"/>
  <c r="O55" i="4"/>
  <c r="H58" i="4"/>
  <c r="X60" i="4"/>
  <c r="Z60" i="4" s="1"/>
  <c r="X61" i="4"/>
  <c r="Z61" i="4" s="1"/>
  <c r="Y72" i="4"/>
  <c r="X84" i="4"/>
  <c r="Z84" i="4" s="1"/>
  <c r="O85" i="4"/>
  <c r="X89" i="4"/>
  <c r="Y94" i="4"/>
  <c r="X101" i="4"/>
  <c r="Z101" i="4" s="1"/>
  <c r="Y103" i="4"/>
  <c r="X108" i="4"/>
  <c r="O13" i="4"/>
  <c r="O27" i="4"/>
  <c r="O32" i="4"/>
  <c r="O35" i="4"/>
  <c r="O46" i="4"/>
  <c r="O74" i="4"/>
  <c r="O77" i="4"/>
  <c r="X96" i="4"/>
  <c r="Z96" i="4" s="1"/>
  <c r="Y101" i="4"/>
  <c r="Y108" i="4"/>
  <c r="Z4" i="4"/>
  <c r="H6" i="4"/>
  <c r="H20" i="4"/>
  <c r="X23" i="4"/>
  <c r="H30" i="4"/>
  <c r="Y32" i="4"/>
  <c r="H35" i="4"/>
  <c r="H43" i="4"/>
  <c r="Y53" i="4"/>
  <c r="O58" i="4"/>
  <c r="X68" i="4"/>
  <c r="Z68" i="4" s="1"/>
  <c r="H77" i="4"/>
  <c r="H82" i="4"/>
  <c r="H86" i="4"/>
  <c r="U86" i="4" s="1"/>
  <c r="W86" i="4" s="1"/>
  <c r="Z86" i="4" s="1"/>
  <c r="X91" i="4"/>
  <c r="Z91" i="4" s="1"/>
  <c r="Y96" i="4"/>
  <c r="H98" i="4"/>
  <c r="U98" i="4" s="1"/>
  <c r="W98" i="4" s="1"/>
  <c r="Z98" i="4" s="1"/>
  <c r="X106" i="4"/>
  <c r="H3" i="4"/>
  <c r="X2" i="4"/>
  <c r="Z2" i="4" s="1"/>
  <c r="O2" i="4"/>
  <c r="X3" i="4"/>
  <c r="Z3" i="4" s="1"/>
  <c r="W28" i="1"/>
  <c r="H117" i="1"/>
  <c r="H116" i="1"/>
  <c r="H115" i="1"/>
  <c r="H114" i="1"/>
  <c r="H113" i="1"/>
  <c r="H112" i="1"/>
  <c r="U112" i="1" s="1"/>
  <c r="W112" i="1" s="1"/>
  <c r="H111" i="1"/>
  <c r="U111" i="1" s="1"/>
  <c r="W111" i="1" s="1"/>
  <c r="H109" i="1"/>
  <c r="H108" i="1"/>
  <c r="H107" i="1"/>
  <c r="H81" i="1"/>
  <c r="H56" i="1"/>
  <c r="H39" i="1"/>
  <c r="H25" i="1"/>
  <c r="H57" i="1"/>
  <c r="H40" i="1"/>
  <c r="H26" i="1"/>
  <c r="Y23" i="1"/>
  <c r="X106" i="1"/>
  <c r="X105" i="1"/>
  <c r="X104" i="1"/>
  <c r="X103" i="1"/>
  <c r="Z103" i="1" s="1"/>
  <c r="X102" i="1"/>
  <c r="X101" i="1"/>
  <c r="X100" i="1"/>
  <c r="X99" i="1"/>
  <c r="X98" i="1"/>
  <c r="X97" i="1"/>
  <c r="X96" i="1"/>
  <c r="X95" i="1"/>
  <c r="X94" i="1"/>
  <c r="X93" i="1"/>
  <c r="H83" i="1"/>
  <c r="O76" i="1"/>
  <c r="H70" i="1"/>
  <c r="X67" i="1"/>
  <c r="H58" i="1"/>
  <c r="H41" i="1"/>
  <c r="H27" i="1"/>
  <c r="X113" i="1"/>
  <c r="X108" i="1"/>
  <c r="H71" i="1"/>
  <c r="X68" i="1"/>
  <c r="Z68" i="1" s="1"/>
  <c r="X55" i="1"/>
  <c r="Z55" i="1" s="1"/>
  <c r="Y25" i="1"/>
  <c r="X24" i="1"/>
  <c r="Z24" i="1" s="1"/>
  <c r="X111" i="1"/>
  <c r="H85" i="1"/>
  <c r="X81" i="1"/>
  <c r="Z81" i="1" s="1"/>
  <c r="H72" i="1"/>
  <c r="H60" i="1"/>
  <c r="X56" i="1"/>
  <c r="Z56" i="1" s="1"/>
  <c r="H43" i="1"/>
  <c r="X39" i="1"/>
  <c r="Z39" i="1" s="1"/>
  <c r="H31" i="1"/>
  <c r="H30" i="1"/>
  <c r="U30" i="1" s="1"/>
  <c r="W30" i="1" s="1"/>
  <c r="X25" i="1"/>
  <c r="Z25" i="1" s="1"/>
  <c r="X115" i="1"/>
  <c r="X82" i="1"/>
  <c r="Z82" i="1" s="1"/>
  <c r="H73" i="1"/>
  <c r="X69" i="1"/>
  <c r="Z69" i="1" s="1"/>
  <c r="H61" i="1"/>
  <c r="X57" i="1"/>
  <c r="Z57" i="1" s="1"/>
  <c r="H44" i="1"/>
  <c r="X40" i="1"/>
  <c r="Z40" i="1" s="1"/>
  <c r="H32" i="1"/>
  <c r="X26" i="1"/>
  <c r="Z26" i="1" s="1"/>
  <c r="X112" i="1"/>
  <c r="O117" i="1"/>
  <c r="O116" i="1"/>
  <c r="O114" i="1"/>
  <c r="O109" i="1"/>
  <c r="O107" i="1"/>
  <c r="X83" i="1"/>
  <c r="Z83" i="1" s="1"/>
  <c r="X70" i="1"/>
  <c r="Z70" i="1" s="1"/>
  <c r="X58" i="1"/>
  <c r="Z58" i="1" s="1"/>
  <c r="H47" i="1"/>
  <c r="H46" i="1"/>
  <c r="U46" i="1" s="1"/>
  <c r="W46" i="1" s="1"/>
  <c r="H45" i="1"/>
  <c r="X41" i="1"/>
  <c r="Z41" i="1" s="1"/>
  <c r="O39" i="1"/>
  <c r="X28" i="1"/>
  <c r="X27" i="1"/>
  <c r="Z27" i="1" s="1"/>
  <c r="X84" i="1"/>
  <c r="Z84" i="1" s="1"/>
  <c r="X59" i="1"/>
  <c r="Z59" i="1" s="1"/>
  <c r="X42" i="1"/>
  <c r="Z42" i="1" s="1"/>
  <c r="X30" i="1"/>
  <c r="X29" i="1"/>
  <c r="Z29" i="1" s="1"/>
  <c r="X85" i="1"/>
  <c r="Z85" i="1" s="1"/>
  <c r="X43" i="1"/>
  <c r="Z43" i="1" s="1"/>
  <c r="X31" i="1"/>
  <c r="Z31" i="1" s="1"/>
  <c r="O10" i="4"/>
  <c r="X13" i="4"/>
  <c r="Z13" i="4" s="1"/>
  <c r="H18" i="4"/>
  <c r="O26" i="4"/>
  <c r="X28" i="4"/>
  <c r="Z28" i="4" s="1"/>
  <c r="H32" i="4"/>
  <c r="O38" i="4"/>
  <c r="O39" i="4"/>
  <c r="O40" i="4"/>
  <c r="O41" i="4"/>
  <c r="X43" i="4"/>
  <c r="Z43" i="4" s="1"/>
  <c r="H48" i="4"/>
  <c r="O54" i="4"/>
  <c r="X56" i="4"/>
  <c r="Z56" i="4" s="1"/>
  <c r="H61" i="4"/>
  <c r="O67" i="4"/>
  <c r="X69" i="4"/>
  <c r="Z69" i="4" s="1"/>
  <c r="H74" i="4"/>
  <c r="O80" i="4"/>
  <c r="X82" i="4"/>
  <c r="Z82" i="4" s="1"/>
  <c r="H102" i="4"/>
  <c r="U102" i="4" s="1"/>
  <c r="W102" i="4" s="1"/>
  <c r="H103" i="4"/>
  <c r="U103" i="4" s="1"/>
  <c r="W103" i="4" s="1"/>
  <c r="Z103" i="4" s="1"/>
  <c r="H104" i="4"/>
  <c r="U104" i="4" s="1"/>
  <c r="W104" i="4" s="1"/>
  <c r="H105" i="4"/>
  <c r="U105" i="4" s="1"/>
  <c r="W105" i="4" s="1"/>
  <c r="H106" i="4"/>
  <c r="U106" i="4" s="1"/>
  <c r="W106" i="4" s="1"/>
  <c r="H107" i="4"/>
  <c r="U107" i="4" s="1"/>
  <c r="W107" i="4" s="1"/>
  <c r="Z107" i="4" s="1"/>
  <c r="H108" i="4"/>
  <c r="U108" i="4" s="1"/>
  <c r="W108" i="4" s="1"/>
  <c r="Z108" i="4" s="1"/>
  <c r="H109" i="4"/>
  <c r="U109" i="4" s="1"/>
  <c r="W109" i="4" s="1"/>
  <c r="Z109" i="4" s="1"/>
  <c r="H110" i="4"/>
  <c r="U110" i="4" s="1"/>
  <c r="W110" i="4" s="1"/>
  <c r="H111" i="4"/>
  <c r="U111" i="4" s="1"/>
  <c r="W111" i="4" s="1"/>
  <c r="O9" i="4"/>
  <c r="O25" i="4"/>
  <c r="O66" i="4"/>
  <c r="O79" i="4"/>
  <c r="O37" i="4"/>
  <c r="O53" i="4"/>
  <c r="X11" i="4"/>
  <c r="O23" i="4"/>
  <c r="O24" i="4"/>
  <c r="O36" i="4"/>
  <c r="O52" i="4"/>
  <c r="O65" i="4"/>
  <c r="O78" i="4"/>
  <c r="X9" i="4"/>
  <c r="Z9" i="4" s="1"/>
  <c r="X25" i="4"/>
  <c r="Z25" i="4" s="1"/>
  <c r="X37" i="4"/>
  <c r="Z37" i="4" s="1"/>
  <c r="X53" i="4"/>
  <c r="Z53" i="4" s="1"/>
  <c r="H57" i="4"/>
  <c r="X66" i="4"/>
  <c r="Z66" i="4" s="1"/>
  <c r="H70" i="4"/>
  <c r="U70" i="4" s="1"/>
  <c r="W70" i="4" s="1"/>
  <c r="H71" i="4"/>
  <c r="X79" i="4"/>
  <c r="Z79" i="4" s="1"/>
  <c r="H83" i="4"/>
  <c r="O6" i="4"/>
  <c r="O20" i="4"/>
  <c r="O34" i="4"/>
  <c r="O50" i="4"/>
  <c r="O63" i="4"/>
  <c r="O76" i="4"/>
  <c r="O8" i="4"/>
  <c r="O5" i="4"/>
  <c r="H11" i="4"/>
  <c r="U11" i="4" s="1"/>
  <c r="W11" i="4" s="1"/>
  <c r="H12" i="4"/>
  <c r="O19" i="4"/>
  <c r="H27" i="4"/>
  <c r="O33" i="4"/>
  <c r="X35" i="4"/>
  <c r="Z35" i="4" s="1"/>
  <c r="H42" i="4"/>
  <c r="O49" i="4"/>
  <c r="X51" i="4"/>
  <c r="Z51" i="4" s="1"/>
  <c r="H55" i="4"/>
  <c r="O62" i="4"/>
  <c r="H68" i="4"/>
  <c r="O75" i="4"/>
  <c r="X77" i="4"/>
  <c r="Z77" i="4" s="1"/>
  <c r="H81" i="4"/>
  <c r="X21" i="4"/>
  <c r="O102" i="4"/>
  <c r="O103" i="4"/>
  <c r="O104" i="4"/>
  <c r="O105" i="4"/>
  <c r="O106" i="4"/>
  <c r="O107" i="4"/>
  <c r="O108" i="4"/>
  <c r="O109" i="4"/>
  <c r="O110" i="4"/>
  <c r="O111" i="4"/>
  <c r="X5" i="4"/>
  <c r="Z5" i="4" s="1"/>
  <c r="O17" i="4"/>
  <c r="X19" i="4"/>
  <c r="Z19" i="4" s="1"/>
  <c r="O31" i="4"/>
  <c r="X33" i="4"/>
  <c r="Z33" i="4" s="1"/>
  <c r="O47" i="4"/>
  <c r="X49" i="4"/>
  <c r="Z49" i="4" s="1"/>
  <c r="O59" i="4"/>
  <c r="O60" i="4"/>
  <c r="X62" i="4"/>
  <c r="Z62" i="4" s="1"/>
  <c r="O73" i="4"/>
  <c r="X75" i="4"/>
  <c r="Z75" i="4" s="1"/>
  <c r="O86" i="4"/>
  <c r="O87" i="4"/>
  <c r="O88" i="4"/>
  <c r="O89" i="4"/>
  <c r="O90" i="4"/>
  <c r="O91" i="4"/>
  <c r="O92" i="4"/>
  <c r="O93" i="4"/>
  <c r="O94" i="4"/>
  <c r="O95" i="4"/>
  <c r="O96" i="4"/>
  <c r="O97" i="4"/>
  <c r="O98" i="4"/>
  <c r="O99" i="4"/>
  <c r="O100" i="4"/>
  <c r="O101" i="4"/>
  <c r="O14" i="4"/>
  <c r="O29" i="4"/>
  <c r="O44" i="4"/>
  <c r="O57" i="4"/>
  <c r="O71" i="4"/>
  <c r="O83" i="4"/>
  <c r="U45" i="1" l="1"/>
  <c r="W45" i="1" s="1"/>
  <c r="Z45" i="1" s="1"/>
  <c r="Z94" i="1"/>
  <c r="Z77" i="1"/>
  <c r="U47" i="1"/>
  <c r="Z91" i="1"/>
  <c r="Z104" i="1"/>
  <c r="Z67" i="1"/>
  <c r="Z93" i="1"/>
  <c r="Z46" i="1"/>
  <c r="Z106" i="1"/>
  <c r="U113" i="1"/>
  <c r="W113" i="1" s="1"/>
  <c r="Z113" i="1" s="1"/>
  <c r="Z95" i="1"/>
  <c r="U114" i="1"/>
  <c r="W114" i="1" s="1"/>
  <c r="Z114" i="1" s="1"/>
  <c r="U115" i="1"/>
  <c r="W115" i="1" s="1"/>
  <c r="Z115" i="1" s="1"/>
  <c r="Z53" i="1"/>
  <c r="U116" i="1"/>
  <c r="W116" i="1" s="1"/>
  <c r="Z116" i="1" s="1"/>
  <c r="U117" i="1"/>
  <c r="W117" i="1" s="1"/>
  <c r="Z117" i="1" s="1"/>
  <c r="U107" i="1"/>
  <c r="W107" i="1" s="1"/>
  <c r="Z107" i="1" s="1"/>
  <c r="Z30" i="1"/>
  <c r="U108" i="1"/>
  <c r="W108" i="1" s="1"/>
  <c r="Z108" i="1" s="1"/>
  <c r="U109" i="1"/>
  <c r="W109" i="1" s="1"/>
  <c r="Z109" i="1" s="1"/>
  <c r="Z101" i="1"/>
  <c r="Z28" i="1"/>
  <c r="Z96" i="1"/>
  <c r="Z99" i="1"/>
  <c r="Z98" i="1"/>
  <c r="Z111" i="1"/>
  <c r="Z100" i="1"/>
  <c r="Z112" i="1"/>
  <c r="Z97" i="1"/>
  <c r="Z105" i="1"/>
  <c r="Z102" i="1"/>
  <c r="W118" i="1"/>
  <c r="Z118" i="1" s="1"/>
  <c r="Z23" i="4"/>
  <c r="Z95" i="4"/>
  <c r="Z11" i="4"/>
  <c r="Z105" i="4"/>
  <c r="Z102" i="4"/>
  <c r="Z92" i="4"/>
  <c r="Z89" i="4"/>
  <c r="Z39" i="4"/>
  <c r="Z15" i="4"/>
  <c r="Z45" i="4"/>
  <c r="Z70" i="4"/>
  <c r="Z97" i="4"/>
  <c r="Z87" i="4"/>
  <c r="Z21" i="4"/>
  <c r="Z104" i="4"/>
  <c r="Z111" i="4"/>
  <c r="Z40" i="4"/>
  <c r="Z106" i="4"/>
  <c r="Z94" i="4"/>
  <c r="Z90" i="4"/>
  <c r="Z59" i="4"/>
  <c r="Z110" i="4"/>
  <c r="W11" i="1"/>
  <c r="W12" i="1"/>
  <c r="W13" i="1"/>
  <c r="W14" i="1"/>
  <c r="W15" i="1"/>
  <c r="W19" i="1"/>
  <c r="W10" i="1"/>
  <c r="W9" i="1"/>
  <c r="M12" i="1"/>
  <c r="M13" i="1"/>
  <c r="M14" i="1"/>
  <c r="M15" i="1"/>
  <c r="M16" i="1"/>
  <c r="M17" i="1"/>
  <c r="M18" i="1"/>
  <c r="M19" i="1"/>
  <c r="M20" i="1"/>
  <c r="M21" i="1"/>
  <c r="M22" i="1"/>
  <c r="L12" i="1"/>
  <c r="L13" i="1"/>
  <c r="L14" i="1"/>
  <c r="L15" i="1"/>
  <c r="L16" i="1"/>
  <c r="L17" i="1"/>
  <c r="L18" i="1"/>
  <c r="L19" i="1"/>
  <c r="L20" i="1"/>
  <c r="L21" i="1"/>
  <c r="L22" i="1"/>
  <c r="W47" i="1" l="1"/>
  <c r="Z47" i="1" s="1"/>
  <c r="L120" i="1"/>
  <c r="M120" i="1"/>
  <c r="K120" i="1" l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I9" i="1"/>
  <c r="X9" i="1" l="1"/>
  <c r="Z9" i="1" s="1"/>
  <c r="J9" i="1" l="1"/>
  <c r="J120" i="1" s="1"/>
  <c r="I10" i="1"/>
  <c r="I11" i="1"/>
  <c r="X11" i="1" s="1"/>
  <c r="Z11" i="1" s="1"/>
  <c r="I12" i="1"/>
  <c r="X12" i="1" s="1"/>
  <c r="Z12" i="1" s="1"/>
  <c r="I13" i="1"/>
  <c r="X13" i="1" s="1"/>
  <c r="Z13" i="1" s="1"/>
  <c r="I14" i="1"/>
  <c r="X14" i="1" s="1"/>
  <c r="Z14" i="1" s="1"/>
  <c r="I15" i="1"/>
  <c r="X15" i="1" s="1"/>
  <c r="Z15" i="1" s="1"/>
  <c r="I16" i="1"/>
  <c r="X16" i="1" s="1"/>
  <c r="I17" i="1"/>
  <c r="X17" i="1" s="1"/>
  <c r="I18" i="1"/>
  <c r="X18" i="1" s="1"/>
  <c r="I19" i="1"/>
  <c r="X19" i="1" s="1"/>
  <c r="Z19" i="1" s="1"/>
  <c r="I20" i="1"/>
  <c r="X20" i="1" s="1"/>
  <c r="I21" i="1"/>
  <c r="X21" i="1" s="1"/>
  <c r="I22" i="1"/>
  <c r="X22" i="1" s="1"/>
  <c r="I120" i="1" l="1"/>
  <c r="X10" i="1"/>
  <c r="Z10" i="1" s="1"/>
  <c r="Y9" i="1"/>
  <c r="X120" i="1" l="1"/>
  <c r="O14" i="1"/>
  <c r="H17" i="1"/>
  <c r="W17" i="1" s="1"/>
  <c r="Z17" i="1" s="1"/>
  <c r="Y11" i="1"/>
  <c r="Y10" i="1"/>
  <c r="Y15" i="1"/>
  <c r="Y12" i="1"/>
  <c r="Y14" i="1"/>
  <c r="Y20" i="1"/>
  <c r="H14" i="1"/>
  <c r="Y19" i="1"/>
  <c r="O17" i="1"/>
  <c r="H22" i="1"/>
  <c r="W22" i="1" s="1"/>
  <c r="Z22" i="1" s="1"/>
  <c r="Y18" i="1"/>
  <c r="Y13" i="1"/>
  <c r="O19" i="1"/>
  <c r="Y21" i="1"/>
  <c r="H15" i="1"/>
  <c r="O11" i="1"/>
  <c r="O21" i="1"/>
  <c r="Y17" i="1"/>
  <c r="Y16" i="1"/>
  <c r="H21" i="1"/>
  <c r="W21" i="1" s="1"/>
  <c r="Z21" i="1" s="1"/>
  <c r="O10" i="1"/>
  <c r="H19" i="1"/>
  <c r="O22" i="1"/>
  <c r="O16" i="1"/>
  <c r="H11" i="1"/>
  <c r="Y22" i="1"/>
  <c r="O18" i="1"/>
  <c r="H16" i="1"/>
  <c r="O15" i="1"/>
  <c r="H20" i="1"/>
  <c r="W20" i="1" s="1"/>
  <c r="Z20" i="1" s="1"/>
  <c r="H18" i="1"/>
  <c r="U18" i="1" s="1"/>
  <c r="U120" i="1" s="1"/>
  <c r="H13" i="1"/>
  <c r="H10" i="1"/>
  <c r="H9" i="1"/>
  <c r="O12" i="1"/>
  <c r="O9" i="1"/>
  <c r="O13" i="1"/>
  <c r="H12" i="1"/>
  <c r="O20" i="1"/>
  <c r="Y120" i="1" l="1"/>
  <c r="O120" i="1"/>
  <c r="H120" i="1"/>
  <c r="W18" i="1"/>
  <c r="Z18" i="1" s="1"/>
  <c r="W16" i="1"/>
  <c r="Z16" i="1" s="1"/>
  <c r="Z120" i="1" l="1"/>
  <c r="W120" i="1"/>
</calcChain>
</file>

<file path=xl/sharedStrings.xml><?xml version="1.0" encoding="utf-8"?>
<sst xmlns="http://schemas.openxmlformats.org/spreadsheetml/2006/main" count="1168" uniqueCount="248">
  <si>
    <t/>
  </si>
  <si>
    <t>Seguridad Social (LEY 87-10)</t>
  </si>
  <si>
    <t>Nombre</t>
  </si>
  <si>
    <t>Departamento</t>
  </si>
  <si>
    <t>Categoría</t>
  </si>
  <si>
    <t>Deducción Empleado</t>
  </si>
  <si>
    <t>DIRECCION DE RECURSOS HUMANOS</t>
  </si>
  <si>
    <t>DIRECCION DE COMISIONES MEDICAS</t>
  </si>
  <si>
    <t>CONTRALORIA</t>
  </si>
  <si>
    <t>SECCION DE SECRETARIA DEL CNSS</t>
  </si>
  <si>
    <t>PRESIDENCIA DEL CNSS</t>
  </si>
  <si>
    <t>DIRECCION JURIDICA</t>
  </si>
  <si>
    <t>DIRECCION DE PLANIFICACION Y DESARROLLO</t>
  </si>
  <si>
    <t>SUBGERENCIA</t>
  </si>
  <si>
    <t>DIRECCION FINANCIERA</t>
  </si>
  <si>
    <t xml:space="preserve">DIRECCION ADMINISTRATIVA </t>
  </si>
  <si>
    <t>ANALISTA DE RECURSOS HUMANOS</t>
  </si>
  <si>
    <t xml:space="preserve">AUXILIAR ADMINISTRATIVA </t>
  </si>
  <si>
    <t xml:space="preserve">MENSAJERO </t>
  </si>
  <si>
    <t>ASESORA DE SALUD</t>
  </si>
  <si>
    <t>AUXILIAR ADMINISTRATIVO</t>
  </si>
  <si>
    <t>RECEPCIONISTA</t>
  </si>
  <si>
    <t>AUXILIAR ADMINISTRATIVA</t>
  </si>
  <si>
    <t>CONSERJE</t>
  </si>
  <si>
    <t>SUPERVISOR DE MAYORDOMIA</t>
  </si>
  <si>
    <t>AUDITOR INFORMATICO II</t>
  </si>
  <si>
    <t>AUDITOR SDSS II</t>
  </si>
  <si>
    <t>AUDITOR SDSS I</t>
  </si>
  <si>
    <t>ANALISTA LEGAL</t>
  </si>
  <si>
    <t>TECNICO ADMINISTRATIVO</t>
  </si>
  <si>
    <t>ENC. DPTO. EJECUCION PRESPUESTARIA</t>
  </si>
  <si>
    <t>AUDITOR LEGAL SDSS II</t>
  </si>
  <si>
    <t xml:space="preserve">AUXILIAR ADMINISTRATIVO </t>
  </si>
  <si>
    <t>CONTRALOR</t>
  </si>
  <si>
    <t>CHOFER</t>
  </si>
  <si>
    <t>ENC. SECCION DE MANTENIMIENTO</t>
  </si>
  <si>
    <t xml:space="preserve">CHOFER </t>
  </si>
  <si>
    <t>ABOGADA II</t>
  </si>
  <si>
    <t>ASISTENTE</t>
  </si>
  <si>
    <t>ENC. SECCION DE ARCHIVO</t>
  </si>
  <si>
    <t>PERIODISTA</t>
  </si>
  <si>
    <t>TECNICO EN CONTABILIDAD</t>
  </si>
  <si>
    <t xml:space="preserve">SUB-GERENTE </t>
  </si>
  <si>
    <t>TECNICO ADMINISTRATIVA</t>
  </si>
  <si>
    <t xml:space="preserve">SECRETARIA EJECUTIVA </t>
  </si>
  <si>
    <t>ABOGADA I</t>
  </si>
  <si>
    <t>SOPORTE MESA DE AYUDA (HELPDESK)</t>
  </si>
  <si>
    <t>FIJO</t>
  </si>
  <si>
    <t>CARRERA ADMINISTRATIVA</t>
  </si>
  <si>
    <t>Cooperativa</t>
  </si>
  <si>
    <t>Almuerzo</t>
  </si>
  <si>
    <t>Seguro complementario</t>
  </si>
  <si>
    <t>Impuetos Sobre la Renta</t>
  </si>
  <si>
    <t>DIRECTORA DE RECURSOS HUMANOS</t>
  </si>
  <si>
    <t xml:space="preserve">ASISTENTE </t>
  </si>
  <si>
    <t>TECNICO EN RECURSOS HUMANOS</t>
  </si>
  <si>
    <t>DIRECCION ADMINISTRATIVA</t>
  </si>
  <si>
    <t>Asociación de Servidores  Público</t>
  </si>
  <si>
    <t>Inavi</t>
  </si>
  <si>
    <t>LIBRE NOMBRAMIENTO Y REMOCION</t>
  </si>
  <si>
    <t>DE CONFIANZA</t>
  </si>
  <si>
    <t>ESTATUTOS SIMPLIFICADO</t>
  </si>
  <si>
    <t>Cargo</t>
  </si>
  <si>
    <t xml:space="preserve">Otras Retenciones </t>
  </si>
  <si>
    <t>Genero</t>
  </si>
  <si>
    <t>F</t>
  </si>
  <si>
    <t>M</t>
  </si>
  <si>
    <t>Monto imponible IRS</t>
  </si>
  <si>
    <t>MARILYN LISSETTE RODRIGUEZ CASTILLO</t>
  </si>
  <si>
    <t xml:space="preserve">WLADISLAO  GUZMAN </t>
  </si>
  <si>
    <t>JUAN CARLOS TEJADA MUÑOZ</t>
  </si>
  <si>
    <t>XIOMARA ISABEL CAMINERO SANCHEZ</t>
  </si>
  <si>
    <t>NELSA MATILDE VASQUEZ MARTINEZ</t>
  </si>
  <si>
    <t>EUDES DARIO, REYES CACERES</t>
  </si>
  <si>
    <t>ANA PATRICIA FERNANDEZ RAMIREZ</t>
  </si>
  <si>
    <t>VILMA MARIA CASTRO GONZALEZ</t>
  </si>
  <si>
    <t>VICTOR ALBERTO SANCHEZ ALVAREZ</t>
  </si>
  <si>
    <t>LUZ YUBERKIS QUITERIO PORTES</t>
  </si>
  <si>
    <t>RAFAEL MEDINA BAEZ</t>
  </si>
  <si>
    <t>MIOSOTIS ELIZABETH CABRAL ROJAS DE MONTE</t>
  </si>
  <si>
    <t>YESSICA BEATRIZ SOTO DEL VALLE</t>
  </si>
  <si>
    <t>ROSA JULIANA MUÑOZ PERALTA DE GRULLON</t>
  </si>
  <si>
    <t>VANESSA VENTURA CAMPOS</t>
  </si>
  <si>
    <t>MARIA CRISTINA ABREU MUÑOZ</t>
  </si>
  <si>
    <t>BERNARDO ANTONIO ACEVEDO DELGADO</t>
  </si>
  <si>
    <t>MERALDA DEL CARMEN DE LA ROSA MEDINA</t>
  </si>
  <si>
    <t>MIOSSOTTIS MARLENNY BAEZ RODRIGUEZ</t>
  </si>
  <si>
    <t>FATIMA AURORA ASENJO LUGO</t>
  </si>
  <si>
    <t>JUAN LEONIDAS CASTRO JIMENEZ</t>
  </si>
  <si>
    <t>JULISSA HAYDEE GARCIA SANTANA</t>
  </si>
  <si>
    <t>UNICE REBECA DE LA ROSA FRANCO</t>
  </si>
  <si>
    <t>JULIO ANTONIO LENDEBORG RODRIGUEZ</t>
  </si>
  <si>
    <t>ELIZABETH DE LA CRUZ GOMEZ DE WRIGHT</t>
  </si>
  <si>
    <t>KALI ARTEMIZA VARGAS ARIAS</t>
  </si>
  <si>
    <t>DOMINGA RAMIREZ GARCIA</t>
  </si>
  <si>
    <t>GILMA GISSELL SANTANA GUZMAN</t>
  </si>
  <si>
    <t>JENNY ARLENE ELSEVYF CAMACHO</t>
  </si>
  <si>
    <t>LAURA PATRICIA MOTA PEÑA</t>
  </si>
  <si>
    <t>ALEXIS RAMIREZ RODRIGUEZ</t>
  </si>
  <si>
    <t>ROSA ESMERALDA ESPINAL GERMAN</t>
  </si>
  <si>
    <t>CRISTINA ALTAGRACIA CRUZ D COO</t>
  </si>
  <si>
    <t>GRISEL ENCARNACION PEREZ</t>
  </si>
  <si>
    <t>MAGDELINE DEL CARMEN MOREL GARCIA</t>
  </si>
  <si>
    <t>CRISTINA PLACENCIO PINALES</t>
  </si>
  <si>
    <t>VERONICA ROSARIO ROA</t>
  </si>
  <si>
    <t>MARIA DOMINGA ALCANTARA BIDO</t>
  </si>
  <si>
    <t>WANDA YOCARES ALCANTARA DIAZ</t>
  </si>
  <si>
    <t>ANA YAMILET PEREZ LAGARES</t>
  </si>
  <si>
    <t>REYDIS MANUEL BELTRE CORCINO</t>
  </si>
  <si>
    <t>NICOLAX JUNIOR LUCIANO BLANCO</t>
  </si>
  <si>
    <t>RADHAMES MARTE FERNANDEZ</t>
  </si>
  <si>
    <t>RUDDY SOLANO JIMENEZ</t>
  </si>
  <si>
    <t>LORENZO MANUEL SOSA VENTURA</t>
  </si>
  <si>
    <t>DIANA CAROLINA DE LA CRUZ ALCANTARA</t>
  </si>
  <si>
    <t>GLORIA DIORELLA BRAVO PERALTA</t>
  </si>
  <si>
    <t>ALEJANDRINA CARMONA VILLITO</t>
  </si>
  <si>
    <t xml:space="preserve">HECTOR OTONIEL JIMENEZ </t>
  </si>
  <si>
    <t>JESUS ANTONIO SANTOS GIL</t>
  </si>
  <si>
    <t>SANDRO SANTO MENDEZ RAMIREZ</t>
  </si>
  <si>
    <t xml:space="preserve">YOHANNY CANDELARIO </t>
  </si>
  <si>
    <t>NAILA MAGDALIT DIAZ BATISTA</t>
  </si>
  <si>
    <t>PATRIA DOMINGA MARTINEZ SORIANO</t>
  </si>
  <si>
    <t>VIANNES ALTAGRACIA PEREZ LUNA</t>
  </si>
  <si>
    <t>SONIA RAMIREZ DEL ROSARIO</t>
  </si>
  <si>
    <t xml:space="preserve">RICARDO ARAUJO </t>
  </si>
  <si>
    <t xml:space="preserve">Seguro de Salud
(10.13%) </t>
  </si>
  <si>
    <t>Patronal (7.10%)</t>
  </si>
  <si>
    <t xml:space="preserve">Riesgos
Laborales Patronal
(1.10%) </t>
  </si>
  <si>
    <t>Total Retenciones y Aportes s.s</t>
  </si>
  <si>
    <t>Xiomara Caminero</t>
  </si>
  <si>
    <t>Directora de Recursos Humanos</t>
  </si>
  <si>
    <t>SUPERVISOR DE TRANSPORTACION</t>
  </si>
  <si>
    <t>ENC. DIVISION DE COMPRAS Y CONTRATACIONES PUBLICAS</t>
  </si>
  <si>
    <t>Enc. Div. de Registro y Control de Nómina</t>
  </si>
  <si>
    <t>Saldos a favor</t>
  </si>
  <si>
    <t>GERENTE GENERAL</t>
  </si>
  <si>
    <t>DIRECCION DE COMUNICACIONES</t>
  </si>
  <si>
    <t>DIRECTORA COMUNICACIONES</t>
  </si>
  <si>
    <t>YIVELISSA  ANTIGUA</t>
  </si>
  <si>
    <t>YERIKA BERIHUETE</t>
  </si>
  <si>
    <t>Total de Descuentos</t>
  </si>
  <si>
    <t>DIRECCION DE TECNOLOGIA</t>
  </si>
  <si>
    <t>DIRECCION COMUNICACIONES</t>
  </si>
  <si>
    <t xml:space="preserve">ERIKA SENCIÓN </t>
  </si>
  <si>
    <t>YAKAYRA DE LA CRUZ FAMILIA</t>
  </si>
  <si>
    <t xml:space="preserve">RAMON TURVI DE LEÓN </t>
  </si>
  <si>
    <t>BELGICA DE PEÑA</t>
  </si>
  <si>
    <t>PAULA DRULLAR CALCADO</t>
  </si>
  <si>
    <t>EDWARD GUZMAN</t>
  </si>
  <si>
    <t xml:space="preserve">DESPACHO  DEL GERENTE </t>
  </si>
  <si>
    <t>CAMARERA</t>
  </si>
  <si>
    <t>ANA MARIA SANCHEZ MIGUEL</t>
  </si>
  <si>
    <t>Reg.
No.</t>
  </si>
  <si>
    <t>Sueldo Bruto
(RD$)</t>
  </si>
  <si>
    <t>Seguro de Pensión
(9.97%)</t>
  </si>
  <si>
    <t>Subtotal
TSS</t>
  </si>
  <si>
    <t>Aportes
Patronal</t>
  </si>
  <si>
    <t>Sueldo Neto
(RD$)</t>
  </si>
  <si>
    <t>Empleado
(2.87%)</t>
  </si>
  <si>
    <t>Empleado
(3.04%)</t>
  </si>
  <si>
    <t>Patronal
(7.09%)</t>
  </si>
  <si>
    <t>Registro
Dependientes
Adicionales</t>
  </si>
  <si>
    <t>MARIANNY ALCANTARA</t>
  </si>
  <si>
    <t>CRISTHOFER CASTILLO</t>
  </si>
  <si>
    <t>ROSAURA HERASME</t>
  </si>
  <si>
    <t xml:space="preserve">YESSICA SANTANA </t>
  </si>
  <si>
    <t>YESSENIA DUARTE</t>
  </si>
  <si>
    <t>NADIEL B. OZUNA ZAYAS</t>
  </si>
  <si>
    <t>LUIS GALAN</t>
  </si>
  <si>
    <t>JOSE A. ARVELO CARRASCO</t>
  </si>
  <si>
    <t>SOPORTE TECNICO INFORMATICO</t>
  </si>
  <si>
    <t>AUXILIAR ADMINISTRARTIVO</t>
  </si>
  <si>
    <t>SECRETARIA ADMINISTRATIVA CNSS</t>
  </si>
  <si>
    <t>TOTAL</t>
  </si>
  <si>
    <t xml:space="preserve">Responsables </t>
  </si>
  <si>
    <t>DIRECTOR DE FISCALIZACION Y CONTROL FINANCIERO</t>
  </si>
  <si>
    <t>ENC. DPTO. ANALISIS PRESUPUESTARIO Y FINANCIERO</t>
  </si>
  <si>
    <t xml:space="preserve">DESPACHO DEL GERENTE </t>
  </si>
  <si>
    <t>ANALISTA DEL SEGURO DE VEJEZ DISCAPACIDAD Y SOBREVIVENCIA</t>
  </si>
  <si>
    <t>DIRECCION DE POLITICAS DEL SEGURO DE VEJEZ DISCAPACIDAD Y SOBREVIVENCIA</t>
  </si>
  <si>
    <t>KENYA JIMENEZ VASQUEZ</t>
  </si>
  <si>
    <t xml:space="preserve">AUXILIAR DE MANTENIMIENTO </t>
  </si>
  <si>
    <t>Carla Santana</t>
  </si>
  <si>
    <t xml:space="preserve">IRMA VALENTINA HELENA </t>
  </si>
  <si>
    <t>RICARDO CRUZ CONTRERAS</t>
  </si>
  <si>
    <t>JENNIFER PEREZ ESTEVEZ</t>
  </si>
  <si>
    <t xml:space="preserve">DIRECCION DE COMUNICACIONES </t>
  </si>
  <si>
    <t xml:space="preserve">DARIANA TERRERO PEÑA </t>
  </si>
  <si>
    <t xml:space="preserve">FERNADO JOSE ESCOBAR GARCIA </t>
  </si>
  <si>
    <t xml:space="preserve">KARLA SANCHEZ </t>
  </si>
  <si>
    <t xml:space="preserve">AUXILIAR DE ACCESO A LA INFORMACIÓN </t>
  </si>
  <si>
    <t>ALBERTO GOMEZ MARTINEZ</t>
  </si>
  <si>
    <t xml:space="preserve">CONSERJE </t>
  </si>
  <si>
    <t xml:space="preserve">MARIA ELENA SALAZAR </t>
  </si>
  <si>
    <t xml:space="preserve">DANIEL JOSE ALVAREZ BAUTISTA </t>
  </si>
  <si>
    <t>SAHIRA INDHIRA GIL CABRAL</t>
  </si>
  <si>
    <t>RANYER DE JESUS BATISTA</t>
  </si>
  <si>
    <t>SUPERVISOR DE MANTENIMIENTO</t>
  </si>
  <si>
    <t>JUAN TEOFILO BONILLA DOMINGUEZ</t>
  </si>
  <si>
    <t>AUXILIAR ALMACÉN Y SUMINISTRO</t>
  </si>
  <si>
    <t>ALEXANDER MONEGRO GOMEZ</t>
  </si>
  <si>
    <t>ASESOR DE TIC</t>
  </si>
  <si>
    <t>LIESTHER MIGUELINA ALMANZAR GOMEZ</t>
  </si>
  <si>
    <t>YECENIA RAMON GARCIA</t>
  </si>
  <si>
    <t>DIRECCION DE COMESIONES MEDICAS</t>
  </si>
  <si>
    <t>AUXILIAR DE ATENCION AL CIUDADANO</t>
  </si>
  <si>
    <t>FRENNY MIRANE ORTIZ CASTILLO</t>
  </si>
  <si>
    <t xml:space="preserve">RODERIC DE LOS SANTOS BELTRAN </t>
  </si>
  <si>
    <t>ANALISTA COMPRA Y CONTRATACIONES</t>
  </si>
  <si>
    <t>OFICIAL ACCESO A LA INFORMACION</t>
  </si>
  <si>
    <t>ENC. SECCION DE SECRETARIA DE CNSS</t>
  </si>
  <si>
    <t>ANALISTA DE EVALUACIÓN DEL GRADO DE DISCAPACIDAD</t>
  </si>
  <si>
    <t>CHARNELA GUZMAN ROSARIO</t>
  </si>
  <si>
    <t>MANAURIS TRINIDAD TRINIDAD</t>
  </si>
  <si>
    <t>ROBERT ALEXANDER JONES SILVA</t>
  </si>
  <si>
    <t xml:space="preserve">ARCADIO CONCEPCION MOTA </t>
  </si>
  <si>
    <t>AYUDANTE MANTENIMIENTO</t>
  </si>
  <si>
    <t>RIGOBERTO PEREZ DIAZ</t>
  </si>
  <si>
    <t>MENSAJERO EXTERNO</t>
  </si>
  <si>
    <t>ELIA LETICIA MESA JORGE</t>
  </si>
  <si>
    <t>JORGE ENMANUEL ABREU</t>
  </si>
  <si>
    <t>ASESOR</t>
  </si>
  <si>
    <t xml:space="preserve">ROBERTO BENJAIN </t>
  </si>
  <si>
    <t>CARLOS MANUEL TAVAREZ BELTRE</t>
  </si>
  <si>
    <t xml:space="preserve">ANALISTA DE ESTADISTICAS </t>
  </si>
  <si>
    <t>DIRRECCION FINANCIERA</t>
  </si>
  <si>
    <t xml:space="preserve">VICTOR MANUEL HERNANEDEZ  SOSA </t>
  </si>
  <si>
    <t>IVÁN F. DURÁN OLIVERO</t>
  </si>
  <si>
    <t>YESENIA ROJAS ROSARIO</t>
  </si>
  <si>
    <t>ENCARGADO DPTO DE REVISION Y ANALISIS</t>
  </si>
  <si>
    <t>DEPARTAMENTO DE REVISION Y ANALISIS</t>
  </si>
  <si>
    <t>AUDITOR</t>
  </si>
  <si>
    <t>RAMON ANTONIO DILONE TRUFFER</t>
  </si>
  <si>
    <t>EPIFANIO FIGUEREO</t>
  </si>
  <si>
    <t>LUZ BERNARDA PAULINO</t>
  </si>
  <si>
    <t xml:space="preserve">YINNA FRANCISCA NOVA BELTRE </t>
  </si>
  <si>
    <t>LIZ ESTEFI ABREU DAVID</t>
  </si>
  <si>
    <t>YOSELIN ENCARNACION</t>
  </si>
  <si>
    <t>Reg.</t>
  </si>
  <si>
    <t>Sueldo Bruto</t>
  </si>
  <si>
    <t>Aportes</t>
  </si>
  <si>
    <t>Sueldo Neto</t>
  </si>
  <si>
    <t>FASTIMA DE OLEO OTAÑO</t>
  </si>
  <si>
    <t>JUSTA MARIA LIRIANO GARCIA</t>
  </si>
  <si>
    <t xml:space="preserve">FERNANDO JOSE ESCOBAR GARCIA </t>
  </si>
  <si>
    <t>YANIA ELIZABETH LIRANZO TEJADA</t>
  </si>
  <si>
    <t>ROBERTO BENJAMIN MARTINEZ HILARIO</t>
  </si>
  <si>
    <t>CONSEJO NACIONAL DE SEGURIDAD SOCIAL
NOMINA DE SUELDOS PERSONAL FIJO MARZO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</si>
</sst>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&quot;$&quot;#,##0.000;[Red]&quot;$&quot;#,##0.000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sz val="9"/>
      <name val="Segoe UI"/>
      <family val="2"/>
    </font>
    <font>
      <sz val="9"/>
      <color theme="1"/>
      <name val="Calibri"/>
      <family val="2"/>
      <scheme val="minor"/>
    </font>
    <font>
      <sz val="8"/>
      <name val="Arial"/>
      <family val="2"/>
    </font>
    <font>
      <sz val="11"/>
      <name val="Calibri"/>
      <family val="2"/>
      <scheme val="minor"/>
    </font>
    <font>
      <sz val="13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  <font>
      <sz val="12"/>
      <color rgb="FF000000"/>
      <name val="Arial"/>
      <family val="2"/>
    </font>
    <font>
      <b/>
      <sz val="12"/>
      <name val="Arial"/>
      <family val="2"/>
    </font>
    <font>
      <sz val="11"/>
      <color rgb="FF000000"/>
      <name val="Calibri"/>
      <family val="2"/>
      <scheme val="minor"/>
    </font>
    <font>
      <sz val="12"/>
      <color rgb="FFFF0000"/>
      <name val="Arial"/>
      <family val="2"/>
    </font>
    <font>
      <b/>
      <sz val="16"/>
      <color theme="1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rgb="FF6495ED"/>
      </patternFill>
    </fill>
    <fill>
      <patternFill patternType="solid">
        <fgColor theme="0" tint="-0.34998626667073579"/>
        <bgColor rgb="FF6495ED"/>
      </patternFill>
    </fill>
    <fill>
      <patternFill patternType="solid">
        <fgColor theme="0" tint="-0.34998626667073579"/>
        <bgColor rgb="FFC0C0C0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1" tint="0.499984740745262"/>
        <bgColor rgb="FFC0C0C0"/>
      </patternFill>
    </fill>
    <fill>
      <patternFill patternType="solid">
        <fgColor theme="1" tint="0.499984740745262"/>
        <bgColor indexed="64"/>
      </patternFill>
    </fill>
  </fills>
  <borders count="1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5" fillId="0" borderId="0">
      <alignment vertical="center"/>
    </xf>
    <xf numFmtId="43" fontId="1" fillId="0" borderId="0" applyFont="0" applyFill="0" applyBorder="0" applyAlignment="0" applyProtection="0"/>
    <xf numFmtId="0" fontId="1" fillId="0" borderId="0"/>
  </cellStyleXfs>
  <cellXfs count="190">
    <xf numFmtId="0" fontId="0" fillId="0" borderId="0" xfId="0"/>
    <xf numFmtId="0" fontId="0" fillId="0" borderId="0" xfId="0" applyAlignment="1"/>
    <xf numFmtId="164" fontId="0" fillId="0" borderId="0" xfId="1" applyFont="1" applyAlignment="1"/>
    <xf numFmtId="164" fontId="0" fillId="0" borderId="0" xfId="1" applyFont="1"/>
    <xf numFmtId="164" fontId="0" fillId="2" borderId="0" xfId="1" applyFont="1" applyFill="1"/>
    <xf numFmtId="0" fontId="0" fillId="0" borderId="0" xfId="0" applyBorder="1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/>
    <xf numFmtId="0" fontId="4" fillId="0" borderId="0" xfId="0" applyFont="1" applyAlignment="1">
      <alignment horizontal="center"/>
    </xf>
    <xf numFmtId="164" fontId="4" fillId="0" borderId="0" xfId="1" applyFont="1" applyAlignment="1"/>
    <xf numFmtId="164" fontId="4" fillId="2" borderId="0" xfId="1" applyFont="1" applyFill="1"/>
    <xf numFmtId="164" fontId="4" fillId="0" borderId="0" xfId="1" applyFont="1"/>
    <xf numFmtId="164" fontId="4" fillId="3" borderId="0" xfId="1" applyFont="1" applyFill="1"/>
    <xf numFmtId="164" fontId="0" fillId="3" borderId="0" xfId="1" applyFont="1" applyFill="1"/>
    <xf numFmtId="164" fontId="0" fillId="0" borderId="0" xfId="1" applyFont="1" applyBorder="1"/>
    <xf numFmtId="0" fontId="4" fillId="0" borderId="0" xfId="0" applyFont="1" applyAlignment="1">
      <alignment wrapText="1"/>
    </xf>
    <xf numFmtId="0" fontId="0" fillId="0" borderId="0" xfId="0" applyAlignment="1">
      <alignment wrapText="1"/>
    </xf>
    <xf numFmtId="0" fontId="2" fillId="2" borderId="0" xfId="0" applyFont="1" applyFill="1" applyBorder="1"/>
    <xf numFmtId="0" fontId="0" fillId="2" borderId="0" xfId="0" applyFill="1" applyBorder="1"/>
    <xf numFmtId="0" fontId="0" fillId="2" borderId="0" xfId="0" applyFill="1"/>
    <xf numFmtId="2" fontId="0" fillId="0" borderId="0" xfId="0" applyNumberFormat="1" applyAlignment="1"/>
    <xf numFmtId="0" fontId="6" fillId="2" borderId="0" xfId="0" applyFont="1" applyFill="1"/>
    <xf numFmtId="0" fontId="6" fillId="2" borderId="0" xfId="0" applyFont="1" applyFill="1" applyBorder="1"/>
    <xf numFmtId="0" fontId="9" fillId="0" borderId="0" xfId="0" applyFont="1"/>
    <xf numFmtId="0" fontId="4" fillId="0" borderId="0" xfId="0" applyFont="1" applyFill="1"/>
    <xf numFmtId="164" fontId="0" fillId="0" borderId="0" xfId="1" applyFont="1" applyFill="1" applyAlignment="1"/>
    <xf numFmtId="164" fontId="0" fillId="0" borderId="0" xfId="1" applyFont="1" applyFill="1"/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wrapText="1"/>
    </xf>
    <xf numFmtId="0" fontId="10" fillId="0" borderId="5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4" fillId="0" borderId="0" xfId="0" applyFont="1" applyFill="1" applyAlignment="1">
      <alignment wrapText="1"/>
    </xf>
    <xf numFmtId="164" fontId="11" fillId="0" borderId="0" xfId="1" applyFont="1" applyFill="1" applyAlignment="1"/>
    <xf numFmtId="164" fontId="14" fillId="0" borderId="0" xfId="1" applyFont="1" applyFill="1" applyAlignment="1"/>
    <xf numFmtId="164" fontId="14" fillId="0" borderId="0" xfId="1" applyFont="1" applyFill="1"/>
    <xf numFmtId="0" fontId="14" fillId="0" borderId="0" xfId="0" applyFont="1" applyFill="1"/>
    <xf numFmtId="164" fontId="14" fillId="0" borderId="0" xfId="1" applyFont="1"/>
    <xf numFmtId="0" fontId="14" fillId="0" borderId="0" xfId="0" applyFont="1"/>
    <xf numFmtId="0" fontId="14" fillId="0" borderId="0" xfId="0" applyFont="1" applyAlignment="1">
      <alignment horizontal="center"/>
    </xf>
    <xf numFmtId="0" fontId="14" fillId="0" borderId="0" xfId="0" applyFont="1" applyAlignment="1">
      <alignment wrapText="1"/>
    </xf>
    <xf numFmtId="164" fontId="14" fillId="0" borderId="0" xfId="1" applyFont="1" applyFill="1" applyBorder="1"/>
    <xf numFmtId="164" fontId="14" fillId="0" borderId="0" xfId="1" applyFont="1" applyAlignment="1"/>
    <xf numFmtId="0" fontId="11" fillId="0" borderId="0" xfId="0" applyFont="1"/>
    <xf numFmtId="0" fontId="11" fillId="0" borderId="0" xfId="0" applyFont="1" applyFill="1"/>
    <xf numFmtId="0" fontId="0" fillId="0" borderId="0" xfId="0" applyFill="1"/>
    <xf numFmtId="0" fontId="0" fillId="0" borderId="0" xfId="0" applyFill="1" applyAlignment="1"/>
    <xf numFmtId="0" fontId="0" fillId="0" borderId="0" xfId="0" applyFill="1" applyAlignment="1">
      <alignment horizontal="center"/>
    </xf>
    <xf numFmtId="0" fontId="0" fillId="0" borderId="0" xfId="0" applyFill="1" applyAlignment="1">
      <alignment wrapText="1"/>
    </xf>
    <xf numFmtId="0" fontId="4" fillId="2" borderId="0" xfId="0" applyFont="1" applyFill="1" applyBorder="1"/>
    <xf numFmtId="0" fontId="4" fillId="2" borderId="0" xfId="0" applyFont="1" applyFill="1"/>
    <xf numFmtId="0" fontId="14" fillId="2" borderId="6" xfId="0" applyFont="1" applyFill="1" applyBorder="1" applyAlignment="1">
      <alignment horizontal="left" vertical="center"/>
    </xf>
    <xf numFmtId="0" fontId="15" fillId="2" borderId="6" xfId="0" applyFont="1" applyFill="1" applyBorder="1" applyAlignment="1">
      <alignment horizontal="left" wrapText="1"/>
    </xf>
    <xf numFmtId="4" fontId="14" fillId="2" borderId="6" xfId="0" applyNumberFormat="1" applyFont="1" applyFill="1" applyBorder="1" applyAlignment="1">
      <alignment horizontal="left" vertical="center" wrapText="1"/>
    </xf>
    <xf numFmtId="0" fontId="13" fillId="2" borderId="6" xfId="0" applyFont="1" applyFill="1" applyBorder="1" applyAlignment="1">
      <alignment horizontal="left" wrapText="1"/>
    </xf>
    <xf numFmtId="4" fontId="13" fillId="2" borderId="6" xfId="0" applyNumberFormat="1" applyFont="1" applyFill="1" applyBorder="1" applyAlignment="1">
      <alignment horizontal="left" vertical="center" wrapText="1"/>
    </xf>
    <xf numFmtId="164" fontId="14" fillId="2" borderId="6" xfId="1" applyFont="1" applyFill="1" applyBorder="1" applyAlignment="1">
      <alignment horizontal="left"/>
    </xf>
    <xf numFmtId="0" fontId="13" fillId="2" borderId="0" xfId="0" applyFont="1" applyFill="1" applyBorder="1" applyAlignment="1">
      <alignment horizontal="left" wrapText="1"/>
    </xf>
    <xf numFmtId="0" fontId="6" fillId="0" borderId="0" xfId="0" applyFont="1" applyFill="1" applyAlignment="1">
      <alignment horizontal="left"/>
    </xf>
    <xf numFmtId="0" fontId="11" fillId="0" borderId="0" xfId="0" applyFont="1" applyFill="1" applyAlignment="1">
      <alignment horizontal="left"/>
    </xf>
    <xf numFmtId="0" fontId="14" fillId="0" borderId="0" xfId="0" applyFont="1" applyFill="1" applyAlignment="1">
      <alignment horizontal="left"/>
    </xf>
    <xf numFmtId="0" fontId="14" fillId="0" borderId="0" xfId="0" applyFont="1" applyFill="1" applyAlignment="1">
      <alignment horizontal="left" wrapText="1"/>
    </xf>
    <xf numFmtId="4" fontId="14" fillId="2" borderId="6" xfId="0" applyNumberFormat="1" applyFont="1" applyFill="1" applyBorder="1" applyAlignment="1">
      <alignment vertical="center" wrapText="1"/>
    </xf>
    <xf numFmtId="4" fontId="13" fillId="2" borderId="6" xfId="0" applyNumberFormat="1" applyFont="1" applyFill="1" applyBorder="1" applyAlignment="1">
      <alignment vertical="center" wrapText="1"/>
    </xf>
    <xf numFmtId="164" fontId="14" fillId="2" borderId="6" xfId="1" applyFont="1" applyFill="1" applyBorder="1" applyAlignment="1"/>
    <xf numFmtId="40" fontId="3" fillId="0" borderId="0" xfId="1" applyNumberFormat="1" applyFont="1" applyFill="1" applyBorder="1" applyAlignment="1"/>
    <xf numFmtId="164" fontId="3" fillId="0" borderId="0" xfId="1" applyFont="1" applyFill="1" applyBorder="1" applyAlignment="1"/>
    <xf numFmtId="164" fontId="13" fillId="2" borderId="6" xfId="1" applyFont="1" applyFill="1" applyBorder="1" applyAlignment="1"/>
    <xf numFmtId="164" fontId="11" fillId="0" borderId="0" xfId="1" applyFont="1" applyFill="1"/>
    <xf numFmtId="4" fontId="17" fillId="0" borderId="0" xfId="0" applyNumberFormat="1" applyFont="1"/>
    <xf numFmtId="164" fontId="18" fillId="0" borderId="0" xfId="1" applyFont="1" applyFill="1"/>
    <xf numFmtId="164" fontId="11" fillId="2" borderId="0" xfId="1" applyFont="1" applyFill="1" applyAlignment="1">
      <alignment horizontal="left"/>
    </xf>
    <xf numFmtId="164" fontId="11" fillId="2" borderId="0" xfId="1" applyFont="1" applyFill="1" applyAlignment="1"/>
    <xf numFmtId="164" fontId="3" fillId="2" borderId="0" xfId="1" applyFont="1" applyFill="1" applyBorder="1" applyAlignment="1">
      <alignment wrapText="1"/>
    </xf>
    <xf numFmtId="164" fontId="14" fillId="2" borderId="0" xfId="1" applyFont="1" applyFill="1"/>
    <xf numFmtId="164" fontId="1" fillId="2" borderId="0" xfId="1" applyFont="1" applyFill="1" applyAlignment="1">
      <alignment horizontal="left"/>
    </xf>
    <xf numFmtId="164" fontId="14" fillId="2" borderId="0" xfId="1" applyFont="1" applyFill="1" applyBorder="1" applyAlignment="1">
      <alignment horizontal="left"/>
    </xf>
    <xf numFmtId="40" fontId="11" fillId="2" borderId="0" xfId="0" applyNumberFormat="1" applyFont="1" applyFill="1" applyBorder="1"/>
    <xf numFmtId="0" fontId="1" fillId="2" borderId="0" xfId="0" applyFont="1" applyFill="1" applyBorder="1"/>
    <xf numFmtId="164" fontId="4" fillId="2" borderId="0" xfId="1" applyFont="1" applyFill="1" applyAlignment="1">
      <alignment horizontal="left"/>
    </xf>
    <xf numFmtId="164" fontId="0" fillId="2" borderId="0" xfId="1" applyFont="1" applyFill="1" applyBorder="1"/>
    <xf numFmtId="164" fontId="3" fillId="2" borderId="0" xfId="1" applyFont="1" applyFill="1" applyBorder="1" applyAlignment="1">
      <alignment horizontal="left" wrapText="1"/>
    </xf>
    <xf numFmtId="164" fontId="3" fillId="2" borderId="0" xfId="0" applyNumberFormat="1" applyFont="1" applyFill="1" applyBorder="1" applyAlignment="1">
      <alignment horizontal="left" wrapText="1"/>
    </xf>
    <xf numFmtId="164" fontId="16" fillId="2" borderId="0" xfId="1" applyFont="1" applyFill="1" applyAlignment="1">
      <alignment horizontal="left"/>
    </xf>
    <xf numFmtId="0" fontId="10" fillId="2" borderId="0" xfId="0" applyFont="1" applyFill="1" applyBorder="1" applyAlignment="1">
      <alignment horizontal="center"/>
    </xf>
    <xf numFmtId="0" fontId="12" fillId="5" borderId="1" xfId="0" applyNumberFormat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wrapText="1"/>
    </xf>
    <xf numFmtId="0" fontId="12" fillId="6" borderId="1" xfId="0" applyNumberFormat="1" applyFont="1" applyFill="1" applyBorder="1" applyAlignment="1">
      <alignment wrapText="1"/>
    </xf>
    <xf numFmtId="164" fontId="12" fillId="6" borderId="1" xfId="1" applyFont="1" applyFill="1" applyBorder="1" applyAlignment="1">
      <alignment vertical="center" readingOrder="1"/>
    </xf>
    <xf numFmtId="0" fontId="12" fillId="6" borderId="1" xfId="0" applyNumberFormat="1" applyFont="1" applyFill="1" applyBorder="1" applyAlignment="1">
      <alignment vertical="center" readingOrder="1"/>
    </xf>
    <xf numFmtId="164" fontId="12" fillId="5" borderId="6" xfId="1" applyFont="1" applyFill="1" applyBorder="1" applyAlignment="1">
      <alignment horizontal="center" vertical="center" wrapText="1" readingOrder="1"/>
    </xf>
    <xf numFmtId="164" fontId="12" fillId="5" borderId="2" xfId="1" applyFont="1" applyFill="1" applyBorder="1" applyAlignment="1">
      <alignment vertical="center" wrapText="1" readingOrder="1"/>
    </xf>
    <xf numFmtId="0" fontId="2" fillId="7" borderId="0" xfId="0" applyFont="1" applyFill="1" applyBorder="1"/>
    <xf numFmtId="0" fontId="12" fillId="5" borderId="4" xfId="0" applyNumberFormat="1" applyFont="1" applyFill="1" applyBorder="1" applyAlignment="1">
      <alignment horizontal="center" vertical="center" wrapText="1" readingOrder="1"/>
    </xf>
    <xf numFmtId="0" fontId="12" fillId="6" borderId="4" xfId="0" applyNumberFormat="1" applyFont="1" applyFill="1" applyBorder="1" applyAlignment="1">
      <alignment horizontal="center" wrapText="1"/>
    </xf>
    <xf numFmtId="0" fontId="12" fillId="6" borderId="4" xfId="0" applyNumberFormat="1" applyFont="1" applyFill="1" applyBorder="1" applyAlignment="1">
      <alignment wrapText="1"/>
    </xf>
    <xf numFmtId="164" fontId="12" fillId="6" borderId="4" xfId="1" applyFont="1" applyFill="1" applyBorder="1" applyAlignment="1">
      <alignment vertical="center" wrapText="1" readingOrder="1"/>
    </xf>
    <xf numFmtId="0" fontId="12" fillId="6" borderId="7" xfId="0" applyNumberFormat="1" applyFont="1" applyFill="1" applyBorder="1" applyAlignment="1">
      <alignment vertical="center" wrapText="1" readingOrder="1"/>
    </xf>
    <xf numFmtId="164" fontId="12" fillId="5" borderId="2" xfId="1" applyFont="1" applyFill="1" applyBorder="1" applyAlignment="1">
      <alignment horizontal="center" vertical="center" wrapText="1" readingOrder="1"/>
    </xf>
    <xf numFmtId="164" fontId="12" fillId="5" borderId="1" xfId="1" applyFont="1" applyFill="1" applyBorder="1" applyAlignment="1">
      <alignment horizontal="center" vertical="center" wrapText="1" readingOrder="1"/>
    </xf>
    <xf numFmtId="164" fontId="12" fillId="5" borderId="4" xfId="1" applyFont="1" applyFill="1" applyBorder="1" applyAlignment="1">
      <alignment horizontal="center" vertical="center" wrapText="1" readingOrder="1"/>
    </xf>
    <xf numFmtId="164" fontId="12" fillId="5" borderId="16" xfId="1" applyFont="1" applyFill="1" applyBorder="1" applyAlignment="1">
      <alignment horizontal="center" vertical="center" wrapText="1" readingOrder="1"/>
    </xf>
    <xf numFmtId="164" fontId="12" fillId="5" borderId="17" xfId="1" applyFont="1" applyFill="1" applyBorder="1" applyAlignment="1">
      <alignment horizontal="center" vertical="center" wrapText="1" readingOrder="1"/>
    </xf>
    <xf numFmtId="164" fontId="12" fillId="5" borderId="18" xfId="1" applyFont="1" applyFill="1" applyBorder="1" applyAlignment="1">
      <alignment horizontal="center" vertical="center" wrapText="1" readingOrder="1"/>
    </xf>
    <xf numFmtId="164" fontId="12" fillId="5" borderId="1" xfId="1" applyFont="1" applyFill="1" applyBorder="1" applyAlignment="1">
      <alignment vertical="center" wrapText="1" readingOrder="1"/>
    </xf>
    <xf numFmtId="164" fontId="12" fillId="5" borderId="9" xfId="1" applyFont="1" applyFill="1" applyBorder="1" applyAlignment="1">
      <alignment horizontal="center" vertical="center" wrapText="1" readingOrder="1"/>
    </xf>
    <xf numFmtId="164" fontId="12" fillId="5" borderId="7" xfId="1" applyFont="1" applyFill="1" applyBorder="1" applyAlignment="1">
      <alignment horizontal="center" vertical="center" wrapText="1" readingOrder="1"/>
    </xf>
    <xf numFmtId="164" fontId="12" fillId="5" borderId="13" xfId="1" applyFont="1" applyFill="1" applyBorder="1" applyAlignment="1">
      <alignment horizontal="center" vertical="center" wrapText="1" readingOrder="1"/>
    </xf>
    <xf numFmtId="164" fontId="13" fillId="9" borderId="3" xfId="1" applyFont="1" applyFill="1" applyBorder="1" applyAlignment="1">
      <alignment vertical="top" wrapText="1"/>
    </xf>
    <xf numFmtId="164" fontId="12" fillId="4" borderId="6" xfId="1" applyFont="1" applyFill="1" applyBorder="1" applyAlignment="1">
      <alignment horizontal="center" vertical="center" wrapText="1" readingOrder="1"/>
    </xf>
    <xf numFmtId="164" fontId="12" fillId="4" borderId="6" xfId="1" applyFont="1" applyFill="1" applyBorder="1" applyAlignment="1">
      <alignment vertical="center" wrapText="1" readingOrder="1"/>
    </xf>
    <xf numFmtId="0" fontId="12" fillId="8" borderId="7" xfId="0" applyNumberFormat="1" applyFont="1" applyFill="1" applyBorder="1" applyAlignment="1">
      <alignment vertical="center" wrapText="1" readingOrder="1"/>
    </xf>
    <xf numFmtId="0" fontId="12" fillId="8" borderId="13" xfId="0" applyNumberFormat="1" applyFont="1" applyFill="1" applyBorder="1" applyAlignment="1">
      <alignment vertical="center" wrapText="1" readingOrder="1"/>
    </xf>
    <xf numFmtId="0" fontId="12" fillId="8" borderId="4" xfId="0" applyNumberFormat="1" applyFont="1" applyFill="1" applyBorder="1" applyAlignment="1">
      <alignment vertical="center" wrapText="1" readingOrder="1"/>
    </xf>
    <xf numFmtId="0" fontId="14" fillId="2" borderId="6" xfId="0" applyFont="1" applyFill="1" applyBorder="1" applyAlignment="1">
      <alignment horizontal="left" wrapText="1"/>
    </xf>
    <xf numFmtId="165" fontId="13" fillId="2" borderId="6" xfId="0" applyNumberFormat="1" applyFont="1" applyFill="1" applyBorder="1" applyAlignment="1">
      <alignment horizontal="left" wrapText="1"/>
    </xf>
    <xf numFmtId="0" fontId="15" fillId="2" borderId="6" xfId="0" applyFont="1" applyFill="1" applyBorder="1" applyAlignment="1">
      <alignment horizontal="left"/>
    </xf>
    <xf numFmtId="164" fontId="12" fillId="5" borderId="13" xfId="1" applyFont="1" applyFill="1" applyBorder="1" applyAlignment="1">
      <alignment horizontal="center" vertical="center" wrapText="1" readingOrder="1"/>
    </xf>
    <xf numFmtId="164" fontId="12" fillId="5" borderId="15" xfId="1" applyFont="1" applyFill="1" applyBorder="1" applyAlignment="1">
      <alignment horizontal="center" vertical="center" wrapText="1" readingOrder="1"/>
    </xf>
    <xf numFmtId="164" fontId="1" fillId="2" borderId="6" xfId="1" applyFont="1" applyFill="1" applyBorder="1" applyAlignment="1">
      <alignment horizontal="left"/>
    </xf>
    <xf numFmtId="164" fontId="0" fillId="2" borderId="6" xfId="1" applyFont="1" applyFill="1" applyBorder="1"/>
    <xf numFmtId="164" fontId="16" fillId="2" borderId="0" xfId="1" applyFont="1" applyFill="1" applyAlignment="1"/>
    <xf numFmtId="0" fontId="15" fillId="2" borderId="0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center" vertical="top" wrapText="1"/>
    </xf>
    <xf numFmtId="4" fontId="14" fillId="0" borderId="6" xfId="0" applyNumberFormat="1" applyFont="1" applyFill="1" applyBorder="1" applyAlignment="1">
      <alignment vertical="center"/>
    </xf>
    <xf numFmtId="4" fontId="14" fillId="0" borderId="6" xfId="0" applyNumberFormat="1" applyFont="1" applyFill="1" applyBorder="1" applyAlignment="1">
      <alignment vertical="center" wrapText="1"/>
    </xf>
    <xf numFmtId="4" fontId="13" fillId="0" borderId="6" xfId="0" applyNumberFormat="1" applyFont="1" applyFill="1" applyBorder="1" applyAlignment="1">
      <alignment vertical="center" wrapText="1"/>
    </xf>
    <xf numFmtId="0" fontId="14" fillId="0" borderId="6" xfId="0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left" wrapText="1"/>
    </xf>
    <xf numFmtId="4" fontId="14" fillId="0" borderId="6" xfId="0" applyNumberFormat="1" applyFont="1" applyFill="1" applyBorder="1" applyAlignment="1">
      <alignment horizontal="left" vertical="center" wrapText="1"/>
    </xf>
    <xf numFmtId="0" fontId="3" fillId="0" borderId="0" xfId="0" applyFont="1" applyFill="1" applyBorder="1"/>
    <xf numFmtId="0" fontId="13" fillId="0" borderId="6" xfId="0" applyFont="1" applyFill="1" applyBorder="1" applyAlignment="1">
      <alignment horizontal="left" wrapText="1"/>
    </xf>
    <xf numFmtId="4" fontId="13" fillId="0" borderId="6" xfId="0" applyNumberFormat="1" applyFont="1" applyFill="1" applyBorder="1" applyAlignment="1">
      <alignment horizontal="left" vertical="center" wrapText="1"/>
    </xf>
    <xf numFmtId="0" fontId="7" fillId="0" borderId="6" xfId="0" applyFont="1" applyFill="1" applyBorder="1"/>
    <xf numFmtId="0" fontId="3" fillId="0" borderId="6" xfId="0" applyFont="1" applyFill="1" applyBorder="1"/>
    <xf numFmtId="164" fontId="13" fillId="0" borderId="6" xfId="1" applyFont="1" applyFill="1" applyBorder="1" applyAlignment="1"/>
    <xf numFmtId="164" fontId="14" fillId="0" borderId="6" xfId="1" applyFont="1" applyFill="1" applyBorder="1" applyAlignment="1"/>
    <xf numFmtId="4" fontId="18" fillId="2" borderId="6" xfId="0" applyNumberFormat="1" applyFont="1" applyFill="1" applyBorder="1" applyAlignment="1">
      <alignment vertical="center" wrapText="1"/>
    </xf>
    <xf numFmtId="0" fontId="12" fillId="5" borderId="0" xfId="0" applyNumberFormat="1" applyFont="1" applyFill="1" applyBorder="1" applyAlignment="1">
      <alignment horizontal="center" vertical="center" wrapText="1" readingOrder="1"/>
    </xf>
    <xf numFmtId="0" fontId="12" fillId="6" borderId="0" xfId="0" applyNumberFormat="1" applyFont="1" applyFill="1" applyBorder="1" applyAlignment="1">
      <alignment horizontal="center" wrapText="1"/>
    </xf>
    <xf numFmtId="0" fontId="12" fillId="6" borderId="0" xfId="0" applyNumberFormat="1" applyFont="1" applyFill="1" applyBorder="1" applyAlignment="1">
      <alignment horizontal="center" vertical="center" wrapText="1"/>
    </xf>
    <xf numFmtId="0" fontId="12" fillId="6" borderId="0" xfId="0" applyNumberFormat="1" applyFont="1" applyFill="1" applyBorder="1" applyAlignment="1">
      <alignment wrapText="1"/>
    </xf>
    <xf numFmtId="164" fontId="12" fillId="6" borderId="0" xfId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vertical="center" wrapText="1" readingOrder="1"/>
    </xf>
    <xf numFmtId="0" fontId="12" fillId="6" borderId="0" xfId="0" applyNumberFormat="1" applyFont="1" applyFill="1" applyBorder="1" applyAlignment="1">
      <alignment horizontal="center" vertical="center" wrapText="1" readingOrder="1"/>
    </xf>
    <xf numFmtId="0" fontId="12" fillId="8" borderId="0" xfId="0" applyNumberFormat="1" applyFont="1" applyFill="1" applyBorder="1" applyAlignment="1">
      <alignment vertical="center" wrapText="1" readingOrder="1"/>
    </xf>
    <xf numFmtId="164" fontId="12" fillId="5" borderId="0" xfId="1" applyFont="1" applyFill="1" applyBorder="1" applyAlignment="1">
      <alignment vertical="center" wrapText="1" readingOrder="1"/>
    </xf>
    <xf numFmtId="164" fontId="12" fillId="5" borderId="0" xfId="1" applyFont="1" applyFill="1" applyBorder="1" applyAlignment="1">
      <alignment horizontal="center" vertical="center" wrapText="1" readingOrder="1"/>
    </xf>
    <xf numFmtId="0" fontId="14" fillId="0" borderId="6" xfId="0" applyFont="1" applyFill="1" applyBorder="1" applyAlignment="1">
      <alignment horizontal="left" wrapText="1"/>
    </xf>
    <xf numFmtId="0" fontId="9" fillId="2" borderId="0" xfId="0" applyFont="1" applyFill="1" applyBorder="1"/>
    <xf numFmtId="0" fontId="9" fillId="2" borderId="0" xfId="0" applyFont="1" applyFill="1"/>
    <xf numFmtId="0" fontId="6" fillId="2" borderId="0" xfId="0" applyFont="1" applyFill="1" applyAlignment="1">
      <alignment horizontal="left"/>
    </xf>
    <xf numFmtId="0" fontId="11" fillId="2" borderId="0" xfId="0" applyFont="1" applyFill="1" applyAlignment="1">
      <alignment horizontal="left"/>
    </xf>
    <xf numFmtId="0" fontId="14" fillId="2" borderId="0" xfId="0" applyFont="1" applyFill="1" applyAlignment="1">
      <alignment horizontal="left"/>
    </xf>
    <xf numFmtId="0" fontId="14" fillId="2" borderId="0" xfId="0" applyFont="1" applyFill="1" applyAlignment="1">
      <alignment horizontal="left" wrapText="1"/>
    </xf>
    <xf numFmtId="0" fontId="2" fillId="0" borderId="0" xfId="0" applyFont="1" applyFill="1" applyBorder="1"/>
    <xf numFmtId="164" fontId="3" fillId="0" borderId="0" xfId="0" applyNumberFormat="1" applyFont="1" applyFill="1" applyBorder="1"/>
    <xf numFmtId="0" fontId="7" fillId="0" borderId="0" xfId="0" applyFont="1" applyFill="1" applyBorder="1"/>
    <xf numFmtId="0" fontId="0" fillId="0" borderId="0" xfId="0" applyFill="1" applyBorder="1"/>
    <xf numFmtId="0" fontId="8" fillId="0" borderId="0" xfId="0" applyFont="1" applyFill="1" applyBorder="1"/>
    <xf numFmtId="0" fontId="8" fillId="0" borderId="0" xfId="0" applyFont="1" applyFill="1"/>
    <xf numFmtId="165" fontId="13" fillId="0" borderId="6" xfId="0" applyNumberFormat="1" applyFont="1" applyFill="1" applyBorder="1" applyAlignment="1">
      <alignment horizontal="left" wrapText="1"/>
    </xf>
    <xf numFmtId="0" fontId="4" fillId="0" borderId="0" xfId="0" applyFont="1" applyFill="1" applyBorder="1"/>
    <xf numFmtId="0" fontId="3" fillId="0" borderId="0" xfId="0" applyFont="1" applyFill="1"/>
    <xf numFmtId="164" fontId="14" fillId="0" borderId="6" xfId="1" applyFont="1" applyFill="1" applyBorder="1" applyAlignment="1">
      <alignment horizontal="left"/>
    </xf>
    <xf numFmtId="0" fontId="15" fillId="0" borderId="6" xfId="0" applyFont="1" applyFill="1" applyBorder="1" applyAlignment="1">
      <alignment horizontal="left"/>
    </xf>
    <xf numFmtId="164" fontId="1" fillId="0" borderId="6" xfId="1" applyFont="1" applyFill="1" applyBorder="1" applyAlignment="1">
      <alignment horizontal="left"/>
    </xf>
    <xf numFmtId="164" fontId="0" fillId="0" borderId="6" xfId="1" applyFont="1" applyFill="1" applyBorder="1"/>
    <xf numFmtId="4" fontId="14" fillId="2" borderId="0" xfId="0" applyNumberFormat="1" applyFont="1" applyFill="1"/>
    <xf numFmtId="4" fontId="14" fillId="2" borderId="6" xfId="0" applyNumberFormat="1" applyFont="1" applyFill="1" applyBorder="1" applyAlignment="1">
      <alignment horizontal="right" vertical="center" wrapText="1"/>
    </xf>
    <xf numFmtId="4" fontId="13" fillId="2" borderId="6" xfId="0" applyNumberFormat="1" applyFont="1" applyFill="1" applyBorder="1" applyAlignment="1">
      <alignment horizontal="right" vertical="center" wrapText="1"/>
    </xf>
    <xf numFmtId="164" fontId="12" fillId="4" borderId="6" xfId="1" applyFont="1" applyFill="1" applyBorder="1" applyAlignment="1">
      <alignment horizontal="center" vertical="center" wrapText="1" readingOrder="1"/>
    </xf>
    <xf numFmtId="164" fontId="12" fillId="4" borderId="13" xfId="1" applyFont="1" applyFill="1" applyBorder="1" applyAlignment="1">
      <alignment horizontal="center" vertical="center" wrapText="1" readingOrder="1"/>
    </xf>
    <xf numFmtId="0" fontId="12" fillId="6" borderId="1" xfId="0" applyNumberFormat="1" applyFont="1" applyFill="1" applyBorder="1" applyAlignment="1">
      <alignment horizontal="center" vertical="center" wrapText="1"/>
    </xf>
    <xf numFmtId="0" fontId="12" fillId="6" borderId="4" xfId="0" applyNumberFormat="1" applyFont="1" applyFill="1" applyBorder="1" applyAlignment="1">
      <alignment horizontal="center" vertical="center" wrapText="1"/>
    </xf>
    <xf numFmtId="0" fontId="12" fillId="6" borderId="10" xfId="0" applyNumberFormat="1" applyFont="1" applyFill="1" applyBorder="1" applyAlignment="1">
      <alignment horizontal="center" vertical="center" wrapText="1" readingOrder="1"/>
    </xf>
    <xf numFmtId="0" fontId="12" fillId="6" borderId="9" xfId="0" applyNumberFormat="1" applyFont="1" applyFill="1" applyBorder="1" applyAlignment="1">
      <alignment horizontal="center" vertical="center" wrapText="1" readingOrder="1"/>
    </xf>
    <xf numFmtId="0" fontId="12" fillId="6" borderId="8" xfId="0" applyNumberFormat="1" applyFont="1" applyFill="1" applyBorder="1" applyAlignment="1">
      <alignment horizontal="center" vertical="center" wrapText="1" readingOrder="1"/>
    </xf>
    <xf numFmtId="0" fontId="12" fillId="6" borderId="11" xfId="0" applyNumberFormat="1" applyFont="1" applyFill="1" applyBorder="1" applyAlignment="1">
      <alignment horizontal="center" vertical="center" wrapText="1" readingOrder="1"/>
    </xf>
    <xf numFmtId="0" fontId="12" fillId="6" borderId="6" xfId="0" applyNumberFormat="1" applyFont="1" applyFill="1" applyBorder="1" applyAlignment="1">
      <alignment horizontal="center" vertical="center" wrapText="1" readingOrder="1"/>
    </xf>
    <xf numFmtId="164" fontId="12" fillId="4" borderId="12" xfId="1" applyFont="1" applyFill="1" applyBorder="1" applyAlignment="1">
      <alignment horizontal="center" vertical="center" wrapText="1" readingOrder="1"/>
    </xf>
    <xf numFmtId="164" fontId="12" fillId="4" borderId="10" xfId="1" applyFont="1" applyFill="1" applyBorder="1" applyAlignment="1">
      <alignment horizontal="center" vertical="center" wrapText="1" readingOrder="1"/>
    </xf>
    <xf numFmtId="164" fontId="12" fillId="5" borderId="6" xfId="1" applyFont="1" applyFill="1" applyBorder="1" applyAlignment="1">
      <alignment horizontal="center" vertical="center" wrapText="1" readingOrder="1"/>
    </xf>
    <xf numFmtId="164" fontId="12" fillId="5" borderId="13" xfId="1" applyFont="1" applyFill="1" applyBorder="1" applyAlignment="1">
      <alignment horizontal="center" vertical="center" wrapText="1" readingOrder="1"/>
    </xf>
    <xf numFmtId="164" fontId="12" fillId="5" borderId="15" xfId="1" applyFont="1" applyFill="1" applyBorder="1" applyAlignment="1">
      <alignment horizontal="center" vertical="center" wrapText="1" readingOrder="1"/>
    </xf>
    <xf numFmtId="164" fontId="1" fillId="0" borderId="0" xfId="1" applyFont="1" applyFill="1" applyAlignment="1">
      <alignment horizontal="left"/>
    </xf>
    <xf numFmtId="0" fontId="11" fillId="0" borderId="0" xfId="0" applyFont="1" applyFill="1" applyAlignment="1">
      <alignment wrapText="1"/>
    </xf>
    <xf numFmtId="0" fontId="19" fillId="0" borderId="5" xfId="0" applyFont="1" applyFill="1" applyBorder="1" applyAlignment="1">
      <alignment horizontal="center" wrapText="1"/>
    </xf>
    <xf numFmtId="0" fontId="19" fillId="0" borderId="5" xfId="0" applyFont="1" applyFill="1" applyBorder="1" applyAlignment="1">
      <alignment horizontal="center"/>
    </xf>
    <xf numFmtId="0" fontId="19" fillId="0" borderId="0" xfId="0" applyFont="1" applyFill="1" applyBorder="1" applyAlignment="1">
      <alignment horizontal="center"/>
    </xf>
  </cellXfs>
  <cellStyles count="5">
    <cellStyle name="Millares" xfId="1" builtinId="3"/>
    <cellStyle name="Millares 2" xfId="3"/>
    <cellStyle name="Normal" xfId="0" builtinId="0"/>
    <cellStyle name="Normal 2" xfId="2"/>
    <cellStyle name="Normal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2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3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Hoja1!$A$6:$A$8</c:f>
              <c:strCache>
                <c:ptCount val="3"/>
                <c:pt idx="1">
                  <c:v>Reg.
No.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val>
            <c:numRef>
              <c:f>Hoja1!$A$9:$A$92</c:f>
              <c:numCache>
                <c:formatCode>General</c:formatCode>
                <c:ptCount val="84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74A-4B68-8A68-8FE559B53F6D}"/>
            </c:ext>
          </c:extLst>
        </c:ser>
        <c:ser>
          <c:idx val="1"/>
          <c:order val="1"/>
          <c:tx>
            <c:strRef>
              <c:f>Hoja1!$B$6:$B$8</c:f>
              <c:strCache>
                <c:ptCount val="3"/>
                <c:pt idx="1">
                  <c:v>Nombre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Hoja1!$B$9:$B$92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74A-4B68-8A68-8FE559B53F6D}"/>
            </c:ext>
          </c:extLst>
        </c:ser>
        <c:ser>
          <c:idx val="2"/>
          <c:order val="2"/>
          <c:tx>
            <c:strRef>
              <c:f>Hoja1!$C$6:$C$8</c:f>
              <c:strCache>
                <c:ptCount val="3"/>
                <c:pt idx="0">
                  <c:v>Genero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Hoja1!$C$9:$C$92</c:f>
            </c:numRef>
          </c:val>
          <c:extLst>
            <c:ext xmlns:c16="http://schemas.microsoft.com/office/drawing/2014/chart" uri="{C3380CC4-5D6E-409C-BE32-E72D297353CC}">
              <c16:uniqueId val="{00000002-B74A-4B68-8A68-8FE559B53F6D}"/>
            </c:ext>
          </c:extLst>
        </c:ser>
        <c:ser>
          <c:idx val="3"/>
          <c:order val="3"/>
          <c:tx>
            <c:strRef>
              <c:f>Hoja1!$D$6:$D$8</c:f>
              <c:strCache>
                <c:ptCount val="3"/>
                <c:pt idx="0">
                  <c:v>Genero</c:v>
                </c:pt>
                <c:pt idx="1">
                  <c:v>Departamento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Hoja1!$D$9:$D$92</c:f>
            </c:numRef>
          </c:val>
          <c:extLst>
            <c:ext xmlns:c16="http://schemas.microsoft.com/office/drawing/2014/chart" uri="{C3380CC4-5D6E-409C-BE32-E72D297353CC}">
              <c16:uniqueId val="{00000003-B74A-4B68-8A68-8FE559B53F6D}"/>
            </c:ext>
          </c:extLst>
        </c:ser>
        <c:ser>
          <c:idx val="4"/>
          <c:order val="4"/>
          <c:tx>
            <c:strRef>
              <c:f>Hoja1!$E$6:$E$8</c:f>
              <c:strCache>
                <c:ptCount val="3"/>
                <c:pt idx="0">
                  <c:v>Genero</c:v>
                </c:pt>
                <c:pt idx="1">
                  <c:v>Cargo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Hoja1!$E$9:$E$92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74A-4B68-8A68-8FE559B53F6D}"/>
            </c:ext>
          </c:extLst>
        </c:ser>
        <c:ser>
          <c:idx val="5"/>
          <c:order val="5"/>
          <c:tx>
            <c:strRef>
              <c:f>Hoja1!$F$6:$F$8</c:f>
              <c:strCache>
                <c:ptCount val="3"/>
                <c:pt idx="0">
                  <c:v>Genero</c:v>
                </c:pt>
                <c:pt idx="1">
                  <c:v>Categoría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Hoja1!$F$9:$F$92</c:f>
              <c:numCache>
                <c:formatCode>General</c:formatCode>
                <c:ptCount val="8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0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74A-4B68-8A68-8FE559B53F6D}"/>
            </c:ext>
          </c:extLst>
        </c:ser>
        <c:ser>
          <c:idx val="6"/>
          <c:order val="6"/>
          <c:tx>
            <c:strRef>
              <c:f>Hoja1!$G$6:$G$8</c:f>
              <c:strCache>
                <c:ptCount val="3"/>
                <c:pt idx="0">
                  <c:v>Genero</c:v>
                </c:pt>
                <c:pt idx="1">
                  <c:v>Sueldo Bruto
(RD$)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Hoja1!$G$9:$G$92</c:f>
              <c:numCache>
                <c:formatCode>#,##0.00</c:formatCode>
                <c:ptCount val="84"/>
                <c:pt idx="0">
                  <c:v>360000</c:v>
                </c:pt>
                <c:pt idx="1">
                  <c:v>300000</c:v>
                </c:pt>
                <c:pt idx="2">
                  <c:v>300000</c:v>
                </c:pt>
                <c:pt idx="3">
                  <c:v>185000</c:v>
                </c:pt>
                <c:pt idx="4">
                  <c:v>185000</c:v>
                </c:pt>
                <c:pt idx="5">
                  <c:v>185000</c:v>
                </c:pt>
                <c:pt idx="6">
                  <c:v>185000</c:v>
                </c:pt>
                <c:pt idx="7">
                  <c:v>155000</c:v>
                </c:pt>
                <c:pt idx="8">
                  <c:v>140000</c:v>
                </c:pt>
                <c:pt idx="9">
                  <c:v>145000</c:v>
                </c:pt>
                <c:pt idx="10">
                  <c:v>96000</c:v>
                </c:pt>
                <c:pt idx="11">
                  <c:v>60000</c:v>
                </c:pt>
                <c:pt idx="12">
                  <c:v>155000</c:v>
                </c:pt>
                <c:pt idx="13">
                  <c:v>80000</c:v>
                </c:pt>
                <c:pt idx="14">
                  <c:v>80000</c:v>
                </c:pt>
                <c:pt idx="15">
                  <c:v>95000</c:v>
                </c:pt>
                <c:pt idx="16">
                  <c:v>95000</c:v>
                </c:pt>
                <c:pt idx="17">
                  <c:v>95000</c:v>
                </c:pt>
                <c:pt idx="18">
                  <c:v>80000</c:v>
                </c:pt>
                <c:pt idx="19">
                  <c:v>130000</c:v>
                </c:pt>
                <c:pt idx="20">
                  <c:v>100000</c:v>
                </c:pt>
                <c:pt idx="21">
                  <c:v>65000</c:v>
                </c:pt>
                <c:pt idx="22">
                  <c:v>95000</c:v>
                </c:pt>
                <c:pt idx="23">
                  <c:v>95000</c:v>
                </c:pt>
                <c:pt idx="24">
                  <c:v>80000</c:v>
                </c:pt>
                <c:pt idx="25">
                  <c:v>80000</c:v>
                </c:pt>
                <c:pt idx="26">
                  <c:v>80000</c:v>
                </c:pt>
                <c:pt idx="27">
                  <c:v>95000</c:v>
                </c:pt>
                <c:pt idx="28">
                  <c:v>80000</c:v>
                </c:pt>
                <c:pt idx="29">
                  <c:v>95000</c:v>
                </c:pt>
                <c:pt idx="30">
                  <c:v>48000</c:v>
                </c:pt>
                <c:pt idx="31">
                  <c:v>48000</c:v>
                </c:pt>
                <c:pt idx="32">
                  <c:v>60000</c:v>
                </c:pt>
                <c:pt idx="33">
                  <c:v>60000</c:v>
                </c:pt>
                <c:pt idx="34">
                  <c:v>60000</c:v>
                </c:pt>
                <c:pt idx="35">
                  <c:v>60000</c:v>
                </c:pt>
                <c:pt idx="36">
                  <c:v>60000</c:v>
                </c:pt>
                <c:pt idx="37">
                  <c:v>60000</c:v>
                </c:pt>
                <c:pt idx="38">
                  <c:v>65000</c:v>
                </c:pt>
                <c:pt idx="39">
                  <c:v>70000</c:v>
                </c:pt>
                <c:pt idx="40">
                  <c:v>125000</c:v>
                </c:pt>
                <c:pt idx="41">
                  <c:v>80000</c:v>
                </c:pt>
                <c:pt idx="42">
                  <c:v>110000</c:v>
                </c:pt>
                <c:pt idx="43">
                  <c:v>80000</c:v>
                </c:pt>
                <c:pt idx="44">
                  <c:v>46000</c:v>
                </c:pt>
                <c:pt idx="45">
                  <c:v>46000</c:v>
                </c:pt>
                <c:pt idx="46">
                  <c:v>36000</c:v>
                </c:pt>
                <c:pt idx="47">
                  <c:v>46000</c:v>
                </c:pt>
                <c:pt idx="48">
                  <c:v>36000</c:v>
                </c:pt>
                <c:pt idx="49">
                  <c:v>46000</c:v>
                </c:pt>
                <c:pt idx="50">
                  <c:v>46000</c:v>
                </c:pt>
                <c:pt idx="51">
                  <c:v>36000</c:v>
                </c:pt>
                <c:pt idx="52">
                  <c:v>46000</c:v>
                </c:pt>
                <c:pt idx="53">
                  <c:v>46000</c:v>
                </c:pt>
                <c:pt idx="54">
                  <c:v>36000</c:v>
                </c:pt>
                <c:pt idx="55">
                  <c:v>30000</c:v>
                </c:pt>
                <c:pt idx="56">
                  <c:v>30000</c:v>
                </c:pt>
                <c:pt idx="57">
                  <c:v>46000</c:v>
                </c:pt>
                <c:pt idx="58">
                  <c:v>46000</c:v>
                </c:pt>
                <c:pt idx="59">
                  <c:v>46000</c:v>
                </c:pt>
                <c:pt idx="60">
                  <c:v>46000</c:v>
                </c:pt>
                <c:pt idx="61">
                  <c:v>46000</c:v>
                </c:pt>
                <c:pt idx="62">
                  <c:v>36000</c:v>
                </c:pt>
                <c:pt idx="63">
                  <c:v>36000</c:v>
                </c:pt>
                <c:pt idx="64">
                  <c:v>46000</c:v>
                </c:pt>
                <c:pt idx="65">
                  <c:v>46000</c:v>
                </c:pt>
                <c:pt idx="66">
                  <c:v>36000</c:v>
                </c:pt>
                <c:pt idx="67">
                  <c:v>36000</c:v>
                </c:pt>
                <c:pt idx="68">
                  <c:v>46000</c:v>
                </c:pt>
                <c:pt idx="69">
                  <c:v>36000</c:v>
                </c:pt>
                <c:pt idx="70">
                  <c:v>25000</c:v>
                </c:pt>
                <c:pt idx="71">
                  <c:v>30000</c:v>
                </c:pt>
                <c:pt idx="72">
                  <c:v>30000</c:v>
                </c:pt>
                <c:pt idx="73">
                  <c:v>30000</c:v>
                </c:pt>
                <c:pt idx="74">
                  <c:v>30000</c:v>
                </c:pt>
                <c:pt idx="75">
                  <c:v>26000</c:v>
                </c:pt>
                <c:pt idx="76">
                  <c:v>26000</c:v>
                </c:pt>
                <c:pt idx="77">
                  <c:v>26000</c:v>
                </c:pt>
                <c:pt idx="78">
                  <c:v>26000</c:v>
                </c:pt>
                <c:pt idx="79">
                  <c:v>30000</c:v>
                </c:pt>
                <c:pt idx="80">
                  <c:v>36000</c:v>
                </c:pt>
                <c:pt idx="81">
                  <c:v>30000</c:v>
                </c:pt>
                <c:pt idx="82">
                  <c:v>46000</c:v>
                </c:pt>
                <c:pt idx="83">
                  <c:v>46000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B74A-4B68-8A68-8FE559B53F6D}"/>
            </c:ext>
          </c:extLst>
        </c:ser>
        <c:ser>
          <c:idx val="7"/>
          <c:order val="7"/>
          <c:tx>
            <c:strRef>
              <c:f>Hoja1!$H$6:$H$8</c:f>
              <c:strCache>
                <c:ptCount val="3"/>
                <c:pt idx="0">
                  <c:v>Genero</c:v>
                </c:pt>
                <c:pt idx="1">
                  <c:v>Monto imponible IRS</c:v>
                </c:pt>
              </c:strCache>
            </c:strRef>
          </c:tx>
          <c:spPr>
            <a:solidFill>
              <a:schemeClr val="accent2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Hoja1!$H$9:$H$92</c:f>
              <c:numCache>
                <c:formatCode>#,##0.00</c:formatCode>
                <c:ptCount val="84"/>
                <c:pt idx="0">
                  <c:v>342069.38</c:v>
                </c:pt>
                <c:pt idx="1">
                  <c:v>285506.84000000003</c:v>
                </c:pt>
                <c:pt idx="2">
                  <c:v>285506.84000000003</c:v>
                </c:pt>
                <c:pt idx="3">
                  <c:v>167204.66</c:v>
                </c:pt>
                <c:pt idx="4">
                  <c:v>174066.5</c:v>
                </c:pt>
                <c:pt idx="5">
                  <c:v>170635.58</c:v>
                </c:pt>
                <c:pt idx="6">
                  <c:v>174066.5</c:v>
                </c:pt>
                <c:pt idx="7">
                  <c:v>144124.04</c:v>
                </c:pt>
                <c:pt idx="8">
                  <c:v>130010.54000000001</c:v>
                </c:pt>
                <c:pt idx="9">
                  <c:v>136430.5</c:v>
                </c:pt>
                <c:pt idx="10">
                  <c:v>88610.94</c:v>
                </c:pt>
                <c:pt idx="11">
                  <c:v>56454</c:v>
                </c:pt>
                <c:pt idx="12">
                  <c:v>142408.57999999999</c:v>
                </c:pt>
                <c:pt idx="13">
                  <c:v>75272</c:v>
                </c:pt>
                <c:pt idx="14">
                  <c:v>70125.62</c:v>
                </c:pt>
                <c:pt idx="15">
                  <c:v>85954.58</c:v>
                </c:pt>
                <c:pt idx="16">
                  <c:v>85954.58</c:v>
                </c:pt>
                <c:pt idx="17">
                  <c:v>89385.5</c:v>
                </c:pt>
                <c:pt idx="18">
                  <c:v>71841.08</c:v>
                </c:pt>
                <c:pt idx="19">
                  <c:v>122317</c:v>
                </c:pt>
                <c:pt idx="20">
                  <c:v>94090</c:v>
                </c:pt>
                <c:pt idx="21">
                  <c:v>61158.5</c:v>
                </c:pt>
                <c:pt idx="22">
                  <c:v>87670.04</c:v>
                </c:pt>
                <c:pt idx="23">
                  <c:v>85954.58</c:v>
                </c:pt>
                <c:pt idx="24">
                  <c:v>75272</c:v>
                </c:pt>
                <c:pt idx="25">
                  <c:v>75272</c:v>
                </c:pt>
                <c:pt idx="26">
                  <c:v>75272</c:v>
                </c:pt>
                <c:pt idx="27">
                  <c:v>87670.04</c:v>
                </c:pt>
                <c:pt idx="28">
                  <c:v>75272</c:v>
                </c:pt>
                <c:pt idx="29">
                  <c:v>87670.04</c:v>
                </c:pt>
                <c:pt idx="30">
                  <c:v>45163.199999999997</c:v>
                </c:pt>
                <c:pt idx="31">
                  <c:v>45163.199999999997</c:v>
                </c:pt>
                <c:pt idx="32">
                  <c:v>54738.54</c:v>
                </c:pt>
                <c:pt idx="33">
                  <c:v>56454</c:v>
                </c:pt>
                <c:pt idx="34">
                  <c:v>54738.54</c:v>
                </c:pt>
                <c:pt idx="35">
                  <c:v>54738.54</c:v>
                </c:pt>
                <c:pt idx="36">
                  <c:v>56454</c:v>
                </c:pt>
                <c:pt idx="37">
                  <c:v>56454</c:v>
                </c:pt>
                <c:pt idx="38">
                  <c:v>61158.5</c:v>
                </c:pt>
                <c:pt idx="39">
                  <c:v>60716.619999999995</c:v>
                </c:pt>
                <c:pt idx="40">
                  <c:v>115897.04000000001</c:v>
                </c:pt>
                <c:pt idx="41">
                  <c:v>75272</c:v>
                </c:pt>
                <c:pt idx="42">
                  <c:v>103499</c:v>
                </c:pt>
                <c:pt idx="43">
                  <c:v>75272</c:v>
                </c:pt>
                <c:pt idx="44">
                  <c:v>43281.4</c:v>
                </c:pt>
                <c:pt idx="45">
                  <c:v>43281.4</c:v>
                </c:pt>
                <c:pt idx="46">
                  <c:v>33872.400000000001</c:v>
                </c:pt>
                <c:pt idx="47">
                  <c:v>39850.479999999996</c:v>
                </c:pt>
                <c:pt idx="48">
                  <c:v>33872.400000000001</c:v>
                </c:pt>
                <c:pt idx="49">
                  <c:v>43281.4</c:v>
                </c:pt>
                <c:pt idx="50">
                  <c:v>43281.4</c:v>
                </c:pt>
                <c:pt idx="51">
                  <c:v>33872.400000000001</c:v>
                </c:pt>
                <c:pt idx="52">
                  <c:v>41565.94</c:v>
                </c:pt>
                <c:pt idx="53">
                  <c:v>43281.4</c:v>
                </c:pt>
                <c:pt idx="54">
                  <c:v>33872.400000000001</c:v>
                </c:pt>
                <c:pt idx="55">
                  <c:v>28227</c:v>
                </c:pt>
                <c:pt idx="56">
                  <c:v>28227</c:v>
                </c:pt>
                <c:pt idx="57">
                  <c:v>43281.4</c:v>
                </c:pt>
                <c:pt idx="58">
                  <c:v>41565.94</c:v>
                </c:pt>
                <c:pt idx="59">
                  <c:v>43281.4</c:v>
                </c:pt>
                <c:pt idx="60">
                  <c:v>43281.4</c:v>
                </c:pt>
                <c:pt idx="61">
                  <c:v>43281.4</c:v>
                </c:pt>
                <c:pt idx="62">
                  <c:v>32156.94</c:v>
                </c:pt>
                <c:pt idx="63">
                  <c:v>33872.400000000001</c:v>
                </c:pt>
                <c:pt idx="64">
                  <c:v>43281.4</c:v>
                </c:pt>
                <c:pt idx="65">
                  <c:v>43281.4</c:v>
                </c:pt>
                <c:pt idx="66">
                  <c:v>30441.48</c:v>
                </c:pt>
                <c:pt idx="67">
                  <c:v>33872.400000000001</c:v>
                </c:pt>
                <c:pt idx="68">
                  <c:v>43281.4</c:v>
                </c:pt>
                <c:pt idx="69">
                  <c:v>33872.400000000001</c:v>
                </c:pt>
                <c:pt idx="70">
                  <c:v>23522.5</c:v>
                </c:pt>
                <c:pt idx="71">
                  <c:v>28227</c:v>
                </c:pt>
                <c:pt idx="72">
                  <c:v>28227</c:v>
                </c:pt>
                <c:pt idx="73">
                  <c:v>28227</c:v>
                </c:pt>
                <c:pt idx="74">
                  <c:v>28227</c:v>
                </c:pt>
                <c:pt idx="75">
                  <c:v>22747.94</c:v>
                </c:pt>
                <c:pt idx="76">
                  <c:v>24463.4</c:v>
                </c:pt>
                <c:pt idx="77">
                  <c:v>24463.4</c:v>
                </c:pt>
                <c:pt idx="78">
                  <c:v>24463.4</c:v>
                </c:pt>
                <c:pt idx="79">
                  <c:v>28227</c:v>
                </c:pt>
                <c:pt idx="80">
                  <c:v>33872.400000000001</c:v>
                </c:pt>
                <c:pt idx="81">
                  <c:v>28227</c:v>
                </c:pt>
                <c:pt idx="82">
                  <c:v>43281.4</c:v>
                </c:pt>
                <c:pt idx="83">
                  <c:v>43281.4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B74A-4B68-8A68-8FE559B53F6D}"/>
            </c:ext>
          </c:extLst>
        </c:ser>
        <c:ser>
          <c:idx val="8"/>
          <c:order val="8"/>
          <c:tx>
            <c:strRef>
              <c:f>Hoja1!$I$6:$I$8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Empleado
(2.87%)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Hoja1!$I$9:$I$92</c:f>
              <c:numCache>
                <c:formatCode>#,##0.00</c:formatCode>
                <c:ptCount val="84"/>
                <c:pt idx="0">
                  <c:v>10332</c:v>
                </c:pt>
                <c:pt idx="1">
                  <c:v>8610</c:v>
                </c:pt>
                <c:pt idx="2">
                  <c:v>8610</c:v>
                </c:pt>
                <c:pt idx="3">
                  <c:v>5309.5</c:v>
                </c:pt>
                <c:pt idx="4">
                  <c:v>5309.5</c:v>
                </c:pt>
                <c:pt idx="5">
                  <c:v>5309.5</c:v>
                </c:pt>
                <c:pt idx="6">
                  <c:v>5309.5</c:v>
                </c:pt>
                <c:pt idx="7">
                  <c:v>4448.5</c:v>
                </c:pt>
                <c:pt idx="8">
                  <c:v>4018</c:v>
                </c:pt>
                <c:pt idx="9">
                  <c:v>4161.5</c:v>
                </c:pt>
                <c:pt idx="10">
                  <c:v>2755.2</c:v>
                </c:pt>
                <c:pt idx="11">
                  <c:v>1722</c:v>
                </c:pt>
                <c:pt idx="12">
                  <c:v>4448.5</c:v>
                </c:pt>
                <c:pt idx="13">
                  <c:v>2296</c:v>
                </c:pt>
                <c:pt idx="14">
                  <c:v>2296</c:v>
                </c:pt>
                <c:pt idx="15">
                  <c:v>2726.5</c:v>
                </c:pt>
                <c:pt idx="16">
                  <c:v>2726.5</c:v>
                </c:pt>
                <c:pt idx="17">
                  <c:v>2726.5</c:v>
                </c:pt>
                <c:pt idx="18">
                  <c:v>2296</c:v>
                </c:pt>
                <c:pt idx="19">
                  <c:v>3731</c:v>
                </c:pt>
                <c:pt idx="20">
                  <c:v>2870</c:v>
                </c:pt>
                <c:pt idx="21">
                  <c:v>1865.5</c:v>
                </c:pt>
                <c:pt idx="22">
                  <c:v>2726.5</c:v>
                </c:pt>
                <c:pt idx="23">
                  <c:v>2726.5</c:v>
                </c:pt>
                <c:pt idx="24">
                  <c:v>2296</c:v>
                </c:pt>
                <c:pt idx="25">
                  <c:v>2296</c:v>
                </c:pt>
                <c:pt idx="26">
                  <c:v>2296</c:v>
                </c:pt>
                <c:pt idx="27">
                  <c:v>2726.5</c:v>
                </c:pt>
                <c:pt idx="28">
                  <c:v>2296</c:v>
                </c:pt>
                <c:pt idx="29">
                  <c:v>2726.5</c:v>
                </c:pt>
                <c:pt idx="30">
                  <c:v>1377.6</c:v>
                </c:pt>
                <c:pt idx="31">
                  <c:v>1377.6</c:v>
                </c:pt>
                <c:pt idx="32">
                  <c:v>1722</c:v>
                </c:pt>
                <c:pt idx="33">
                  <c:v>1722</c:v>
                </c:pt>
                <c:pt idx="34">
                  <c:v>1722</c:v>
                </c:pt>
                <c:pt idx="35">
                  <c:v>1722</c:v>
                </c:pt>
                <c:pt idx="36">
                  <c:v>1722</c:v>
                </c:pt>
                <c:pt idx="37">
                  <c:v>1722</c:v>
                </c:pt>
                <c:pt idx="38">
                  <c:v>1865.5</c:v>
                </c:pt>
                <c:pt idx="39">
                  <c:v>2009</c:v>
                </c:pt>
                <c:pt idx="40">
                  <c:v>3587.5</c:v>
                </c:pt>
                <c:pt idx="41">
                  <c:v>2296</c:v>
                </c:pt>
                <c:pt idx="42">
                  <c:v>3157</c:v>
                </c:pt>
                <c:pt idx="43">
                  <c:v>2296</c:v>
                </c:pt>
                <c:pt idx="44">
                  <c:v>1320.2</c:v>
                </c:pt>
                <c:pt idx="45">
                  <c:v>1320.2</c:v>
                </c:pt>
                <c:pt idx="46">
                  <c:v>1033.2</c:v>
                </c:pt>
                <c:pt idx="47">
                  <c:v>1320.2</c:v>
                </c:pt>
                <c:pt idx="48">
                  <c:v>1033.2</c:v>
                </c:pt>
                <c:pt idx="49">
                  <c:v>1320.2</c:v>
                </c:pt>
                <c:pt idx="50">
                  <c:v>1320.2</c:v>
                </c:pt>
                <c:pt idx="51">
                  <c:v>1033.2</c:v>
                </c:pt>
                <c:pt idx="52">
                  <c:v>1320.2</c:v>
                </c:pt>
                <c:pt idx="53">
                  <c:v>1320.2</c:v>
                </c:pt>
                <c:pt idx="54">
                  <c:v>1033.2</c:v>
                </c:pt>
                <c:pt idx="55">
                  <c:v>861</c:v>
                </c:pt>
                <c:pt idx="56">
                  <c:v>861</c:v>
                </c:pt>
                <c:pt idx="57">
                  <c:v>1320.2</c:v>
                </c:pt>
                <c:pt idx="58">
                  <c:v>1320.2</c:v>
                </c:pt>
                <c:pt idx="59">
                  <c:v>1320.2</c:v>
                </c:pt>
                <c:pt idx="60">
                  <c:v>1320.2</c:v>
                </c:pt>
                <c:pt idx="61">
                  <c:v>1320.2</c:v>
                </c:pt>
                <c:pt idx="62">
                  <c:v>1033.2</c:v>
                </c:pt>
                <c:pt idx="63">
                  <c:v>1033.2</c:v>
                </c:pt>
                <c:pt idx="64">
                  <c:v>1320.2</c:v>
                </c:pt>
                <c:pt idx="65">
                  <c:v>1320.2</c:v>
                </c:pt>
                <c:pt idx="66">
                  <c:v>1033.2</c:v>
                </c:pt>
                <c:pt idx="67">
                  <c:v>1033.2</c:v>
                </c:pt>
                <c:pt idx="68">
                  <c:v>1320.2</c:v>
                </c:pt>
                <c:pt idx="69">
                  <c:v>1033.2</c:v>
                </c:pt>
                <c:pt idx="70">
                  <c:v>717.5</c:v>
                </c:pt>
                <c:pt idx="71">
                  <c:v>861</c:v>
                </c:pt>
                <c:pt idx="72">
                  <c:v>861</c:v>
                </c:pt>
                <c:pt idx="73">
                  <c:v>861</c:v>
                </c:pt>
                <c:pt idx="74">
                  <c:v>861</c:v>
                </c:pt>
                <c:pt idx="75">
                  <c:v>746.2</c:v>
                </c:pt>
                <c:pt idx="76">
                  <c:v>746.2</c:v>
                </c:pt>
                <c:pt idx="77">
                  <c:v>746.2</c:v>
                </c:pt>
                <c:pt idx="78">
                  <c:v>746.2</c:v>
                </c:pt>
                <c:pt idx="79">
                  <c:v>861</c:v>
                </c:pt>
                <c:pt idx="80">
                  <c:v>1033.2</c:v>
                </c:pt>
                <c:pt idx="81">
                  <c:v>861</c:v>
                </c:pt>
                <c:pt idx="82">
                  <c:v>1320.2</c:v>
                </c:pt>
                <c:pt idx="83">
                  <c:v>1320.2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B74A-4B68-8A68-8FE559B53F6D}"/>
            </c:ext>
          </c:extLst>
        </c:ser>
        <c:ser>
          <c:idx val="9"/>
          <c:order val="9"/>
          <c:tx>
            <c:strRef>
              <c:f>Hoja1!$J$6:$J$8</c:f>
              <c:strCache>
                <c:ptCount val="3"/>
                <c:pt idx="0">
                  <c:v>Seguridad Social (LEY 87-10)</c:v>
                </c:pt>
                <c:pt idx="1">
                  <c:v>Seguro de Pensión
(9.97%)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4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Hoja1!$J$9:$J$92</c:f>
              <c:numCache>
                <c:formatCode>#,##0.00</c:formatCode>
                <c:ptCount val="84"/>
                <c:pt idx="0">
                  <c:v>25559.999999999996</c:v>
                </c:pt>
                <c:pt idx="1">
                  <c:v>21299.999999999996</c:v>
                </c:pt>
                <c:pt idx="2">
                  <c:v>21299.999999999996</c:v>
                </c:pt>
                <c:pt idx="3">
                  <c:v>13134.999999999998</c:v>
                </c:pt>
                <c:pt idx="4">
                  <c:v>13134.999999999998</c:v>
                </c:pt>
                <c:pt idx="5">
                  <c:v>13134.999999999998</c:v>
                </c:pt>
                <c:pt idx="6">
                  <c:v>13134.999999999998</c:v>
                </c:pt>
                <c:pt idx="7">
                  <c:v>11004.999999999998</c:v>
                </c:pt>
                <c:pt idx="8">
                  <c:v>9940</c:v>
                </c:pt>
                <c:pt idx="9">
                  <c:v>10294.999999999998</c:v>
                </c:pt>
                <c:pt idx="10">
                  <c:v>6815.9999999999991</c:v>
                </c:pt>
                <c:pt idx="11">
                  <c:v>4260</c:v>
                </c:pt>
                <c:pt idx="12">
                  <c:v>11004.999999999998</c:v>
                </c:pt>
                <c:pt idx="13">
                  <c:v>5679.9999999999991</c:v>
                </c:pt>
                <c:pt idx="14">
                  <c:v>5679.9999999999991</c:v>
                </c:pt>
                <c:pt idx="15">
                  <c:v>6744.9999999999991</c:v>
                </c:pt>
                <c:pt idx="16">
                  <c:v>6744.9999999999991</c:v>
                </c:pt>
                <c:pt idx="17">
                  <c:v>6744.9999999999991</c:v>
                </c:pt>
                <c:pt idx="18">
                  <c:v>5679.9999999999991</c:v>
                </c:pt>
                <c:pt idx="19">
                  <c:v>9230</c:v>
                </c:pt>
                <c:pt idx="20">
                  <c:v>7099.9999999999991</c:v>
                </c:pt>
                <c:pt idx="21">
                  <c:v>4615</c:v>
                </c:pt>
                <c:pt idx="22">
                  <c:v>6744.9999999999991</c:v>
                </c:pt>
                <c:pt idx="23">
                  <c:v>6744.9999999999991</c:v>
                </c:pt>
                <c:pt idx="24">
                  <c:v>5679.9999999999991</c:v>
                </c:pt>
                <c:pt idx="25">
                  <c:v>5679.9999999999991</c:v>
                </c:pt>
                <c:pt idx="26">
                  <c:v>5679.9999999999991</c:v>
                </c:pt>
                <c:pt idx="27">
                  <c:v>6744.9999999999991</c:v>
                </c:pt>
                <c:pt idx="28">
                  <c:v>5679.9999999999991</c:v>
                </c:pt>
                <c:pt idx="29">
                  <c:v>6744.9999999999991</c:v>
                </c:pt>
                <c:pt idx="30">
                  <c:v>3407.9999999999995</c:v>
                </c:pt>
                <c:pt idx="31">
                  <c:v>3407.9999999999995</c:v>
                </c:pt>
                <c:pt idx="32">
                  <c:v>4260</c:v>
                </c:pt>
                <c:pt idx="33">
                  <c:v>4260</c:v>
                </c:pt>
                <c:pt idx="34">
                  <c:v>4260</c:v>
                </c:pt>
                <c:pt idx="35">
                  <c:v>4260</c:v>
                </c:pt>
                <c:pt idx="36">
                  <c:v>4260</c:v>
                </c:pt>
                <c:pt idx="37">
                  <c:v>4260</c:v>
                </c:pt>
                <c:pt idx="38">
                  <c:v>4615</c:v>
                </c:pt>
                <c:pt idx="39">
                  <c:v>4970</c:v>
                </c:pt>
                <c:pt idx="40">
                  <c:v>8875</c:v>
                </c:pt>
                <c:pt idx="41">
                  <c:v>5679.9999999999991</c:v>
                </c:pt>
                <c:pt idx="42">
                  <c:v>7809.9999999999991</c:v>
                </c:pt>
                <c:pt idx="43">
                  <c:v>5679.9999999999991</c:v>
                </c:pt>
                <c:pt idx="44">
                  <c:v>3265.9999999999995</c:v>
                </c:pt>
                <c:pt idx="45">
                  <c:v>3265.9999999999995</c:v>
                </c:pt>
                <c:pt idx="46">
                  <c:v>2555.9999999999995</c:v>
                </c:pt>
                <c:pt idx="47">
                  <c:v>3265.9999999999995</c:v>
                </c:pt>
                <c:pt idx="48">
                  <c:v>2555.9999999999995</c:v>
                </c:pt>
                <c:pt idx="49">
                  <c:v>3265.9999999999995</c:v>
                </c:pt>
                <c:pt idx="50">
                  <c:v>3265.9999999999995</c:v>
                </c:pt>
                <c:pt idx="51">
                  <c:v>2555.9999999999995</c:v>
                </c:pt>
                <c:pt idx="52">
                  <c:v>3265.9999999999995</c:v>
                </c:pt>
                <c:pt idx="53">
                  <c:v>3265.9999999999995</c:v>
                </c:pt>
                <c:pt idx="54">
                  <c:v>2555.9999999999995</c:v>
                </c:pt>
                <c:pt idx="55">
                  <c:v>2130</c:v>
                </c:pt>
                <c:pt idx="56">
                  <c:v>2130</c:v>
                </c:pt>
                <c:pt idx="57">
                  <c:v>3265.9999999999995</c:v>
                </c:pt>
                <c:pt idx="58">
                  <c:v>3265.9999999999995</c:v>
                </c:pt>
                <c:pt idx="59">
                  <c:v>3265.9999999999995</c:v>
                </c:pt>
                <c:pt idx="60">
                  <c:v>3265.9999999999995</c:v>
                </c:pt>
                <c:pt idx="61">
                  <c:v>3265.9999999999995</c:v>
                </c:pt>
                <c:pt idx="62">
                  <c:v>2555.9999999999995</c:v>
                </c:pt>
                <c:pt idx="63">
                  <c:v>2555.9999999999995</c:v>
                </c:pt>
                <c:pt idx="64">
                  <c:v>3265.9999999999995</c:v>
                </c:pt>
                <c:pt idx="65">
                  <c:v>3265.9999999999995</c:v>
                </c:pt>
                <c:pt idx="66">
                  <c:v>2555.9999999999995</c:v>
                </c:pt>
                <c:pt idx="67">
                  <c:v>2555.9999999999995</c:v>
                </c:pt>
                <c:pt idx="68">
                  <c:v>3265.9999999999995</c:v>
                </c:pt>
                <c:pt idx="69">
                  <c:v>2555.9999999999995</c:v>
                </c:pt>
                <c:pt idx="70">
                  <c:v>1774.9999999999998</c:v>
                </c:pt>
                <c:pt idx="71">
                  <c:v>2130</c:v>
                </c:pt>
                <c:pt idx="72">
                  <c:v>2130</c:v>
                </c:pt>
                <c:pt idx="73">
                  <c:v>2130</c:v>
                </c:pt>
                <c:pt idx="74">
                  <c:v>2130</c:v>
                </c:pt>
                <c:pt idx="75">
                  <c:v>1845.9999999999998</c:v>
                </c:pt>
                <c:pt idx="76">
                  <c:v>1845.9999999999998</c:v>
                </c:pt>
                <c:pt idx="77">
                  <c:v>1845.9999999999998</c:v>
                </c:pt>
                <c:pt idx="78">
                  <c:v>1845.9999999999998</c:v>
                </c:pt>
                <c:pt idx="79">
                  <c:v>2130</c:v>
                </c:pt>
                <c:pt idx="80">
                  <c:v>2555.9999999999995</c:v>
                </c:pt>
                <c:pt idx="81">
                  <c:v>2130</c:v>
                </c:pt>
                <c:pt idx="82">
                  <c:v>3265.9999999999995</c:v>
                </c:pt>
                <c:pt idx="83">
                  <c:v>3265.9999999999995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B74A-4B68-8A68-8FE559B53F6D}"/>
            </c:ext>
          </c:extLst>
        </c:ser>
        <c:ser>
          <c:idx val="10"/>
          <c:order val="10"/>
          <c:tx>
            <c:strRef>
              <c:f>Hoja1!$K$6:$K$8</c:f>
              <c:strCache>
                <c:ptCount val="3"/>
                <c:pt idx="0">
                  <c:v>Seguridad Social (LEY 87-10)</c:v>
                </c:pt>
                <c:pt idx="1">
                  <c:v>Riesgos
Laborales Patronal
(1.10%) </c:v>
                </c:pt>
                <c:pt idx="2">
                  <c:v>Patronal (7.10%)</c:v>
                </c:pt>
              </c:strCache>
            </c:strRef>
          </c:tx>
          <c:spPr>
            <a:solidFill>
              <a:schemeClr val="accent5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Hoja1!$K$9:$K$92</c:f>
              <c:numCache>
                <c:formatCode>#,##0.00</c:formatCode>
                <c:ptCount val="84"/>
                <c:pt idx="0">
                  <c:v>851.51</c:v>
                </c:pt>
                <c:pt idx="1">
                  <c:v>851.51</c:v>
                </c:pt>
                <c:pt idx="2">
                  <c:v>851.51</c:v>
                </c:pt>
                <c:pt idx="3">
                  <c:v>851.51</c:v>
                </c:pt>
                <c:pt idx="4">
                  <c:v>851.51</c:v>
                </c:pt>
                <c:pt idx="5">
                  <c:v>851.51</c:v>
                </c:pt>
                <c:pt idx="6">
                  <c:v>851.51</c:v>
                </c:pt>
                <c:pt idx="7">
                  <c:v>851.51</c:v>
                </c:pt>
                <c:pt idx="8">
                  <c:v>851.51</c:v>
                </c:pt>
                <c:pt idx="9">
                  <c:v>851.51</c:v>
                </c:pt>
                <c:pt idx="10">
                  <c:v>851.51</c:v>
                </c:pt>
                <c:pt idx="11">
                  <c:v>660.00000000000011</c:v>
                </c:pt>
                <c:pt idx="12">
                  <c:v>851.51</c:v>
                </c:pt>
                <c:pt idx="13">
                  <c:v>851.51</c:v>
                </c:pt>
                <c:pt idx="14">
                  <c:v>851.51</c:v>
                </c:pt>
                <c:pt idx="15">
                  <c:v>851.51</c:v>
                </c:pt>
                <c:pt idx="16">
                  <c:v>851.51</c:v>
                </c:pt>
                <c:pt idx="17">
                  <c:v>851.51</c:v>
                </c:pt>
                <c:pt idx="18">
                  <c:v>851.51</c:v>
                </c:pt>
                <c:pt idx="19">
                  <c:v>851.51</c:v>
                </c:pt>
                <c:pt idx="20">
                  <c:v>851.51</c:v>
                </c:pt>
                <c:pt idx="21">
                  <c:v>715.00000000000011</c:v>
                </c:pt>
                <c:pt idx="22">
                  <c:v>851.51</c:v>
                </c:pt>
                <c:pt idx="23">
                  <c:v>851.51</c:v>
                </c:pt>
                <c:pt idx="24">
                  <c:v>851.51</c:v>
                </c:pt>
                <c:pt idx="25">
                  <c:v>851.51</c:v>
                </c:pt>
                <c:pt idx="26">
                  <c:v>851.51</c:v>
                </c:pt>
                <c:pt idx="27">
                  <c:v>851.51</c:v>
                </c:pt>
                <c:pt idx="28">
                  <c:v>851.51</c:v>
                </c:pt>
                <c:pt idx="29">
                  <c:v>851.51</c:v>
                </c:pt>
                <c:pt idx="30">
                  <c:v>528</c:v>
                </c:pt>
                <c:pt idx="31">
                  <c:v>528</c:v>
                </c:pt>
                <c:pt idx="32">
                  <c:v>660.00000000000011</c:v>
                </c:pt>
                <c:pt idx="33">
                  <c:v>660.00000000000011</c:v>
                </c:pt>
                <c:pt idx="34">
                  <c:v>660.00000000000011</c:v>
                </c:pt>
                <c:pt idx="35">
                  <c:v>660.00000000000011</c:v>
                </c:pt>
                <c:pt idx="36">
                  <c:v>660.00000000000011</c:v>
                </c:pt>
                <c:pt idx="37">
                  <c:v>660.00000000000011</c:v>
                </c:pt>
                <c:pt idx="38">
                  <c:v>715.00000000000011</c:v>
                </c:pt>
                <c:pt idx="39">
                  <c:v>770.00000000000011</c:v>
                </c:pt>
                <c:pt idx="40">
                  <c:v>851.51</c:v>
                </c:pt>
                <c:pt idx="41">
                  <c:v>851.51</c:v>
                </c:pt>
                <c:pt idx="42">
                  <c:v>851.51</c:v>
                </c:pt>
                <c:pt idx="43">
                  <c:v>851.51</c:v>
                </c:pt>
                <c:pt idx="44">
                  <c:v>506.00000000000006</c:v>
                </c:pt>
                <c:pt idx="45">
                  <c:v>506.00000000000006</c:v>
                </c:pt>
                <c:pt idx="46">
                  <c:v>396.00000000000006</c:v>
                </c:pt>
                <c:pt idx="47">
                  <c:v>506.00000000000006</c:v>
                </c:pt>
                <c:pt idx="48">
                  <c:v>396.00000000000006</c:v>
                </c:pt>
                <c:pt idx="49">
                  <c:v>506.00000000000006</c:v>
                </c:pt>
                <c:pt idx="50">
                  <c:v>506.00000000000006</c:v>
                </c:pt>
                <c:pt idx="51">
                  <c:v>396.00000000000006</c:v>
                </c:pt>
                <c:pt idx="52">
                  <c:v>506.00000000000006</c:v>
                </c:pt>
                <c:pt idx="53">
                  <c:v>506.00000000000006</c:v>
                </c:pt>
                <c:pt idx="54">
                  <c:v>396.00000000000006</c:v>
                </c:pt>
                <c:pt idx="55">
                  <c:v>330.00000000000006</c:v>
                </c:pt>
                <c:pt idx="56">
                  <c:v>330.00000000000006</c:v>
                </c:pt>
                <c:pt idx="57">
                  <c:v>506.00000000000006</c:v>
                </c:pt>
                <c:pt idx="58">
                  <c:v>506.00000000000006</c:v>
                </c:pt>
                <c:pt idx="59">
                  <c:v>506.00000000000006</c:v>
                </c:pt>
                <c:pt idx="60">
                  <c:v>506.00000000000006</c:v>
                </c:pt>
                <c:pt idx="61">
                  <c:v>506.00000000000006</c:v>
                </c:pt>
                <c:pt idx="62">
                  <c:v>396.00000000000006</c:v>
                </c:pt>
                <c:pt idx="63">
                  <c:v>396.00000000000006</c:v>
                </c:pt>
                <c:pt idx="64">
                  <c:v>506.00000000000006</c:v>
                </c:pt>
                <c:pt idx="65">
                  <c:v>506.00000000000006</c:v>
                </c:pt>
                <c:pt idx="66">
                  <c:v>396.00000000000006</c:v>
                </c:pt>
                <c:pt idx="67">
                  <c:v>396.00000000000006</c:v>
                </c:pt>
                <c:pt idx="68">
                  <c:v>506.00000000000006</c:v>
                </c:pt>
                <c:pt idx="69">
                  <c:v>396.00000000000006</c:v>
                </c:pt>
                <c:pt idx="70">
                  <c:v>275</c:v>
                </c:pt>
                <c:pt idx="71">
                  <c:v>330.00000000000006</c:v>
                </c:pt>
                <c:pt idx="72">
                  <c:v>330.00000000000006</c:v>
                </c:pt>
                <c:pt idx="73">
                  <c:v>330.00000000000006</c:v>
                </c:pt>
                <c:pt idx="74">
                  <c:v>330.00000000000006</c:v>
                </c:pt>
                <c:pt idx="75">
                  <c:v>286.00000000000006</c:v>
                </c:pt>
                <c:pt idx="76">
                  <c:v>286.00000000000006</c:v>
                </c:pt>
                <c:pt idx="77">
                  <c:v>286.00000000000006</c:v>
                </c:pt>
                <c:pt idx="78">
                  <c:v>286.00000000000006</c:v>
                </c:pt>
                <c:pt idx="79">
                  <c:v>330.00000000000006</c:v>
                </c:pt>
                <c:pt idx="80">
                  <c:v>396.00000000000006</c:v>
                </c:pt>
                <c:pt idx="81">
                  <c:v>330.00000000000006</c:v>
                </c:pt>
                <c:pt idx="82">
                  <c:v>506.00000000000006</c:v>
                </c:pt>
                <c:pt idx="83">
                  <c:v>506.00000000000006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B74A-4B68-8A68-8FE559B53F6D}"/>
            </c:ext>
          </c:extLst>
        </c:ser>
        <c:ser>
          <c:idx val="11"/>
          <c:order val="11"/>
          <c:tx>
            <c:strRef>
              <c:f>Hoja1!$L$6:$L$8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Empleado
(3.04%)</c:v>
                </c:pt>
              </c:strCache>
            </c:strRef>
          </c:tx>
          <c:spPr>
            <a:solidFill>
              <a:schemeClr val="accent6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Hoja1!$L$9:$L$92</c:f>
              <c:numCache>
                <c:formatCode>#,##0.00</c:formatCode>
                <c:ptCount val="84"/>
                <c:pt idx="0">
                  <c:v>5883.16</c:v>
                </c:pt>
                <c:pt idx="1">
                  <c:v>5883.16</c:v>
                </c:pt>
                <c:pt idx="2">
                  <c:v>5883.16</c:v>
                </c:pt>
                <c:pt idx="3">
                  <c:v>5624</c:v>
                </c:pt>
                <c:pt idx="4">
                  <c:v>5624</c:v>
                </c:pt>
                <c:pt idx="5">
                  <c:v>5624</c:v>
                </c:pt>
                <c:pt idx="6">
                  <c:v>5624</c:v>
                </c:pt>
                <c:pt idx="7">
                  <c:v>4712</c:v>
                </c:pt>
                <c:pt idx="8">
                  <c:v>4256</c:v>
                </c:pt>
                <c:pt idx="9">
                  <c:v>4408</c:v>
                </c:pt>
                <c:pt idx="10">
                  <c:v>2918.4</c:v>
                </c:pt>
                <c:pt idx="11">
                  <c:v>1824</c:v>
                </c:pt>
                <c:pt idx="12">
                  <c:v>4712</c:v>
                </c:pt>
                <c:pt idx="13">
                  <c:v>2432</c:v>
                </c:pt>
                <c:pt idx="14">
                  <c:v>2432</c:v>
                </c:pt>
                <c:pt idx="15">
                  <c:v>2888</c:v>
                </c:pt>
                <c:pt idx="16">
                  <c:v>2888</c:v>
                </c:pt>
                <c:pt idx="17">
                  <c:v>2888</c:v>
                </c:pt>
                <c:pt idx="18">
                  <c:v>2432</c:v>
                </c:pt>
                <c:pt idx="19">
                  <c:v>3952</c:v>
                </c:pt>
                <c:pt idx="20">
                  <c:v>3040</c:v>
                </c:pt>
                <c:pt idx="21">
                  <c:v>1976</c:v>
                </c:pt>
                <c:pt idx="22">
                  <c:v>2888</c:v>
                </c:pt>
                <c:pt idx="23">
                  <c:v>2888</c:v>
                </c:pt>
                <c:pt idx="24">
                  <c:v>2432</c:v>
                </c:pt>
                <c:pt idx="25">
                  <c:v>2432</c:v>
                </c:pt>
                <c:pt idx="26">
                  <c:v>2432</c:v>
                </c:pt>
                <c:pt idx="27">
                  <c:v>2888</c:v>
                </c:pt>
                <c:pt idx="28">
                  <c:v>2432</c:v>
                </c:pt>
                <c:pt idx="29">
                  <c:v>2888</c:v>
                </c:pt>
                <c:pt idx="30">
                  <c:v>1459.2</c:v>
                </c:pt>
                <c:pt idx="31">
                  <c:v>1459.2</c:v>
                </c:pt>
                <c:pt idx="32">
                  <c:v>1824</c:v>
                </c:pt>
                <c:pt idx="33">
                  <c:v>1824</c:v>
                </c:pt>
                <c:pt idx="34">
                  <c:v>1824</c:v>
                </c:pt>
                <c:pt idx="35">
                  <c:v>1824</c:v>
                </c:pt>
                <c:pt idx="36">
                  <c:v>1824</c:v>
                </c:pt>
                <c:pt idx="37">
                  <c:v>1824</c:v>
                </c:pt>
                <c:pt idx="38">
                  <c:v>1976</c:v>
                </c:pt>
                <c:pt idx="39">
                  <c:v>2128</c:v>
                </c:pt>
                <c:pt idx="40">
                  <c:v>3800</c:v>
                </c:pt>
                <c:pt idx="41">
                  <c:v>2432</c:v>
                </c:pt>
                <c:pt idx="42">
                  <c:v>3344</c:v>
                </c:pt>
                <c:pt idx="43">
                  <c:v>2432</c:v>
                </c:pt>
                <c:pt idx="44">
                  <c:v>1398.4</c:v>
                </c:pt>
                <c:pt idx="45">
                  <c:v>1398.4</c:v>
                </c:pt>
                <c:pt idx="46">
                  <c:v>1094.4000000000001</c:v>
                </c:pt>
                <c:pt idx="47">
                  <c:v>1398.4</c:v>
                </c:pt>
                <c:pt idx="48">
                  <c:v>1094.4000000000001</c:v>
                </c:pt>
                <c:pt idx="49">
                  <c:v>1398.4</c:v>
                </c:pt>
                <c:pt idx="50">
                  <c:v>1398.4</c:v>
                </c:pt>
                <c:pt idx="51">
                  <c:v>1094.4000000000001</c:v>
                </c:pt>
                <c:pt idx="52">
                  <c:v>1398.4</c:v>
                </c:pt>
                <c:pt idx="53">
                  <c:v>1398.4</c:v>
                </c:pt>
                <c:pt idx="54">
                  <c:v>1094.4000000000001</c:v>
                </c:pt>
                <c:pt idx="55">
                  <c:v>912</c:v>
                </c:pt>
                <c:pt idx="56">
                  <c:v>912</c:v>
                </c:pt>
                <c:pt idx="57">
                  <c:v>1398.4</c:v>
                </c:pt>
                <c:pt idx="58">
                  <c:v>1398.4</c:v>
                </c:pt>
                <c:pt idx="59">
                  <c:v>1398.4</c:v>
                </c:pt>
                <c:pt idx="60">
                  <c:v>1398.4</c:v>
                </c:pt>
                <c:pt idx="61">
                  <c:v>1398.4</c:v>
                </c:pt>
                <c:pt idx="62">
                  <c:v>1094.4000000000001</c:v>
                </c:pt>
                <c:pt idx="63">
                  <c:v>1094.4000000000001</c:v>
                </c:pt>
                <c:pt idx="64">
                  <c:v>1398.4</c:v>
                </c:pt>
                <c:pt idx="65">
                  <c:v>1398.4</c:v>
                </c:pt>
                <c:pt idx="66">
                  <c:v>1094.4000000000001</c:v>
                </c:pt>
                <c:pt idx="67">
                  <c:v>1094.4000000000001</c:v>
                </c:pt>
                <c:pt idx="68">
                  <c:v>1398.4</c:v>
                </c:pt>
                <c:pt idx="69">
                  <c:v>1094.4000000000001</c:v>
                </c:pt>
                <c:pt idx="70">
                  <c:v>760</c:v>
                </c:pt>
                <c:pt idx="71">
                  <c:v>912</c:v>
                </c:pt>
                <c:pt idx="72">
                  <c:v>912</c:v>
                </c:pt>
                <c:pt idx="73">
                  <c:v>912</c:v>
                </c:pt>
                <c:pt idx="74">
                  <c:v>912</c:v>
                </c:pt>
                <c:pt idx="75">
                  <c:v>790.4</c:v>
                </c:pt>
                <c:pt idx="76">
                  <c:v>790.4</c:v>
                </c:pt>
                <c:pt idx="77">
                  <c:v>790.4</c:v>
                </c:pt>
                <c:pt idx="78">
                  <c:v>790.4</c:v>
                </c:pt>
                <c:pt idx="79">
                  <c:v>912</c:v>
                </c:pt>
                <c:pt idx="80">
                  <c:v>1094.4000000000001</c:v>
                </c:pt>
                <c:pt idx="81">
                  <c:v>912</c:v>
                </c:pt>
                <c:pt idx="82">
                  <c:v>1398.4</c:v>
                </c:pt>
                <c:pt idx="83">
                  <c:v>1398.4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B74A-4B68-8A68-8FE559B53F6D}"/>
            </c:ext>
          </c:extLst>
        </c:ser>
        <c:ser>
          <c:idx val="12"/>
          <c:order val="12"/>
          <c:tx>
            <c:strRef>
              <c:f>Hoja1!$M$6:$M$8</c:f>
              <c:strCache>
                <c:ptCount val="3"/>
                <c:pt idx="0">
                  <c:v>Seguridad Social (LEY 87-10)</c:v>
                </c:pt>
                <c:pt idx="1">
                  <c:v>Seguro de Salud
(10.13%) </c:v>
                </c:pt>
                <c:pt idx="2">
                  <c:v>Patronal
(7.09%)</c:v>
                </c:pt>
              </c:strCache>
            </c:strRef>
          </c:tx>
          <c:spPr>
            <a:solidFill>
              <a:schemeClr val="accent1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Hoja1!$M$9:$M$92</c:f>
              <c:numCache>
                <c:formatCode>#,##0.00</c:formatCode>
                <c:ptCount val="84"/>
                <c:pt idx="0">
                  <c:v>13720.92</c:v>
                </c:pt>
                <c:pt idx="1">
                  <c:v>13720.92</c:v>
                </c:pt>
                <c:pt idx="2">
                  <c:v>13720.92</c:v>
                </c:pt>
                <c:pt idx="3">
                  <c:v>13116.5</c:v>
                </c:pt>
                <c:pt idx="4">
                  <c:v>13116.5</c:v>
                </c:pt>
                <c:pt idx="5">
                  <c:v>13116.5</c:v>
                </c:pt>
                <c:pt idx="6">
                  <c:v>13116.5</c:v>
                </c:pt>
                <c:pt idx="7">
                  <c:v>10989.5</c:v>
                </c:pt>
                <c:pt idx="8">
                  <c:v>9926</c:v>
                </c:pt>
                <c:pt idx="9">
                  <c:v>10280.5</c:v>
                </c:pt>
                <c:pt idx="10">
                  <c:v>6806.4000000000005</c:v>
                </c:pt>
                <c:pt idx="11">
                  <c:v>4254</c:v>
                </c:pt>
                <c:pt idx="12">
                  <c:v>10989.5</c:v>
                </c:pt>
                <c:pt idx="13">
                  <c:v>5672</c:v>
                </c:pt>
                <c:pt idx="14">
                  <c:v>5672</c:v>
                </c:pt>
                <c:pt idx="15">
                  <c:v>6735.5</c:v>
                </c:pt>
                <c:pt idx="16">
                  <c:v>6735.5</c:v>
                </c:pt>
                <c:pt idx="17">
                  <c:v>6735.5</c:v>
                </c:pt>
                <c:pt idx="18">
                  <c:v>5672</c:v>
                </c:pt>
                <c:pt idx="19">
                  <c:v>9217</c:v>
                </c:pt>
                <c:pt idx="20">
                  <c:v>7090.0000000000009</c:v>
                </c:pt>
                <c:pt idx="21">
                  <c:v>4608.5</c:v>
                </c:pt>
                <c:pt idx="22">
                  <c:v>6735.5</c:v>
                </c:pt>
                <c:pt idx="23">
                  <c:v>6735.5</c:v>
                </c:pt>
                <c:pt idx="24">
                  <c:v>5672</c:v>
                </c:pt>
                <c:pt idx="25">
                  <c:v>5672</c:v>
                </c:pt>
                <c:pt idx="26">
                  <c:v>5672</c:v>
                </c:pt>
                <c:pt idx="27">
                  <c:v>6735.5</c:v>
                </c:pt>
                <c:pt idx="28">
                  <c:v>5672</c:v>
                </c:pt>
                <c:pt idx="29">
                  <c:v>6735.5</c:v>
                </c:pt>
                <c:pt idx="30">
                  <c:v>3403.2000000000003</c:v>
                </c:pt>
                <c:pt idx="31">
                  <c:v>3403.2000000000003</c:v>
                </c:pt>
                <c:pt idx="32">
                  <c:v>4254</c:v>
                </c:pt>
                <c:pt idx="33">
                  <c:v>4254</c:v>
                </c:pt>
                <c:pt idx="34">
                  <c:v>4254</c:v>
                </c:pt>
                <c:pt idx="35">
                  <c:v>4254</c:v>
                </c:pt>
                <c:pt idx="36">
                  <c:v>4254</c:v>
                </c:pt>
                <c:pt idx="37">
                  <c:v>4254</c:v>
                </c:pt>
                <c:pt idx="38">
                  <c:v>4608.5</c:v>
                </c:pt>
                <c:pt idx="39">
                  <c:v>4963</c:v>
                </c:pt>
                <c:pt idx="40">
                  <c:v>8862.5</c:v>
                </c:pt>
                <c:pt idx="41">
                  <c:v>5672</c:v>
                </c:pt>
                <c:pt idx="42">
                  <c:v>7799.0000000000009</c:v>
                </c:pt>
                <c:pt idx="43">
                  <c:v>5672</c:v>
                </c:pt>
                <c:pt idx="44">
                  <c:v>3261.4</c:v>
                </c:pt>
                <c:pt idx="45">
                  <c:v>3261.4</c:v>
                </c:pt>
                <c:pt idx="46">
                  <c:v>2552.4</c:v>
                </c:pt>
                <c:pt idx="47">
                  <c:v>3261.4</c:v>
                </c:pt>
                <c:pt idx="48">
                  <c:v>2552.4</c:v>
                </c:pt>
                <c:pt idx="49">
                  <c:v>3261.4</c:v>
                </c:pt>
                <c:pt idx="50">
                  <c:v>3261.4</c:v>
                </c:pt>
                <c:pt idx="51">
                  <c:v>2552.4</c:v>
                </c:pt>
                <c:pt idx="52">
                  <c:v>3261.4</c:v>
                </c:pt>
                <c:pt idx="53">
                  <c:v>3261.4</c:v>
                </c:pt>
                <c:pt idx="54">
                  <c:v>2552.4</c:v>
                </c:pt>
                <c:pt idx="55">
                  <c:v>2127</c:v>
                </c:pt>
                <c:pt idx="56">
                  <c:v>2127</c:v>
                </c:pt>
                <c:pt idx="57">
                  <c:v>3261.4</c:v>
                </c:pt>
                <c:pt idx="58">
                  <c:v>3261.4</c:v>
                </c:pt>
                <c:pt idx="59">
                  <c:v>3261.4</c:v>
                </c:pt>
                <c:pt idx="60">
                  <c:v>3261.4</c:v>
                </c:pt>
                <c:pt idx="61">
                  <c:v>3261.4</c:v>
                </c:pt>
                <c:pt idx="62">
                  <c:v>2552.4</c:v>
                </c:pt>
                <c:pt idx="63">
                  <c:v>2552.4</c:v>
                </c:pt>
                <c:pt idx="64">
                  <c:v>3261.4</c:v>
                </c:pt>
                <c:pt idx="65">
                  <c:v>3261.4</c:v>
                </c:pt>
                <c:pt idx="66">
                  <c:v>2552.4</c:v>
                </c:pt>
                <c:pt idx="67">
                  <c:v>2552.4</c:v>
                </c:pt>
                <c:pt idx="68">
                  <c:v>3261.4</c:v>
                </c:pt>
                <c:pt idx="69">
                  <c:v>2552.4</c:v>
                </c:pt>
                <c:pt idx="70">
                  <c:v>1772.5000000000002</c:v>
                </c:pt>
                <c:pt idx="71">
                  <c:v>2127</c:v>
                </c:pt>
                <c:pt idx="72">
                  <c:v>2127</c:v>
                </c:pt>
                <c:pt idx="73">
                  <c:v>2127</c:v>
                </c:pt>
                <c:pt idx="74">
                  <c:v>2127</c:v>
                </c:pt>
                <c:pt idx="75">
                  <c:v>1843.4</c:v>
                </c:pt>
                <c:pt idx="76">
                  <c:v>1843.4</c:v>
                </c:pt>
                <c:pt idx="77">
                  <c:v>1843.4</c:v>
                </c:pt>
                <c:pt idx="78">
                  <c:v>1843.4</c:v>
                </c:pt>
                <c:pt idx="79">
                  <c:v>2127</c:v>
                </c:pt>
                <c:pt idx="80">
                  <c:v>2552.4</c:v>
                </c:pt>
                <c:pt idx="81">
                  <c:v>2127</c:v>
                </c:pt>
                <c:pt idx="82">
                  <c:v>3261.4</c:v>
                </c:pt>
                <c:pt idx="83">
                  <c:v>3261.4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B74A-4B68-8A68-8FE559B53F6D}"/>
            </c:ext>
          </c:extLst>
        </c:ser>
        <c:ser>
          <c:idx val="13"/>
          <c:order val="13"/>
          <c:tx>
            <c:strRef>
              <c:f>Hoja1!$N$6:$N$8</c:f>
              <c:strCache>
                <c:ptCount val="3"/>
                <c:pt idx="0">
                  <c:v>Seguridad Social (LEY 87-10)</c:v>
                </c:pt>
                <c:pt idx="1">
                  <c:v>Registro
Dependientes
Adicionales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2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Hoja1!$N$9:$N$92</c:f>
              <c:numCache>
                <c:formatCode>#,##0.00</c:formatCode>
                <c:ptCount val="84"/>
                <c:pt idx="0">
                  <c:v>1715.46</c:v>
                </c:pt>
                <c:pt idx="3">
                  <c:v>6861.84</c:v>
                </c:pt>
                <c:pt idx="5">
                  <c:v>3430.92</c:v>
                </c:pt>
                <c:pt idx="7">
                  <c:v>1715.46</c:v>
                </c:pt>
                <c:pt idx="8">
                  <c:v>1715.46</c:v>
                </c:pt>
                <c:pt idx="10">
                  <c:v>1715.46</c:v>
                </c:pt>
                <c:pt idx="12">
                  <c:v>3430.92</c:v>
                </c:pt>
                <c:pt idx="14">
                  <c:v>5146.38</c:v>
                </c:pt>
                <c:pt idx="15">
                  <c:v>3430.92</c:v>
                </c:pt>
                <c:pt idx="16">
                  <c:v>3430.92</c:v>
                </c:pt>
                <c:pt idx="18">
                  <c:v>3430.92</c:v>
                </c:pt>
                <c:pt idx="22">
                  <c:v>1715.46</c:v>
                </c:pt>
                <c:pt idx="23">
                  <c:v>3430.92</c:v>
                </c:pt>
                <c:pt idx="27">
                  <c:v>1715.46</c:v>
                </c:pt>
                <c:pt idx="29">
                  <c:v>1715.46</c:v>
                </c:pt>
                <c:pt idx="32">
                  <c:v>1715.46</c:v>
                </c:pt>
                <c:pt idx="34">
                  <c:v>1715.46</c:v>
                </c:pt>
                <c:pt idx="35">
                  <c:v>1715.46</c:v>
                </c:pt>
                <c:pt idx="39">
                  <c:v>5146.38</c:v>
                </c:pt>
                <c:pt idx="40">
                  <c:v>1715.46</c:v>
                </c:pt>
                <c:pt idx="47">
                  <c:v>3430.92</c:v>
                </c:pt>
                <c:pt idx="52">
                  <c:v>1715.46</c:v>
                </c:pt>
                <c:pt idx="58">
                  <c:v>1715.46</c:v>
                </c:pt>
                <c:pt idx="62">
                  <c:v>1715.46</c:v>
                </c:pt>
                <c:pt idx="66">
                  <c:v>3430.92</c:v>
                </c:pt>
                <c:pt idx="75">
                  <c:v>1715.46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B74A-4B68-8A68-8FE559B53F6D}"/>
            </c:ext>
          </c:extLst>
        </c:ser>
        <c:ser>
          <c:idx val="14"/>
          <c:order val="14"/>
          <c:tx>
            <c:strRef>
              <c:f>Hoja1!$O$6:$O$8</c:f>
              <c:strCache>
                <c:ptCount val="3"/>
                <c:pt idx="0">
                  <c:v>Seguridad Social (LEY 87-10)</c:v>
                </c:pt>
                <c:pt idx="1">
                  <c:v>Subtotal
TSS</c:v>
                </c:pt>
                <c:pt idx="2">
                  <c:v> 1,587.38 </c:v>
                </c:pt>
              </c:strCache>
            </c:strRef>
          </c:tx>
          <c:spPr>
            <a:solidFill>
              <a:schemeClr val="accent3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Hoja1!$O$9:$O$92</c:f>
              <c:numCache>
                <c:formatCode>#,##0.00</c:formatCode>
                <c:ptCount val="84"/>
                <c:pt idx="0">
                  <c:v>58063.049999999996</c:v>
                </c:pt>
                <c:pt idx="1">
                  <c:v>50365.59</c:v>
                </c:pt>
                <c:pt idx="2">
                  <c:v>50365.59</c:v>
                </c:pt>
                <c:pt idx="3">
                  <c:v>44898.349999999991</c:v>
                </c:pt>
                <c:pt idx="4">
                  <c:v>38036.509999999995</c:v>
                </c:pt>
                <c:pt idx="5">
                  <c:v>41467.429999999993</c:v>
                </c:pt>
                <c:pt idx="6">
                  <c:v>38036.509999999995</c:v>
                </c:pt>
                <c:pt idx="7">
                  <c:v>33721.97</c:v>
                </c:pt>
                <c:pt idx="8">
                  <c:v>30706.97</c:v>
                </c:pt>
                <c:pt idx="9">
                  <c:v>29996.51</c:v>
                </c:pt>
                <c:pt idx="10">
                  <c:v>21862.969999999998</c:v>
                </c:pt>
                <c:pt idx="11">
                  <c:v>12720</c:v>
                </c:pt>
                <c:pt idx="12">
                  <c:v>35437.43</c:v>
                </c:pt>
                <c:pt idx="13">
                  <c:v>16931.509999999998</c:v>
                </c:pt>
                <c:pt idx="14">
                  <c:v>22077.89</c:v>
                </c:pt>
                <c:pt idx="15">
                  <c:v>23377.43</c:v>
                </c:pt>
                <c:pt idx="16">
                  <c:v>23377.43</c:v>
                </c:pt>
                <c:pt idx="17">
                  <c:v>19946.510000000002</c:v>
                </c:pt>
                <c:pt idx="18">
                  <c:v>20362.43</c:v>
                </c:pt>
                <c:pt idx="19">
                  <c:v>26981.510000000002</c:v>
                </c:pt>
                <c:pt idx="20">
                  <c:v>20951.510000000002</c:v>
                </c:pt>
                <c:pt idx="21">
                  <c:v>13780</c:v>
                </c:pt>
                <c:pt idx="22">
                  <c:v>21661.97</c:v>
                </c:pt>
                <c:pt idx="23">
                  <c:v>23377.43</c:v>
                </c:pt>
                <c:pt idx="24">
                  <c:v>16931.509999999998</c:v>
                </c:pt>
                <c:pt idx="25">
                  <c:v>16931.509999999998</c:v>
                </c:pt>
                <c:pt idx="26">
                  <c:v>16931.509999999998</c:v>
                </c:pt>
                <c:pt idx="27">
                  <c:v>21661.97</c:v>
                </c:pt>
                <c:pt idx="28">
                  <c:v>16931.509999999998</c:v>
                </c:pt>
                <c:pt idx="29">
                  <c:v>21661.97</c:v>
                </c:pt>
                <c:pt idx="30">
                  <c:v>10176</c:v>
                </c:pt>
                <c:pt idx="31">
                  <c:v>10176</c:v>
                </c:pt>
                <c:pt idx="32">
                  <c:v>14435.46</c:v>
                </c:pt>
                <c:pt idx="33">
                  <c:v>12720</c:v>
                </c:pt>
                <c:pt idx="34">
                  <c:v>14435.46</c:v>
                </c:pt>
                <c:pt idx="35">
                  <c:v>14435.46</c:v>
                </c:pt>
                <c:pt idx="36">
                  <c:v>12720</c:v>
                </c:pt>
                <c:pt idx="37">
                  <c:v>12720</c:v>
                </c:pt>
                <c:pt idx="38">
                  <c:v>13780</c:v>
                </c:pt>
                <c:pt idx="39">
                  <c:v>19986.38</c:v>
                </c:pt>
                <c:pt idx="40">
                  <c:v>27691.97</c:v>
                </c:pt>
                <c:pt idx="41">
                  <c:v>16931.509999999998</c:v>
                </c:pt>
                <c:pt idx="42">
                  <c:v>22961.510000000002</c:v>
                </c:pt>
                <c:pt idx="43">
                  <c:v>16931.509999999998</c:v>
                </c:pt>
                <c:pt idx="44">
                  <c:v>9752</c:v>
                </c:pt>
                <c:pt idx="45">
                  <c:v>9752</c:v>
                </c:pt>
                <c:pt idx="46">
                  <c:v>7632</c:v>
                </c:pt>
                <c:pt idx="47">
                  <c:v>13182.92</c:v>
                </c:pt>
                <c:pt idx="48">
                  <c:v>7632</c:v>
                </c:pt>
                <c:pt idx="49">
                  <c:v>9752</c:v>
                </c:pt>
                <c:pt idx="50">
                  <c:v>9752</c:v>
                </c:pt>
                <c:pt idx="51">
                  <c:v>7632</c:v>
                </c:pt>
                <c:pt idx="52">
                  <c:v>11467.46</c:v>
                </c:pt>
                <c:pt idx="53">
                  <c:v>9752</c:v>
                </c:pt>
                <c:pt idx="54">
                  <c:v>7632</c:v>
                </c:pt>
                <c:pt idx="55">
                  <c:v>6360</c:v>
                </c:pt>
                <c:pt idx="56">
                  <c:v>6360</c:v>
                </c:pt>
                <c:pt idx="57">
                  <c:v>9752</c:v>
                </c:pt>
                <c:pt idx="58">
                  <c:v>11467.46</c:v>
                </c:pt>
                <c:pt idx="59">
                  <c:v>9752</c:v>
                </c:pt>
                <c:pt idx="60">
                  <c:v>9752</c:v>
                </c:pt>
                <c:pt idx="61">
                  <c:v>9752</c:v>
                </c:pt>
                <c:pt idx="62">
                  <c:v>9347.4599999999991</c:v>
                </c:pt>
                <c:pt idx="63">
                  <c:v>7632</c:v>
                </c:pt>
                <c:pt idx="64">
                  <c:v>9752</c:v>
                </c:pt>
                <c:pt idx="65">
                  <c:v>9752</c:v>
                </c:pt>
                <c:pt idx="66">
                  <c:v>11062.92</c:v>
                </c:pt>
                <c:pt idx="67">
                  <c:v>7632</c:v>
                </c:pt>
                <c:pt idx="68">
                  <c:v>9752</c:v>
                </c:pt>
                <c:pt idx="69">
                  <c:v>7632</c:v>
                </c:pt>
                <c:pt idx="70">
                  <c:v>5300</c:v>
                </c:pt>
                <c:pt idx="71">
                  <c:v>6360</c:v>
                </c:pt>
                <c:pt idx="72">
                  <c:v>6360</c:v>
                </c:pt>
                <c:pt idx="73">
                  <c:v>6360</c:v>
                </c:pt>
                <c:pt idx="74">
                  <c:v>6360</c:v>
                </c:pt>
                <c:pt idx="75">
                  <c:v>7227.46</c:v>
                </c:pt>
                <c:pt idx="76">
                  <c:v>5512</c:v>
                </c:pt>
                <c:pt idx="77">
                  <c:v>5512</c:v>
                </c:pt>
                <c:pt idx="78">
                  <c:v>5512</c:v>
                </c:pt>
                <c:pt idx="79">
                  <c:v>6360</c:v>
                </c:pt>
                <c:pt idx="80">
                  <c:v>7632</c:v>
                </c:pt>
                <c:pt idx="81">
                  <c:v>6360</c:v>
                </c:pt>
                <c:pt idx="82">
                  <c:v>9752</c:v>
                </c:pt>
                <c:pt idx="83">
                  <c:v>9752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B74A-4B68-8A68-8FE559B53F6D}"/>
            </c:ext>
          </c:extLst>
        </c:ser>
        <c:ser>
          <c:idx val="15"/>
          <c:order val="15"/>
          <c:tx>
            <c:strRef>
              <c:f>Hoja1!$P$6:$P$8</c:f>
              <c:strCache>
                <c:ptCount val="3"/>
                <c:pt idx="0">
                  <c:v>Otras Retenciones </c:v>
                </c:pt>
                <c:pt idx="1">
                  <c:v>Inavi</c:v>
                </c:pt>
              </c:strCache>
            </c:strRef>
          </c:tx>
          <c:spPr>
            <a:solidFill>
              <a:schemeClr val="accent4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Hoja1!$P$9:$P$92</c:f>
            </c:numRef>
          </c:val>
          <c:extLst>
            <c:ext xmlns:c16="http://schemas.microsoft.com/office/drawing/2014/chart" uri="{C3380CC4-5D6E-409C-BE32-E72D297353CC}">
              <c16:uniqueId val="{0000000F-B74A-4B68-8A68-8FE559B53F6D}"/>
            </c:ext>
          </c:extLst>
        </c:ser>
        <c:ser>
          <c:idx val="16"/>
          <c:order val="16"/>
          <c:tx>
            <c:strRef>
              <c:f>Hoja1!$Q$6:$Q$8</c:f>
              <c:strCache>
                <c:ptCount val="3"/>
                <c:pt idx="0">
                  <c:v>Otras Retenciones </c:v>
                </c:pt>
                <c:pt idx="1">
                  <c:v>Cooperativa</c:v>
                </c:pt>
              </c:strCache>
            </c:strRef>
          </c:tx>
          <c:spPr>
            <a:solidFill>
              <a:schemeClr val="accent5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Hoja1!$Q$9:$Q$120</c:f>
            </c:numRef>
          </c:val>
          <c:extLst>
            <c:ext xmlns:c16="http://schemas.microsoft.com/office/drawing/2014/chart" uri="{C3380CC4-5D6E-409C-BE32-E72D297353CC}">
              <c16:uniqueId val="{00000010-B74A-4B68-8A68-8FE559B53F6D}"/>
            </c:ext>
          </c:extLst>
        </c:ser>
        <c:ser>
          <c:idx val="17"/>
          <c:order val="17"/>
          <c:tx>
            <c:strRef>
              <c:f>Hoja1!$R$6:$R$8</c:f>
              <c:strCache>
                <c:ptCount val="3"/>
                <c:pt idx="0">
                  <c:v>Otras Retenciones </c:v>
                </c:pt>
                <c:pt idx="1">
                  <c:v>Almuerzo</c:v>
                </c:pt>
              </c:strCache>
            </c:strRef>
          </c:tx>
          <c:spPr>
            <a:solidFill>
              <a:schemeClr val="accent6">
                <a:lumMod val="80000"/>
                <a:lumOff val="2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Hoja1!$R$9:$R$92</c:f>
            </c:numRef>
          </c:val>
          <c:extLst>
            <c:ext xmlns:c16="http://schemas.microsoft.com/office/drawing/2014/chart" uri="{C3380CC4-5D6E-409C-BE32-E72D297353CC}">
              <c16:uniqueId val="{00000011-B74A-4B68-8A68-8FE559B53F6D}"/>
            </c:ext>
          </c:extLst>
        </c:ser>
        <c:ser>
          <c:idx val="18"/>
          <c:order val="18"/>
          <c:tx>
            <c:strRef>
              <c:f>Hoja1!$S$6:$S$8</c:f>
              <c:strCache>
                <c:ptCount val="3"/>
                <c:pt idx="0">
                  <c:v>Otras Retenciones </c:v>
                </c:pt>
                <c:pt idx="1">
                  <c:v>Seguro complementario</c:v>
                </c:pt>
              </c:strCache>
            </c:strRef>
          </c:tx>
          <c:spPr>
            <a:solidFill>
              <a:schemeClr val="accent1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Hoja1!$S$9:$S$120</c:f>
            </c:numRef>
          </c:val>
          <c:extLst>
            <c:ext xmlns:c16="http://schemas.microsoft.com/office/drawing/2014/chart" uri="{C3380CC4-5D6E-409C-BE32-E72D297353CC}">
              <c16:uniqueId val="{00000012-B74A-4B68-8A68-8FE559B53F6D}"/>
            </c:ext>
          </c:extLst>
        </c:ser>
        <c:ser>
          <c:idx val="19"/>
          <c:order val="19"/>
          <c:tx>
            <c:strRef>
              <c:f>Hoja1!$T$6:$T$8</c:f>
              <c:strCache>
                <c:ptCount val="3"/>
                <c:pt idx="0">
                  <c:v>Otras Retenciones </c:v>
                </c:pt>
                <c:pt idx="1">
                  <c:v>Asociación de Servidores  Público</c:v>
                </c:pt>
              </c:strCache>
            </c:strRef>
          </c:tx>
          <c:spPr>
            <a:solidFill>
              <a:schemeClr val="accent2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Hoja1!$T$9:$T$92</c:f>
            </c:numRef>
          </c:val>
          <c:extLst>
            <c:ext xmlns:c16="http://schemas.microsoft.com/office/drawing/2014/chart" uri="{C3380CC4-5D6E-409C-BE32-E72D297353CC}">
              <c16:uniqueId val="{00000013-B74A-4B68-8A68-8FE559B53F6D}"/>
            </c:ext>
          </c:extLst>
        </c:ser>
        <c:ser>
          <c:idx val="20"/>
          <c:order val="20"/>
          <c:tx>
            <c:strRef>
              <c:f>Hoja1!$U$6:$U$8</c:f>
              <c:strCache>
                <c:ptCount val="3"/>
                <c:pt idx="0">
                  <c:v>Otras Retenciones </c:v>
                </c:pt>
                <c:pt idx="1">
                  <c:v>Impuetos Sobre la Renta</c:v>
                </c:pt>
              </c:strCache>
            </c:strRef>
          </c:tx>
          <c:spPr>
            <a:solidFill>
              <a:schemeClr val="accent3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Hoja1!$U$9:$U$92</c:f>
              <c:numCache>
                <c:formatCode>#,##0.00</c:formatCode>
                <c:ptCount val="84"/>
                <c:pt idx="0">
                  <c:v>74100.210000000006</c:v>
                </c:pt>
                <c:pt idx="1">
                  <c:v>59959.58</c:v>
                </c:pt>
                <c:pt idx="2">
                  <c:v>59959.58</c:v>
                </c:pt>
                <c:pt idx="3">
                  <c:v>30384.03</c:v>
                </c:pt>
                <c:pt idx="4">
                  <c:v>32099.49</c:v>
                </c:pt>
                <c:pt idx="5">
                  <c:v>31670.63</c:v>
                </c:pt>
                <c:pt idx="6">
                  <c:v>32099.49</c:v>
                </c:pt>
                <c:pt idx="7">
                  <c:v>24613.88</c:v>
                </c:pt>
                <c:pt idx="8">
                  <c:v>21085.5</c:v>
                </c:pt>
                <c:pt idx="9">
                  <c:v>22690.562291666665</c:v>
                </c:pt>
                <c:pt idx="10">
                  <c:v>10735.6</c:v>
                </c:pt>
                <c:pt idx="11">
                  <c:v>3486.68</c:v>
                </c:pt>
                <c:pt idx="12">
                  <c:v>24185.01</c:v>
                </c:pt>
                <c:pt idx="13">
                  <c:v>7400.87</c:v>
                </c:pt>
                <c:pt idx="14">
                  <c:v>6221</c:v>
                </c:pt>
                <c:pt idx="15">
                  <c:v>10071.51</c:v>
                </c:pt>
                <c:pt idx="16">
                  <c:v>10071.51</c:v>
                </c:pt>
                <c:pt idx="17">
                  <c:v>10929.24</c:v>
                </c:pt>
                <c:pt idx="18">
                  <c:v>6564.09</c:v>
                </c:pt>
                <c:pt idx="19">
                  <c:v>19162.187291666665</c:v>
                </c:pt>
                <c:pt idx="20">
                  <c:v>12105.37</c:v>
                </c:pt>
                <c:pt idx="21">
                  <c:v>4427.5498333333335</c:v>
                </c:pt>
                <c:pt idx="22">
                  <c:v>10500.38</c:v>
                </c:pt>
                <c:pt idx="23">
                  <c:v>10071.51</c:v>
                </c:pt>
                <c:pt idx="24">
                  <c:v>7400.87</c:v>
                </c:pt>
                <c:pt idx="25">
                  <c:v>7400.87</c:v>
                </c:pt>
                <c:pt idx="26">
                  <c:v>7400.87</c:v>
                </c:pt>
                <c:pt idx="27">
                  <c:v>10500.38</c:v>
                </c:pt>
                <c:pt idx="28">
                  <c:v>7400.87</c:v>
                </c:pt>
                <c:pt idx="29">
                  <c:v>10500.38</c:v>
                </c:pt>
                <c:pt idx="30">
                  <c:v>1571.73</c:v>
                </c:pt>
                <c:pt idx="31">
                  <c:v>1571.73</c:v>
                </c:pt>
                <c:pt idx="32">
                  <c:v>2800.49</c:v>
                </c:pt>
                <c:pt idx="33">
                  <c:v>3486.68</c:v>
                </c:pt>
                <c:pt idx="34">
                  <c:v>3143.58</c:v>
                </c:pt>
                <c:pt idx="35">
                  <c:v>3143.58</c:v>
                </c:pt>
                <c:pt idx="36">
                  <c:v>3486.6498333333329</c:v>
                </c:pt>
                <c:pt idx="37">
                  <c:v>3486.6498333333329</c:v>
                </c:pt>
                <c:pt idx="38">
                  <c:v>4427.5498333333335</c:v>
                </c:pt>
                <c:pt idx="39">
                  <c:v>4339.2</c:v>
                </c:pt>
                <c:pt idx="40">
                  <c:v>17557.13</c:v>
                </c:pt>
                <c:pt idx="41">
                  <c:v>7400.87</c:v>
                </c:pt>
                <c:pt idx="42">
                  <c:v>14457.62</c:v>
                </c:pt>
                <c:pt idx="43">
                  <c:v>7400.87</c:v>
                </c:pt>
                <c:pt idx="44">
                  <c:v>1289.4598750000005</c:v>
                </c:pt>
                <c:pt idx="45">
                  <c:v>1289.46</c:v>
                </c:pt>
                <c:pt idx="47">
                  <c:v>774.82</c:v>
                </c:pt>
                <c:pt idx="48">
                  <c:v>0</c:v>
                </c:pt>
                <c:pt idx="49">
                  <c:v>1289.46</c:v>
                </c:pt>
                <c:pt idx="50">
                  <c:v>1289.46</c:v>
                </c:pt>
                <c:pt idx="52">
                  <c:v>1032.05</c:v>
                </c:pt>
                <c:pt idx="53">
                  <c:v>1289.46</c:v>
                </c:pt>
                <c:pt idx="57">
                  <c:v>1289.46</c:v>
                </c:pt>
                <c:pt idx="58">
                  <c:v>1032.1408750000003</c:v>
                </c:pt>
                <c:pt idx="59">
                  <c:v>1289.46</c:v>
                </c:pt>
                <c:pt idx="60">
                  <c:v>1289.46</c:v>
                </c:pt>
                <c:pt idx="61">
                  <c:v>1289.46</c:v>
                </c:pt>
                <c:pt idx="63">
                  <c:v>0</c:v>
                </c:pt>
                <c:pt idx="64">
                  <c:v>1289.46</c:v>
                </c:pt>
                <c:pt idx="65">
                  <c:v>1289.46</c:v>
                </c:pt>
                <c:pt idx="68">
                  <c:v>1289.4598750000005</c:v>
                </c:pt>
                <c:pt idx="69">
                  <c:v>0</c:v>
                </c:pt>
                <c:pt idx="82">
                  <c:v>1289.4598750000005</c:v>
                </c:pt>
                <c:pt idx="83">
                  <c:v>1289.46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B74A-4B68-8A68-8FE559B53F6D}"/>
            </c:ext>
          </c:extLst>
        </c:ser>
        <c:ser>
          <c:idx val="21"/>
          <c:order val="21"/>
          <c:tx>
            <c:strRef>
              <c:f>Hoja1!$V$6:$V$8</c:f>
              <c:strCache>
                <c:ptCount val="3"/>
                <c:pt idx="0">
                  <c:v>Otras Retenciones </c:v>
                </c:pt>
                <c:pt idx="1">
                  <c:v>Saldos a favor</c:v>
                </c:pt>
              </c:strCache>
            </c:strRef>
          </c:tx>
          <c:spPr>
            <a:solidFill>
              <a:schemeClr val="accent4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Hoja1!$V$9:$V$92</c:f>
            </c:numRef>
          </c:val>
          <c:extLst>
            <c:ext xmlns:c16="http://schemas.microsoft.com/office/drawing/2014/chart" uri="{C3380CC4-5D6E-409C-BE32-E72D297353CC}">
              <c16:uniqueId val="{00000015-B74A-4B68-8A68-8FE559B53F6D}"/>
            </c:ext>
          </c:extLst>
        </c:ser>
        <c:ser>
          <c:idx val="22"/>
          <c:order val="22"/>
          <c:tx>
            <c:strRef>
              <c:f>Hoja1!$W$6:$W$8</c:f>
              <c:strCache>
                <c:ptCount val="3"/>
                <c:pt idx="0">
                  <c:v>Otras Retenciones </c:v>
                </c:pt>
                <c:pt idx="1">
                  <c:v>Total de Descuentos</c:v>
                </c:pt>
              </c:strCache>
            </c:strRef>
          </c:tx>
          <c:spPr>
            <a:solidFill>
              <a:schemeClr val="accent5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Hoja1!$W$9:$W$92</c:f>
              <c:numCache>
                <c:formatCode>#,##0.00</c:formatCode>
                <c:ptCount val="84"/>
                <c:pt idx="0">
                  <c:v>75454.010000000009</c:v>
                </c:pt>
                <c:pt idx="1">
                  <c:v>59984.58</c:v>
                </c:pt>
                <c:pt idx="2">
                  <c:v>61313.380000000005</c:v>
                </c:pt>
                <c:pt idx="3">
                  <c:v>80586.63</c:v>
                </c:pt>
                <c:pt idx="4">
                  <c:v>52094.29</c:v>
                </c:pt>
                <c:pt idx="5">
                  <c:v>34553.230000000003</c:v>
                </c:pt>
                <c:pt idx="6">
                  <c:v>46933.86</c:v>
                </c:pt>
                <c:pt idx="7">
                  <c:v>35987.35</c:v>
                </c:pt>
                <c:pt idx="8">
                  <c:v>26274.9</c:v>
                </c:pt>
                <c:pt idx="9">
                  <c:v>29439.612291666665</c:v>
                </c:pt>
                <c:pt idx="10">
                  <c:v>14757.880000000001</c:v>
                </c:pt>
                <c:pt idx="11">
                  <c:v>5144.95</c:v>
                </c:pt>
                <c:pt idx="12">
                  <c:v>25661.93</c:v>
                </c:pt>
                <c:pt idx="13">
                  <c:v>8982.0499999999993</c:v>
                </c:pt>
                <c:pt idx="14">
                  <c:v>9532.2799999999988</c:v>
                </c:pt>
                <c:pt idx="15">
                  <c:v>14796.310000000001</c:v>
                </c:pt>
                <c:pt idx="16">
                  <c:v>23585.7</c:v>
                </c:pt>
                <c:pt idx="17">
                  <c:v>13548.89</c:v>
                </c:pt>
                <c:pt idx="18">
                  <c:v>8932.99</c:v>
                </c:pt>
                <c:pt idx="19">
                  <c:v>19785.827291666665</c:v>
                </c:pt>
                <c:pt idx="20">
                  <c:v>12330.37</c:v>
                </c:pt>
                <c:pt idx="21">
                  <c:v>6193.8298333333332</c:v>
                </c:pt>
                <c:pt idx="22">
                  <c:v>13008.4</c:v>
                </c:pt>
                <c:pt idx="23">
                  <c:v>10656.44</c:v>
                </c:pt>
                <c:pt idx="24">
                  <c:v>8727.41</c:v>
                </c:pt>
                <c:pt idx="25">
                  <c:v>8654.59</c:v>
                </c:pt>
                <c:pt idx="26">
                  <c:v>8973.25</c:v>
                </c:pt>
                <c:pt idx="27">
                  <c:v>17952.29</c:v>
                </c:pt>
                <c:pt idx="28">
                  <c:v>13974.599999999999</c:v>
                </c:pt>
                <c:pt idx="29">
                  <c:v>17248.260000000002</c:v>
                </c:pt>
                <c:pt idx="30">
                  <c:v>4931.17</c:v>
                </c:pt>
                <c:pt idx="31">
                  <c:v>3102.94</c:v>
                </c:pt>
                <c:pt idx="32">
                  <c:v>9635.4699999999993</c:v>
                </c:pt>
                <c:pt idx="33">
                  <c:v>10324.66</c:v>
                </c:pt>
                <c:pt idx="34">
                  <c:v>4835.8</c:v>
                </c:pt>
                <c:pt idx="35">
                  <c:v>7413.99</c:v>
                </c:pt>
                <c:pt idx="36">
                  <c:v>4934.6598333333332</c:v>
                </c:pt>
                <c:pt idx="37">
                  <c:v>7764.609833333333</c:v>
                </c:pt>
                <c:pt idx="38">
                  <c:v>14488.959833333334</c:v>
                </c:pt>
                <c:pt idx="39">
                  <c:v>5449.8799999999992</c:v>
                </c:pt>
                <c:pt idx="40">
                  <c:v>28998.760000000002</c:v>
                </c:pt>
                <c:pt idx="41">
                  <c:v>9024.51</c:v>
                </c:pt>
                <c:pt idx="42">
                  <c:v>14682.62</c:v>
                </c:pt>
                <c:pt idx="43">
                  <c:v>7625.87</c:v>
                </c:pt>
                <c:pt idx="44">
                  <c:v>1514.4598750000005</c:v>
                </c:pt>
                <c:pt idx="45">
                  <c:v>7703.41</c:v>
                </c:pt>
                <c:pt idx="46">
                  <c:v>225</c:v>
                </c:pt>
                <c:pt idx="47">
                  <c:v>5274.79</c:v>
                </c:pt>
                <c:pt idx="48">
                  <c:v>21461.68</c:v>
                </c:pt>
                <c:pt idx="49">
                  <c:v>1930.7</c:v>
                </c:pt>
                <c:pt idx="50">
                  <c:v>2752.94</c:v>
                </c:pt>
                <c:pt idx="51">
                  <c:v>1022.28</c:v>
                </c:pt>
                <c:pt idx="52">
                  <c:v>1257.05</c:v>
                </c:pt>
                <c:pt idx="53">
                  <c:v>2874.36</c:v>
                </c:pt>
                <c:pt idx="54">
                  <c:v>623.64</c:v>
                </c:pt>
                <c:pt idx="55">
                  <c:v>4225</c:v>
                </c:pt>
                <c:pt idx="56">
                  <c:v>683.56999999999994</c:v>
                </c:pt>
                <c:pt idx="57">
                  <c:v>3146.54</c:v>
                </c:pt>
                <c:pt idx="58">
                  <c:v>1655.7808750000004</c:v>
                </c:pt>
                <c:pt idx="59">
                  <c:v>2480.5500000000002</c:v>
                </c:pt>
                <c:pt idx="60">
                  <c:v>11514.46</c:v>
                </c:pt>
                <c:pt idx="61">
                  <c:v>12913.099999999999</c:v>
                </c:pt>
                <c:pt idx="62">
                  <c:v>2153.09</c:v>
                </c:pt>
                <c:pt idx="63">
                  <c:v>1725</c:v>
                </c:pt>
                <c:pt idx="64">
                  <c:v>3010.58</c:v>
                </c:pt>
                <c:pt idx="65">
                  <c:v>2414.2399999999998</c:v>
                </c:pt>
                <c:pt idx="66">
                  <c:v>1819.56</c:v>
                </c:pt>
                <c:pt idx="67">
                  <c:v>7129.51</c:v>
                </c:pt>
                <c:pt idx="68">
                  <c:v>6765.5898750000006</c:v>
                </c:pt>
                <c:pt idx="69">
                  <c:v>2350.4899999999998</c:v>
                </c:pt>
                <c:pt idx="70">
                  <c:v>11189.71</c:v>
                </c:pt>
                <c:pt idx="71">
                  <c:v>3220.75</c:v>
                </c:pt>
                <c:pt idx="72">
                  <c:v>725</c:v>
                </c:pt>
                <c:pt idx="73">
                  <c:v>4225</c:v>
                </c:pt>
                <c:pt idx="74">
                  <c:v>7651.75</c:v>
                </c:pt>
                <c:pt idx="75">
                  <c:v>1225</c:v>
                </c:pt>
                <c:pt idx="76">
                  <c:v>1225</c:v>
                </c:pt>
                <c:pt idx="77">
                  <c:v>574.4</c:v>
                </c:pt>
                <c:pt idx="78">
                  <c:v>225</c:v>
                </c:pt>
                <c:pt idx="79">
                  <c:v>225</c:v>
                </c:pt>
                <c:pt idx="80">
                  <c:v>757.93</c:v>
                </c:pt>
                <c:pt idx="81">
                  <c:v>225</c:v>
                </c:pt>
                <c:pt idx="82">
                  <c:v>1514.4598750000005</c:v>
                </c:pt>
                <c:pt idx="83">
                  <c:v>3176.11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6-B74A-4B68-8A68-8FE559B53F6D}"/>
            </c:ext>
          </c:extLst>
        </c:ser>
        <c:ser>
          <c:idx val="23"/>
          <c:order val="23"/>
          <c:tx>
            <c:strRef>
              <c:f>Hoja1!$X$6:$X$8</c:f>
              <c:strCache>
                <c:ptCount val="3"/>
                <c:pt idx="0">
                  <c:v>Total Retenciones y Aportes s.s</c:v>
                </c:pt>
                <c:pt idx="1">
                  <c:v>Deducción Empleado</c:v>
                </c:pt>
              </c:strCache>
            </c:strRef>
          </c:tx>
          <c:spPr>
            <a:solidFill>
              <a:schemeClr val="accent6">
                <a:lumMod val="8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Hoja1!$X$9:$X$92</c:f>
              <c:numCache>
                <c:formatCode>#,##0.00</c:formatCode>
                <c:ptCount val="84"/>
                <c:pt idx="0">
                  <c:v>17930.62</c:v>
                </c:pt>
                <c:pt idx="1">
                  <c:v>14493.16</c:v>
                </c:pt>
                <c:pt idx="2">
                  <c:v>14493.16</c:v>
                </c:pt>
                <c:pt idx="3">
                  <c:v>17795.34</c:v>
                </c:pt>
                <c:pt idx="4">
                  <c:v>10933.5</c:v>
                </c:pt>
                <c:pt idx="5">
                  <c:v>14364.42</c:v>
                </c:pt>
                <c:pt idx="6">
                  <c:v>10933.5</c:v>
                </c:pt>
                <c:pt idx="7">
                  <c:v>10875.96</c:v>
                </c:pt>
                <c:pt idx="8">
                  <c:v>9989.4599999999991</c:v>
                </c:pt>
                <c:pt idx="9">
                  <c:v>8569.5</c:v>
                </c:pt>
                <c:pt idx="10">
                  <c:v>7389.06</c:v>
                </c:pt>
                <c:pt idx="11">
                  <c:v>3546</c:v>
                </c:pt>
                <c:pt idx="12">
                  <c:v>12591.42</c:v>
                </c:pt>
                <c:pt idx="13">
                  <c:v>4728</c:v>
                </c:pt>
                <c:pt idx="14">
                  <c:v>9874.380000000001</c:v>
                </c:pt>
                <c:pt idx="15">
                  <c:v>9045.42</c:v>
                </c:pt>
                <c:pt idx="16">
                  <c:v>9045.42</c:v>
                </c:pt>
                <c:pt idx="17">
                  <c:v>5614.5</c:v>
                </c:pt>
                <c:pt idx="18">
                  <c:v>8158.92</c:v>
                </c:pt>
                <c:pt idx="19">
                  <c:v>7683</c:v>
                </c:pt>
                <c:pt idx="20">
                  <c:v>5910</c:v>
                </c:pt>
                <c:pt idx="21">
                  <c:v>3841.5</c:v>
                </c:pt>
                <c:pt idx="22">
                  <c:v>7329.96</c:v>
                </c:pt>
                <c:pt idx="23">
                  <c:v>9045.42</c:v>
                </c:pt>
                <c:pt idx="24">
                  <c:v>4728</c:v>
                </c:pt>
                <c:pt idx="25">
                  <c:v>4728</c:v>
                </c:pt>
                <c:pt idx="26">
                  <c:v>4728</c:v>
                </c:pt>
                <c:pt idx="27">
                  <c:v>7329.96</c:v>
                </c:pt>
                <c:pt idx="28">
                  <c:v>4728</c:v>
                </c:pt>
                <c:pt idx="29">
                  <c:v>7329.96</c:v>
                </c:pt>
                <c:pt idx="30">
                  <c:v>2836.8</c:v>
                </c:pt>
                <c:pt idx="31">
                  <c:v>2836.8</c:v>
                </c:pt>
                <c:pt idx="32">
                  <c:v>5261.46</c:v>
                </c:pt>
                <c:pt idx="33">
                  <c:v>3546</c:v>
                </c:pt>
                <c:pt idx="34">
                  <c:v>5261.46</c:v>
                </c:pt>
                <c:pt idx="35">
                  <c:v>5261.46</c:v>
                </c:pt>
                <c:pt idx="36">
                  <c:v>3546</c:v>
                </c:pt>
                <c:pt idx="37">
                  <c:v>3546</c:v>
                </c:pt>
                <c:pt idx="38">
                  <c:v>3841.5</c:v>
                </c:pt>
                <c:pt idx="39">
                  <c:v>9283.380000000001</c:v>
                </c:pt>
                <c:pt idx="40">
                  <c:v>9102.9599999999991</c:v>
                </c:pt>
                <c:pt idx="41">
                  <c:v>4728</c:v>
                </c:pt>
                <c:pt idx="42">
                  <c:v>6501</c:v>
                </c:pt>
                <c:pt idx="43">
                  <c:v>4728</c:v>
                </c:pt>
                <c:pt idx="44">
                  <c:v>2718.6000000000004</c:v>
                </c:pt>
                <c:pt idx="45">
                  <c:v>2718.6000000000004</c:v>
                </c:pt>
                <c:pt idx="46">
                  <c:v>2127.6000000000004</c:v>
                </c:pt>
                <c:pt idx="47">
                  <c:v>6149.52</c:v>
                </c:pt>
                <c:pt idx="48">
                  <c:v>2127.6000000000004</c:v>
                </c:pt>
                <c:pt idx="49">
                  <c:v>2718.6000000000004</c:v>
                </c:pt>
                <c:pt idx="50">
                  <c:v>2718.6000000000004</c:v>
                </c:pt>
                <c:pt idx="51">
                  <c:v>2127.6000000000004</c:v>
                </c:pt>
                <c:pt idx="52">
                  <c:v>4434.0600000000004</c:v>
                </c:pt>
                <c:pt idx="53">
                  <c:v>2718.6000000000004</c:v>
                </c:pt>
                <c:pt idx="54">
                  <c:v>2127.6000000000004</c:v>
                </c:pt>
                <c:pt idx="55">
                  <c:v>1773</c:v>
                </c:pt>
                <c:pt idx="56">
                  <c:v>1773</c:v>
                </c:pt>
                <c:pt idx="57">
                  <c:v>2718.6000000000004</c:v>
                </c:pt>
                <c:pt idx="58">
                  <c:v>4434.0600000000004</c:v>
                </c:pt>
                <c:pt idx="59">
                  <c:v>2718.6000000000004</c:v>
                </c:pt>
                <c:pt idx="60">
                  <c:v>2718.6000000000004</c:v>
                </c:pt>
                <c:pt idx="61">
                  <c:v>2718.6000000000004</c:v>
                </c:pt>
                <c:pt idx="62">
                  <c:v>3843.0600000000004</c:v>
                </c:pt>
                <c:pt idx="63">
                  <c:v>2127.6000000000004</c:v>
                </c:pt>
                <c:pt idx="64">
                  <c:v>2718.6000000000004</c:v>
                </c:pt>
                <c:pt idx="65">
                  <c:v>2718.6000000000004</c:v>
                </c:pt>
                <c:pt idx="66">
                  <c:v>5558.52</c:v>
                </c:pt>
                <c:pt idx="67">
                  <c:v>2127.6000000000004</c:v>
                </c:pt>
                <c:pt idx="68">
                  <c:v>2718.6000000000004</c:v>
                </c:pt>
                <c:pt idx="69">
                  <c:v>2127.6000000000004</c:v>
                </c:pt>
                <c:pt idx="70">
                  <c:v>1477.5</c:v>
                </c:pt>
                <c:pt idx="71">
                  <c:v>1773</c:v>
                </c:pt>
                <c:pt idx="72">
                  <c:v>1773</c:v>
                </c:pt>
                <c:pt idx="73">
                  <c:v>1773</c:v>
                </c:pt>
                <c:pt idx="74">
                  <c:v>1773</c:v>
                </c:pt>
                <c:pt idx="75">
                  <c:v>3252.06</c:v>
                </c:pt>
                <c:pt idx="76">
                  <c:v>1536.6</c:v>
                </c:pt>
                <c:pt idx="77">
                  <c:v>1536.6</c:v>
                </c:pt>
                <c:pt idx="78">
                  <c:v>1536.6</c:v>
                </c:pt>
                <c:pt idx="79">
                  <c:v>1773</c:v>
                </c:pt>
                <c:pt idx="80">
                  <c:v>2127.6000000000004</c:v>
                </c:pt>
                <c:pt idx="81">
                  <c:v>1773</c:v>
                </c:pt>
                <c:pt idx="82">
                  <c:v>2718.6000000000004</c:v>
                </c:pt>
                <c:pt idx="83">
                  <c:v>2718.6000000000004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7-B74A-4B68-8A68-8FE559B53F6D}"/>
            </c:ext>
          </c:extLst>
        </c:ser>
        <c:ser>
          <c:idx val="24"/>
          <c:order val="24"/>
          <c:tx>
            <c:strRef>
              <c:f>Hoja1!$Y$6:$Y$8</c:f>
              <c:strCache>
                <c:ptCount val="3"/>
                <c:pt idx="0">
                  <c:v>Total Retenciones y Aportes s.s</c:v>
                </c:pt>
                <c:pt idx="1">
                  <c:v>Aportes
Patronal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Hoja1!$Y$9:$Y$92</c:f>
              <c:numCache>
                <c:formatCode>#,##0.00</c:formatCode>
                <c:ptCount val="84"/>
                <c:pt idx="0">
                  <c:v>39280.92</c:v>
                </c:pt>
                <c:pt idx="1">
                  <c:v>35020.92</c:v>
                </c:pt>
                <c:pt idx="2">
                  <c:v>35020.92</c:v>
                </c:pt>
                <c:pt idx="3">
                  <c:v>26251.5</c:v>
                </c:pt>
                <c:pt idx="4">
                  <c:v>26251.5</c:v>
                </c:pt>
                <c:pt idx="5">
                  <c:v>26251.5</c:v>
                </c:pt>
                <c:pt idx="6">
                  <c:v>26251.5</c:v>
                </c:pt>
                <c:pt idx="7">
                  <c:v>21994.5</c:v>
                </c:pt>
                <c:pt idx="8">
                  <c:v>19866</c:v>
                </c:pt>
                <c:pt idx="9">
                  <c:v>20575.5</c:v>
                </c:pt>
                <c:pt idx="10">
                  <c:v>13622.4</c:v>
                </c:pt>
                <c:pt idx="11">
                  <c:v>8514</c:v>
                </c:pt>
                <c:pt idx="12">
                  <c:v>21994.5</c:v>
                </c:pt>
                <c:pt idx="13">
                  <c:v>11352</c:v>
                </c:pt>
                <c:pt idx="14">
                  <c:v>11352</c:v>
                </c:pt>
                <c:pt idx="15">
                  <c:v>13480.5</c:v>
                </c:pt>
                <c:pt idx="16">
                  <c:v>14332.009999999998</c:v>
                </c:pt>
                <c:pt idx="17">
                  <c:v>13480.5</c:v>
                </c:pt>
                <c:pt idx="18">
                  <c:v>11352</c:v>
                </c:pt>
                <c:pt idx="19">
                  <c:v>18447</c:v>
                </c:pt>
                <c:pt idx="20">
                  <c:v>14190</c:v>
                </c:pt>
                <c:pt idx="21">
                  <c:v>9223.5</c:v>
                </c:pt>
                <c:pt idx="22">
                  <c:v>13480.5</c:v>
                </c:pt>
                <c:pt idx="23">
                  <c:v>13480.5</c:v>
                </c:pt>
                <c:pt idx="24">
                  <c:v>11352</c:v>
                </c:pt>
                <c:pt idx="25">
                  <c:v>11352</c:v>
                </c:pt>
                <c:pt idx="26">
                  <c:v>11352</c:v>
                </c:pt>
                <c:pt idx="27">
                  <c:v>13480.5</c:v>
                </c:pt>
                <c:pt idx="28">
                  <c:v>11352</c:v>
                </c:pt>
                <c:pt idx="29">
                  <c:v>13480.5</c:v>
                </c:pt>
                <c:pt idx="30">
                  <c:v>6811.2</c:v>
                </c:pt>
                <c:pt idx="31">
                  <c:v>6811.2</c:v>
                </c:pt>
                <c:pt idx="32">
                  <c:v>8514</c:v>
                </c:pt>
                <c:pt idx="33">
                  <c:v>8514</c:v>
                </c:pt>
                <c:pt idx="34">
                  <c:v>8514</c:v>
                </c:pt>
                <c:pt idx="35">
                  <c:v>8514</c:v>
                </c:pt>
                <c:pt idx="36">
                  <c:v>8514</c:v>
                </c:pt>
                <c:pt idx="37">
                  <c:v>8514</c:v>
                </c:pt>
                <c:pt idx="38">
                  <c:v>9223.5</c:v>
                </c:pt>
                <c:pt idx="39">
                  <c:v>9933</c:v>
                </c:pt>
                <c:pt idx="40">
                  <c:v>17737.5</c:v>
                </c:pt>
                <c:pt idx="41">
                  <c:v>11352</c:v>
                </c:pt>
                <c:pt idx="42">
                  <c:v>15609</c:v>
                </c:pt>
                <c:pt idx="43">
                  <c:v>11352</c:v>
                </c:pt>
                <c:pt idx="44">
                  <c:v>6527.4</c:v>
                </c:pt>
                <c:pt idx="45">
                  <c:v>6527.4</c:v>
                </c:pt>
                <c:pt idx="46">
                  <c:v>5108.3999999999996</c:v>
                </c:pt>
                <c:pt idx="47">
                  <c:v>6527.4</c:v>
                </c:pt>
                <c:pt idx="48">
                  <c:v>5108.3999999999996</c:v>
                </c:pt>
                <c:pt idx="49">
                  <c:v>6527.4</c:v>
                </c:pt>
                <c:pt idx="50">
                  <c:v>6527.4</c:v>
                </c:pt>
                <c:pt idx="51">
                  <c:v>5108.3999999999996</c:v>
                </c:pt>
                <c:pt idx="52">
                  <c:v>6527.4</c:v>
                </c:pt>
                <c:pt idx="53">
                  <c:v>6527.4</c:v>
                </c:pt>
                <c:pt idx="54">
                  <c:v>5108.3999999999996</c:v>
                </c:pt>
                <c:pt idx="55">
                  <c:v>4257</c:v>
                </c:pt>
                <c:pt idx="56">
                  <c:v>4257</c:v>
                </c:pt>
                <c:pt idx="57">
                  <c:v>6527.4</c:v>
                </c:pt>
                <c:pt idx="58">
                  <c:v>6527.4</c:v>
                </c:pt>
                <c:pt idx="59">
                  <c:v>6527.4</c:v>
                </c:pt>
                <c:pt idx="60">
                  <c:v>6527.4</c:v>
                </c:pt>
                <c:pt idx="61">
                  <c:v>6527.4</c:v>
                </c:pt>
                <c:pt idx="62">
                  <c:v>5108.3999999999996</c:v>
                </c:pt>
                <c:pt idx="63">
                  <c:v>5108.3999999999996</c:v>
                </c:pt>
                <c:pt idx="64">
                  <c:v>6527.4</c:v>
                </c:pt>
                <c:pt idx="65">
                  <c:v>6527.4</c:v>
                </c:pt>
                <c:pt idx="66">
                  <c:v>5108.3999999999996</c:v>
                </c:pt>
                <c:pt idx="67">
                  <c:v>5108.3999999999996</c:v>
                </c:pt>
                <c:pt idx="68">
                  <c:v>6527.4</c:v>
                </c:pt>
                <c:pt idx="69">
                  <c:v>5108.3999999999996</c:v>
                </c:pt>
                <c:pt idx="70">
                  <c:v>3547.5</c:v>
                </c:pt>
                <c:pt idx="71">
                  <c:v>4257</c:v>
                </c:pt>
                <c:pt idx="72">
                  <c:v>4257</c:v>
                </c:pt>
                <c:pt idx="73">
                  <c:v>4257</c:v>
                </c:pt>
                <c:pt idx="74">
                  <c:v>4257</c:v>
                </c:pt>
                <c:pt idx="75">
                  <c:v>3689.3999999999996</c:v>
                </c:pt>
                <c:pt idx="76">
                  <c:v>3689.3999999999996</c:v>
                </c:pt>
                <c:pt idx="77">
                  <c:v>3689.3999999999996</c:v>
                </c:pt>
                <c:pt idx="78">
                  <c:v>3689.3999999999996</c:v>
                </c:pt>
                <c:pt idx="79">
                  <c:v>4257</c:v>
                </c:pt>
                <c:pt idx="80">
                  <c:v>5108.3999999999996</c:v>
                </c:pt>
                <c:pt idx="81">
                  <c:v>4257</c:v>
                </c:pt>
                <c:pt idx="82">
                  <c:v>6527.4</c:v>
                </c:pt>
                <c:pt idx="83">
                  <c:v>6527.4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B74A-4B68-8A68-8FE559B53F6D}"/>
            </c:ext>
          </c:extLst>
        </c:ser>
        <c:ser>
          <c:idx val="25"/>
          <c:order val="25"/>
          <c:tx>
            <c:strRef>
              <c:f>Hoja1!$Z$6:$Z$8</c:f>
              <c:strCache>
                <c:ptCount val="3"/>
                <c:pt idx="0">
                  <c:v>Total Retenciones y Aportes s.s</c:v>
                </c:pt>
                <c:pt idx="1">
                  <c:v>Sueldo Neto
(RD$)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val>
            <c:numRef>
              <c:f>Hoja1!$Z$9:$Z$92</c:f>
              <c:numCache>
                <c:formatCode>#,##0.00</c:formatCode>
                <c:ptCount val="84"/>
                <c:pt idx="0">
                  <c:v>266615.37</c:v>
                </c:pt>
                <c:pt idx="1">
                  <c:v>225522.26</c:v>
                </c:pt>
                <c:pt idx="2">
                  <c:v>224193.46</c:v>
                </c:pt>
                <c:pt idx="3">
                  <c:v>86618.03</c:v>
                </c:pt>
                <c:pt idx="4">
                  <c:v>121972.20999999999</c:v>
                </c:pt>
                <c:pt idx="5">
                  <c:v>136082.35</c:v>
                </c:pt>
                <c:pt idx="6">
                  <c:v>127132.64</c:v>
                </c:pt>
                <c:pt idx="7">
                  <c:v>108136.69</c:v>
                </c:pt>
                <c:pt idx="8">
                  <c:v>103735.64</c:v>
                </c:pt>
                <c:pt idx="9">
                  <c:v>106990.88770833334</c:v>
                </c:pt>
                <c:pt idx="10">
                  <c:v>73853.06</c:v>
                </c:pt>
                <c:pt idx="11">
                  <c:v>51309.05</c:v>
                </c:pt>
                <c:pt idx="12">
                  <c:v>116746.65</c:v>
                </c:pt>
                <c:pt idx="13">
                  <c:v>66289.95</c:v>
                </c:pt>
                <c:pt idx="14">
                  <c:v>60593.34</c:v>
                </c:pt>
                <c:pt idx="15">
                  <c:v>71158.26999999999</c:v>
                </c:pt>
                <c:pt idx="16">
                  <c:v>62368.88</c:v>
                </c:pt>
                <c:pt idx="17">
                  <c:v>75836.61</c:v>
                </c:pt>
                <c:pt idx="18">
                  <c:v>62908.09</c:v>
                </c:pt>
                <c:pt idx="19">
                  <c:v>102531.17270833334</c:v>
                </c:pt>
                <c:pt idx="20">
                  <c:v>81759.63</c:v>
                </c:pt>
                <c:pt idx="21">
                  <c:v>54964.670166666663</c:v>
                </c:pt>
                <c:pt idx="22">
                  <c:v>74661.64</c:v>
                </c:pt>
                <c:pt idx="23">
                  <c:v>75298.14</c:v>
                </c:pt>
                <c:pt idx="24">
                  <c:v>66544.59</c:v>
                </c:pt>
                <c:pt idx="25">
                  <c:v>66617.41</c:v>
                </c:pt>
                <c:pt idx="26">
                  <c:v>66298.75</c:v>
                </c:pt>
                <c:pt idx="27">
                  <c:v>69717.75</c:v>
                </c:pt>
                <c:pt idx="28">
                  <c:v>61297.4</c:v>
                </c:pt>
                <c:pt idx="29">
                  <c:v>70421.78</c:v>
                </c:pt>
                <c:pt idx="30">
                  <c:v>40232.03</c:v>
                </c:pt>
                <c:pt idx="31">
                  <c:v>42060.26</c:v>
                </c:pt>
                <c:pt idx="32">
                  <c:v>45103.07</c:v>
                </c:pt>
                <c:pt idx="33">
                  <c:v>46129.34</c:v>
                </c:pt>
                <c:pt idx="34">
                  <c:v>49902.74</c:v>
                </c:pt>
                <c:pt idx="35">
                  <c:v>47324.55</c:v>
                </c:pt>
                <c:pt idx="36">
                  <c:v>51519.340166666669</c:v>
                </c:pt>
                <c:pt idx="37">
                  <c:v>48689.390166666664</c:v>
                </c:pt>
                <c:pt idx="38">
                  <c:v>46669.540166666666</c:v>
                </c:pt>
                <c:pt idx="39">
                  <c:v>55266.74</c:v>
                </c:pt>
                <c:pt idx="40">
                  <c:v>86898.28</c:v>
                </c:pt>
                <c:pt idx="41">
                  <c:v>66247.490000000005</c:v>
                </c:pt>
                <c:pt idx="42">
                  <c:v>88816.38</c:v>
                </c:pt>
                <c:pt idx="43">
                  <c:v>67646.13</c:v>
                </c:pt>
                <c:pt idx="44">
                  <c:v>41766.940125000001</c:v>
                </c:pt>
                <c:pt idx="45">
                  <c:v>35577.99</c:v>
                </c:pt>
                <c:pt idx="46">
                  <c:v>33647.4</c:v>
                </c:pt>
                <c:pt idx="47">
                  <c:v>34575.69</c:v>
                </c:pt>
                <c:pt idx="48">
                  <c:v>12410.720000000001</c:v>
                </c:pt>
                <c:pt idx="49">
                  <c:v>41350.699999999997</c:v>
                </c:pt>
                <c:pt idx="50">
                  <c:v>40528.46</c:v>
                </c:pt>
                <c:pt idx="51">
                  <c:v>32850.120000000003</c:v>
                </c:pt>
                <c:pt idx="52">
                  <c:v>40308.89</c:v>
                </c:pt>
                <c:pt idx="53">
                  <c:v>40407.040000000001</c:v>
                </c:pt>
                <c:pt idx="54">
                  <c:v>33248.76</c:v>
                </c:pt>
                <c:pt idx="55">
                  <c:v>24002</c:v>
                </c:pt>
                <c:pt idx="56">
                  <c:v>27543.43</c:v>
                </c:pt>
                <c:pt idx="57">
                  <c:v>40134.86</c:v>
                </c:pt>
                <c:pt idx="58">
                  <c:v>39910.159124999998</c:v>
                </c:pt>
                <c:pt idx="59">
                  <c:v>40800.85</c:v>
                </c:pt>
                <c:pt idx="60">
                  <c:v>31766.940000000002</c:v>
                </c:pt>
                <c:pt idx="61">
                  <c:v>30368.300000000003</c:v>
                </c:pt>
                <c:pt idx="62">
                  <c:v>30003.85</c:v>
                </c:pt>
                <c:pt idx="63">
                  <c:v>32147.4</c:v>
                </c:pt>
                <c:pt idx="64">
                  <c:v>40270.82</c:v>
                </c:pt>
                <c:pt idx="65">
                  <c:v>40867.160000000003</c:v>
                </c:pt>
                <c:pt idx="66">
                  <c:v>28621.919999999998</c:v>
                </c:pt>
                <c:pt idx="67">
                  <c:v>26742.89</c:v>
                </c:pt>
                <c:pt idx="68">
                  <c:v>36515.810125000004</c:v>
                </c:pt>
                <c:pt idx="69">
                  <c:v>31521.91</c:v>
                </c:pt>
                <c:pt idx="70">
                  <c:v>12332.79</c:v>
                </c:pt>
                <c:pt idx="71">
                  <c:v>25006.25</c:v>
                </c:pt>
                <c:pt idx="72">
                  <c:v>27502</c:v>
                </c:pt>
                <c:pt idx="73">
                  <c:v>24002</c:v>
                </c:pt>
                <c:pt idx="74">
                  <c:v>20575.25</c:v>
                </c:pt>
                <c:pt idx="75">
                  <c:v>21522.940000000002</c:v>
                </c:pt>
                <c:pt idx="76">
                  <c:v>23238.400000000001</c:v>
                </c:pt>
                <c:pt idx="77">
                  <c:v>23889</c:v>
                </c:pt>
                <c:pt idx="78">
                  <c:v>24238.400000000001</c:v>
                </c:pt>
                <c:pt idx="79">
                  <c:v>28002</c:v>
                </c:pt>
                <c:pt idx="80">
                  <c:v>33114.47</c:v>
                </c:pt>
                <c:pt idx="81">
                  <c:v>28002</c:v>
                </c:pt>
                <c:pt idx="82">
                  <c:v>41766.940125000001</c:v>
                </c:pt>
                <c:pt idx="83">
                  <c:v>40105.29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9-B74A-4B68-8A68-8FE559B53F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979840080"/>
        <c:axId val="1979842160"/>
      </c:barChart>
      <c:catAx>
        <c:axId val="1979840080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2160"/>
        <c:crosses val="autoZero"/>
        <c:auto val="1"/>
        <c:lblAlgn val="ctr"/>
        <c:lblOffset val="100"/>
        <c:noMultiLvlLbl val="0"/>
      </c:catAx>
      <c:valAx>
        <c:axId val="19798421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97984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118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9364" cy="6288114"/>
    <xdr:graphicFrame macro="">
      <xdr:nvGraphicFramePr>
        <xdr:cNvPr id="2" name="Gráfico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276224</xdr:colOff>
      <xdr:row>0</xdr:row>
      <xdr:rowOff>0</xdr:rowOff>
    </xdr:from>
    <xdr:to>
      <xdr:col>1</xdr:col>
      <xdr:colOff>1499379</xdr:colOff>
      <xdr:row>3</xdr:row>
      <xdr:rowOff>409575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276224" y="0"/>
          <a:ext cx="1623205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C395"/>
  <sheetViews>
    <sheetView tabSelected="1" view="pageBreakPreview" topLeftCell="E1" zoomScaleNormal="100" zoomScaleSheetLayoutView="100" workbookViewId="0">
      <pane ySplit="7" topLeftCell="A26" activePane="bottomLeft" state="frozen"/>
      <selection activeCell="E1" sqref="E1"/>
      <selection pane="bottomLeft" sqref="A1:Z36"/>
    </sheetView>
  </sheetViews>
  <sheetFormatPr baseColWidth="10" defaultRowHeight="15" x14ac:dyDescent="0.25"/>
  <cols>
    <col min="1" max="1" width="6" customWidth="1"/>
    <col min="2" max="2" width="28.28515625" style="1" customWidth="1"/>
    <col min="3" max="3" width="9.28515625" style="6" hidden="1" customWidth="1"/>
    <col min="4" max="4" width="37.5703125" style="1" hidden="1" customWidth="1"/>
    <col min="5" max="5" width="25.5703125" style="17" customWidth="1"/>
    <col min="6" max="6" width="22.140625" style="1" customWidth="1"/>
    <col min="7" max="7" width="16" style="3" bestFit="1" customWidth="1"/>
    <col min="8" max="8" width="16" bestFit="1" customWidth="1"/>
    <col min="9" max="10" width="14.140625" style="4" bestFit="1" customWidth="1"/>
    <col min="11" max="11" width="16.42578125" style="4" customWidth="1"/>
    <col min="12" max="12" width="14.140625" style="4" bestFit="1" customWidth="1"/>
    <col min="13" max="13" width="13.85546875" style="4" customWidth="1"/>
    <col min="14" max="14" width="16.5703125" style="4" bestFit="1" customWidth="1"/>
    <col min="15" max="15" width="15.85546875" style="3" customWidth="1"/>
    <col min="16" max="16" width="11.5703125" style="3" hidden="1" customWidth="1"/>
    <col min="17" max="17" width="15.140625" style="75" hidden="1" customWidth="1"/>
    <col min="18" max="18" width="6.85546875" style="4" hidden="1" customWidth="1"/>
    <col min="19" max="19" width="19" style="4" hidden="1" customWidth="1"/>
    <col min="20" max="20" width="1.7109375" style="3" hidden="1" customWidth="1"/>
    <col min="21" max="21" width="13.85546875" style="4" customWidth="1"/>
    <col min="22" max="22" width="11.28515625" style="3" hidden="1" customWidth="1"/>
    <col min="23" max="23" width="15.7109375" style="3" customWidth="1"/>
    <col min="24" max="24" width="14.140625" style="14" customWidth="1"/>
    <col min="25" max="25" width="16.7109375" style="3" customWidth="1"/>
    <col min="26" max="26" width="15.85546875" style="3" customWidth="1"/>
    <col min="27" max="80" width="11.42578125" style="19"/>
    <col min="81" max="81" width="11.42578125" style="20"/>
  </cols>
  <sheetData>
    <row r="1" spans="1:81" s="45" customFormat="1" x14ac:dyDescent="0.25">
      <c r="B1" s="46"/>
      <c r="C1" s="47"/>
      <c r="D1" s="46"/>
      <c r="E1" s="48"/>
      <c r="F1" s="46"/>
      <c r="G1" s="27"/>
      <c r="I1" s="27"/>
      <c r="J1" s="27"/>
      <c r="K1" s="27"/>
      <c r="L1" s="27"/>
      <c r="M1" s="27"/>
      <c r="N1" s="27"/>
      <c r="O1" s="27"/>
      <c r="P1" s="27"/>
      <c r="Q1" s="185"/>
      <c r="R1" s="27"/>
      <c r="S1" s="27"/>
      <c r="T1" s="27"/>
      <c r="U1" s="27"/>
      <c r="V1" s="27"/>
      <c r="W1" s="27"/>
      <c r="X1" s="27"/>
      <c r="Y1" s="27"/>
      <c r="Z1" s="27"/>
      <c r="AA1" s="158"/>
      <c r="AB1" s="158"/>
      <c r="AC1" s="158"/>
      <c r="AD1" s="158"/>
      <c r="AE1" s="158"/>
      <c r="AF1" s="158"/>
      <c r="AG1" s="158"/>
      <c r="AH1" s="158"/>
      <c r="AI1" s="158"/>
      <c r="AJ1" s="158"/>
      <c r="AK1" s="158"/>
      <c r="AL1" s="158"/>
      <c r="AM1" s="158"/>
      <c r="AN1" s="158"/>
      <c r="AO1" s="158"/>
      <c r="AP1" s="158"/>
      <c r="AQ1" s="158"/>
      <c r="AR1" s="158"/>
      <c r="AS1" s="158"/>
      <c r="AT1" s="158"/>
      <c r="AU1" s="158"/>
      <c r="AV1" s="158"/>
      <c r="AW1" s="158"/>
      <c r="AX1" s="158"/>
      <c r="AY1" s="158"/>
      <c r="AZ1" s="158"/>
      <c r="BA1" s="158"/>
      <c r="BB1" s="158"/>
      <c r="BC1" s="158"/>
      <c r="BD1" s="158"/>
      <c r="BE1" s="158"/>
      <c r="BF1" s="158"/>
      <c r="BG1" s="158"/>
      <c r="BH1" s="158"/>
      <c r="BI1" s="158"/>
      <c r="BJ1" s="158"/>
      <c r="BK1" s="158"/>
      <c r="BL1" s="158"/>
      <c r="BM1" s="158"/>
      <c r="BN1" s="158"/>
      <c r="BO1" s="158"/>
      <c r="BP1" s="158"/>
      <c r="BQ1" s="158"/>
      <c r="BR1" s="158"/>
      <c r="BS1" s="158"/>
      <c r="BT1" s="158"/>
      <c r="BU1" s="158"/>
      <c r="BV1" s="158"/>
      <c r="BW1" s="158"/>
      <c r="BX1" s="158"/>
      <c r="BY1" s="158"/>
      <c r="BZ1" s="158"/>
      <c r="CA1" s="158"/>
      <c r="CB1" s="158"/>
    </row>
    <row r="2" spans="1:81" x14ac:dyDescent="0.25">
      <c r="A2" s="45"/>
      <c r="B2" s="46"/>
      <c r="C2" s="47"/>
      <c r="D2" s="46"/>
      <c r="E2" s="48"/>
      <c r="F2" s="46"/>
      <c r="G2" s="27"/>
      <c r="H2" s="45"/>
      <c r="I2" s="27"/>
      <c r="J2" s="27"/>
      <c r="K2" s="27"/>
      <c r="L2" s="27"/>
      <c r="M2" s="27"/>
      <c r="N2" s="27"/>
      <c r="O2" s="27"/>
      <c r="P2" s="27"/>
      <c r="R2" s="27"/>
      <c r="T2" s="27"/>
      <c r="V2" s="27"/>
      <c r="W2" s="27"/>
      <c r="X2" s="27"/>
      <c r="Y2" s="27"/>
      <c r="Z2" s="27"/>
    </row>
    <row r="3" spans="1:81" x14ac:dyDescent="0.25">
      <c r="A3" s="45"/>
      <c r="B3" s="46"/>
      <c r="C3" s="47"/>
      <c r="D3" s="46"/>
      <c r="E3" s="48"/>
      <c r="F3" s="46"/>
      <c r="G3" s="27"/>
      <c r="H3" s="45"/>
      <c r="I3" s="27"/>
      <c r="J3" s="69"/>
      <c r="K3" s="27"/>
      <c r="L3" s="27"/>
      <c r="M3" s="27"/>
      <c r="N3" s="27"/>
      <c r="O3" s="27"/>
      <c r="P3" s="27"/>
      <c r="R3" s="27"/>
      <c r="T3" s="27"/>
      <c r="V3" s="27"/>
      <c r="W3" s="27"/>
      <c r="X3" s="27"/>
      <c r="Y3" s="27"/>
      <c r="Z3" s="27"/>
    </row>
    <row r="4" spans="1:81" ht="45" customHeight="1" x14ac:dyDescent="0.3">
      <c r="A4" s="187" t="s">
        <v>247</v>
      </c>
      <c r="B4" s="188"/>
      <c r="C4" s="188"/>
      <c r="D4" s="188"/>
      <c r="E4" s="188"/>
      <c r="F4" s="188"/>
      <c r="G4" s="188"/>
      <c r="H4" s="188"/>
      <c r="I4" s="188"/>
      <c r="J4" s="188"/>
      <c r="K4" s="188"/>
      <c r="L4" s="188"/>
      <c r="M4" s="188"/>
      <c r="N4" s="188"/>
      <c r="O4" s="188"/>
      <c r="P4" s="188"/>
      <c r="Q4" s="188"/>
      <c r="R4" s="188"/>
      <c r="S4" s="188"/>
      <c r="T4" s="188"/>
      <c r="U4" s="188"/>
      <c r="V4" s="189"/>
      <c r="W4" s="189"/>
      <c r="X4" s="189"/>
      <c r="Y4" s="189"/>
      <c r="Z4" s="189"/>
    </row>
    <row r="5" spans="1:81" ht="18.75" x14ac:dyDescent="0.3">
      <c r="A5" s="28"/>
      <c r="B5" s="28"/>
      <c r="C5" s="28"/>
      <c r="D5" s="28"/>
      <c r="E5" s="29"/>
      <c r="F5" s="28"/>
      <c r="G5" s="28"/>
      <c r="H5" s="28"/>
      <c r="I5" s="30"/>
      <c r="J5" s="30"/>
      <c r="K5" s="30"/>
      <c r="L5" s="30"/>
      <c r="M5" s="30"/>
      <c r="N5" s="30"/>
      <c r="O5" s="30"/>
      <c r="P5" s="28"/>
      <c r="Q5" s="84"/>
      <c r="R5" s="84"/>
      <c r="S5" s="84"/>
      <c r="T5" s="28"/>
      <c r="U5" s="84"/>
      <c r="V5" s="31"/>
      <c r="W5" s="31"/>
      <c r="X5" s="31"/>
      <c r="Y5" s="31"/>
      <c r="Z5" s="31"/>
    </row>
    <row r="6" spans="1:81" s="92" customFormat="1" ht="15.75" x14ac:dyDescent="0.25">
      <c r="A6" s="85" t="s">
        <v>0</v>
      </c>
      <c r="B6" s="86" t="s">
        <v>0</v>
      </c>
      <c r="C6" s="173" t="s">
        <v>64</v>
      </c>
      <c r="D6" s="86" t="s">
        <v>0</v>
      </c>
      <c r="E6" s="87" t="s">
        <v>0</v>
      </c>
      <c r="F6" s="86" t="s">
        <v>0</v>
      </c>
      <c r="G6" s="88" t="s">
        <v>0</v>
      </c>
      <c r="H6" s="89"/>
      <c r="I6" s="180" t="s">
        <v>1</v>
      </c>
      <c r="J6" s="181"/>
      <c r="K6" s="181"/>
      <c r="L6" s="181"/>
      <c r="M6" s="181"/>
      <c r="N6" s="181"/>
      <c r="O6" s="108"/>
      <c r="P6" s="171" t="s">
        <v>63</v>
      </c>
      <c r="Q6" s="171"/>
      <c r="R6" s="171"/>
      <c r="S6" s="171"/>
      <c r="T6" s="171"/>
      <c r="U6" s="171"/>
      <c r="V6" s="109"/>
      <c r="W6" s="110"/>
      <c r="X6" s="172" t="s">
        <v>128</v>
      </c>
      <c r="Y6" s="171"/>
      <c r="Z6" s="91"/>
      <c r="AA6" s="18"/>
      <c r="AB6" s="18"/>
      <c r="AC6" s="18"/>
      <c r="AD6" s="18"/>
      <c r="AE6" s="18"/>
      <c r="AF6" s="18"/>
      <c r="AG6" s="18"/>
      <c r="AH6" s="18"/>
      <c r="AI6" s="18"/>
      <c r="AJ6" s="18"/>
      <c r="AK6" s="18"/>
      <c r="AL6" s="18"/>
      <c r="AM6" s="18"/>
      <c r="AN6" s="18"/>
      <c r="AO6" s="18"/>
      <c r="AP6" s="18"/>
      <c r="AQ6" s="18"/>
      <c r="AR6" s="18"/>
      <c r="AS6" s="18"/>
      <c r="AT6" s="18"/>
      <c r="AU6" s="18"/>
      <c r="AV6" s="18"/>
      <c r="AW6" s="18"/>
      <c r="AX6" s="18"/>
      <c r="AY6" s="18"/>
      <c r="AZ6" s="18"/>
      <c r="BA6" s="18"/>
      <c r="BB6" s="18"/>
      <c r="BC6" s="18"/>
      <c r="BD6" s="18"/>
      <c r="BE6" s="18"/>
      <c r="BF6" s="18"/>
      <c r="BG6" s="18"/>
      <c r="BH6" s="18"/>
      <c r="BI6" s="18"/>
      <c r="BJ6" s="18"/>
      <c r="BK6" s="18"/>
      <c r="BL6" s="18"/>
      <c r="BM6" s="18"/>
      <c r="BN6" s="18"/>
      <c r="BO6" s="18"/>
      <c r="BP6" s="18"/>
      <c r="BQ6" s="18"/>
      <c r="BR6" s="18"/>
      <c r="BS6" s="18"/>
      <c r="BT6" s="18"/>
      <c r="BU6" s="18"/>
      <c r="BV6" s="18"/>
      <c r="BW6" s="18"/>
      <c r="BX6" s="18"/>
      <c r="BY6" s="18"/>
      <c r="BZ6" s="18"/>
      <c r="CA6" s="18"/>
      <c r="CB6" s="18"/>
      <c r="CC6" s="18"/>
    </row>
    <row r="7" spans="1:81" s="92" customFormat="1" ht="84" customHeight="1" x14ac:dyDescent="0.25">
      <c r="A7" s="93" t="s">
        <v>152</v>
      </c>
      <c r="B7" s="94" t="s">
        <v>2</v>
      </c>
      <c r="C7" s="174"/>
      <c r="D7" s="94" t="s">
        <v>3</v>
      </c>
      <c r="E7" s="94" t="s">
        <v>62</v>
      </c>
      <c r="F7" s="94" t="s">
        <v>4</v>
      </c>
      <c r="G7" s="96" t="s">
        <v>153</v>
      </c>
      <c r="H7" s="97" t="s">
        <v>67</v>
      </c>
      <c r="I7" s="177" t="s">
        <v>154</v>
      </c>
      <c r="J7" s="178"/>
      <c r="K7" s="175" t="s">
        <v>127</v>
      </c>
      <c r="L7" s="179" t="s">
        <v>125</v>
      </c>
      <c r="M7" s="179"/>
      <c r="N7" s="98" t="s">
        <v>161</v>
      </c>
      <c r="O7" s="99" t="s">
        <v>155</v>
      </c>
      <c r="P7" s="100" t="s">
        <v>58</v>
      </c>
      <c r="Q7" s="100" t="s">
        <v>49</v>
      </c>
      <c r="R7" s="101" t="s">
        <v>50</v>
      </c>
      <c r="S7" s="101" t="s">
        <v>51</v>
      </c>
      <c r="T7" s="101" t="s">
        <v>57</v>
      </c>
      <c r="U7" s="102" t="s">
        <v>52</v>
      </c>
      <c r="V7" s="103" t="s">
        <v>134</v>
      </c>
      <c r="W7" s="90" t="s">
        <v>140</v>
      </c>
      <c r="X7" s="182" t="s">
        <v>5</v>
      </c>
      <c r="Y7" s="183" t="s">
        <v>156</v>
      </c>
      <c r="Z7" s="90" t="s">
        <v>157</v>
      </c>
      <c r="AA7" s="18"/>
      <c r="AB7" s="18"/>
      <c r="AC7" s="18"/>
      <c r="AD7" s="18"/>
      <c r="AE7" s="18"/>
      <c r="AF7" s="18"/>
      <c r="AG7" s="18"/>
      <c r="AH7" s="18"/>
      <c r="AI7" s="18"/>
      <c r="AJ7" s="18"/>
      <c r="AK7" s="18"/>
      <c r="AL7" s="18"/>
      <c r="AM7" s="18"/>
      <c r="AN7" s="18"/>
      <c r="AO7" s="18"/>
      <c r="AP7" s="18"/>
      <c r="AQ7" s="18"/>
      <c r="AR7" s="18"/>
      <c r="AS7" s="18"/>
      <c r="AT7" s="18"/>
      <c r="AU7" s="18"/>
      <c r="AV7" s="18"/>
      <c r="AW7" s="18"/>
      <c r="AX7" s="18"/>
      <c r="AY7" s="18"/>
      <c r="AZ7" s="18"/>
      <c r="BA7" s="18"/>
      <c r="BB7" s="18"/>
      <c r="BC7" s="18"/>
      <c r="BD7" s="18"/>
      <c r="BE7" s="18"/>
      <c r="BF7" s="18"/>
      <c r="BG7" s="18"/>
      <c r="BH7" s="18"/>
      <c r="BI7" s="18"/>
      <c r="BJ7" s="18"/>
      <c r="BK7" s="18"/>
      <c r="BL7" s="18"/>
      <c r="BM7" s="18"/>
      <c r="BN7" s="18"/>
      <c r="BO7" s="18"/>
      <c r="BP7" s="18"/>
      <c r="BQ7" s="18"/>
      <c r="BR7" s="18"/>
      <c r="BS7" s="18"/>
      <c r="BT7" s="18"/>
      <c r="BU7" s="18"/>
      <c r="BV7" s="18"/>
      <c r="BW7" s="18"/>
      <c r="BX7" s="18"/>
      <c r="BY7" s="18"/>
      <c r="BZ7" s="18"/>
      <c r="CA7" s="18"/>
      <c r="CB7" s="18"/>
      <c r="CC7" s="18"/>
    </row>
    <row r="8" spans="1:81" s="92" customFormat="1" ht="39" customHeight="1" x14ac:dyDescent="0.25">
      <c r="A8" s="93" t="s">
        <v>0</v>
      </c>
      <c r="B8" s="94" t="s">
        <v>0</v>
      </c>
      <c r="C8" s="174"/>
      <c r="D8" s="94" t="s">
        <v>0</v>
      </c>
      <c r="E8" s="95" t="s">
        <v>0</v>
      </c>
      <c r="F8" s="94" t="s">
        <v>0</v>
      </c>
      <c r="G8" s="96" t="s">
        <v>0</v>
      </c>
      <c r="H8" s="97"/>
      <c r="I8" s="112" t="s">
        <v>158</v>
      </c>
      <c r="J8" s="112" t="s">
        <v>126</v>
      </c>
      <c r="K8" s="176"/>
      <c r="L8" s="111" t="s">
        <v>159</v>
      </c>
      <c r="M8" s="113" t="s">
        <v>160</v>
      </c>
      <c r="N8" s="104">
        <v>1587.38</v>
      </c>
      <c r="O8" s="100" t="s">
        <v>0</v>
      </c>
      <c r="P8" s="100"/>
      <c r="Q8" s="100"/>
      <c r="R8" s="99"/>
      <c r="S8" s="105"/>
      <c r="T8" s="100"/>
      <c r="U8" s="106"/>
      <c r="V8" s="107"/>
      <c r="W8" s="107" t="s">
        <v>0</v>
      </c>
      <c r="X8" s="183"/>
      <c r="Y8" s="184"/>
      <c r="Z8" s="107" t="s">
        <v>0</v>
      </c>
      <c r="AA8" s="18"/>
      <c r="AB8" s="18"/>
      <c r="AC8" s="18"/>
      <c r="AD8" s="18"/>
      <c r="AE8" s="18"/>
      <c r="AF8" s="18"/>
      <c r="AG8" s="18"/>
      <c r="AH8" s="18"/>
      <c r="AI8" s="18"/>
      <c r="AJ8" s="18"/>
      <c r="AK8" s="18"/>
      <c r="AL8" s="18"/>
      <c r="AM8" s="18"/>
      <c r="AN8" s="18"/>
      <c r="AO8" s="18"/>
      <c r="AP8" s="18"/>
      <c r="AQ8" s="18"/>
      <c r="AR8" s="18"/>
      <c r="AS8" s="18"/>
      <c r="AT8" s="18"/>
      <c r="AU8" s="18"/>
      <c r="AV8" s="18"/>
      <c r="AW8" s="18"/>
      <c r="AX8" s="18"/>
      <c r="AY8" s="18"/>
      <c r="AZ8" s="18"/>
      <c r="BA8" s="18"/>
      <c r="BB8" s="18"/>
      <c r="BC8" s="18"/>
      <c r="BD8" s="18"/>
      <c r="BE8" s="18"/>
      <c r="BF8" s="18"/>
      <c r="BG8" s="18"/>
      <c r="BH8" s="18"/>
      <c r="BI8" s="18"/>
      <c r="BJ8" s="18"/>
      <c r="BK8" s="18"/>
      <c r="BL8" s="18"/>
      <c r="BM8" s="18"/>
      <c r="BN8" s="18"/>
      <c r="BO8" s="18"/>
      <c r="BP8" s="18"/>
      <c r="BQ8" s="18"/>
      <c r="BR8" s="18"/>
      <c r="BS8" s="18"/>
      <c r="BT8" s="18"/>
      <c r="BU8" s="18"/>
      <c r="BV8" s="18"/>
      <c r="BW8" s="18"/>
      <c r="BX8" s="18"/>
      <c r="BY8" s="18"/>
      <c r="BZ8" s="18"/>
      <c r="CA8" s="18"/>
      <c r="CB8" s="18"/>
      <c r="CC8" s="18"/>
    </row>
    <row r="9" spans="1:81" s="155" customFormat="1" ht="15.75" x14ac:dyDescent="0.25">
      <c r="A9" s="127">
        <v>1</v>
      </c>
      <c r="B9" s="128" t="s">
        <v>148</v>
      </c>
      <c r="C9" s="128" t="s">
        <v>66</v>
      </c>
      <c r="D9" s="128" t="s">
        <v>177</v>
      </c>
      <c r="E9" s="128" t="s">
        <v>135</v>
      </c>
      <c r="F9" s="128" t="s">
        <v>59</v>
      </c>
      <c r="G9" s="129">
        <v>360000</v>
      </c>
      <c r="H9" s="129">
        <f>+G9-(I9+L9+N9)</f>
        <v>342069.38</v>
      </c>
      <c r="I9" s="129">
        <f>IF(G9&lt;=374040,G9*2.87%,9334.68)</f>
        <v>10332</v>
      </c>
      <c r="J9" s="129">
        <f>IF(G9&lt;=374040,G9*7.1%,23092.75)</f>
        <v>25559.999999999996</v>
      </c>
      <c r="K9" s="129">
        <f>IF(G9&lt;=74808,G9*1.1%,851.51)</f>
        <v>851.51</v>
      </c>
      <c r="L9" s="129">
        <v>5883.16</v>
      </c>
      <c r="M9" s="129">
        <v>13720.92</v>
      </c>
      <c r="N9" s="129">
        <v>1715.46</v>
      </c>
      <c r="O9" s="129">
        <f>+I9+J9+K9+L9+M9+N9</f>
        <v>58063.049999999996</v>
      </c>
      <c r="P9" s="129">
        <v>25</v>
      </c>
      <c r="Q9" s="123"/>
      <c r="R9" s="125"/>
      <c r="S9" s="62">
        <v>1328.8</v>
      </c>
      <c r="T9" s="62"/>
      <c r="U9" s="62">
        <v>74100.210000000006</v>
      </c>
      <c r="V9" s="125"/>
      <c r="W9" s="125">
        <f>P9+Q9+R9+S9+T9+U9</f>
        <v>75454.010000000009</v>
      </c>
      <c r="X9" s="125">
        <f>+I9+L9+N9</f>
        <v>17930.62</v>
      </c>
      <c r="Y9" s="125">
        <f>+J9+M9</f>
        <v>39280.92</v>
      </c>
      <c r="Z9" s="125">
        <f>+G9-(W9+X9)</f>
        <v>266615.37</v>
      </c>
    </row>
    <row r="10" spans="1:81" s="134" customFormat="1" ht="30" x14ac:dyDescent="0.2">
      <c r="A10" s="127">
        <v>2</v>
      </c>
      <c r="B10" s="128" t="s">
        <v>68</v>
      </c>
      <c r="C10" s="128" t="s">
        <v>65</v>
      </c>
      <c r="D10" s="128" t="s">
        <v>13</v>
      </c>
      <c r="E10" s="128" t="s">
        <v>42</v>
      </c>
      <c r="F10" s="128" t="s">
        <v>59</v>
      </c>
      <c r="G10" s="129">
        <v>300000</v>
      </c>
      <c r="H10" s="129">
        <f>+G10-(I10+L10+N10)</f>
        <v>285506.84000000003</v>
      </c>
      <c r="I10" s="129">
        <f t="shared" ref="I10:I71" si="0">IF(G10&lt;=374040,G10*2.87%,9334.68)</f>
        <v>8610</v>
      </c>
      <c r="J10" s="129">
        <f t="shared" ref="J10:J71" si="1">IF(G10&lt;=374040,G10*7.1%,23092.75)</f>
        <v>21299.999999999996</v>
      </c>
      <c r="K10" s="129">
        <f t="shared" ref="K10:K74" si="2">IF(G10&lt;=74808,G10*1.1%,851.51)</f>
        <v>851.51</v>
      </c>
      <c r="L10" s="129">
        <v>5883.16</v>
      </c>
      <c r="M10" s="129">
        <v>13720.92</v>
      </c>
      <c r="N10" s="129"/>
      <c r="O10" s="129">
        <f t="shared" ref="O10:O36" si="3">+I10+J10+K10+L10+M10+N10</f>
        <v>50365.59</v>
      </c>
      <c r="P10" s="129">
        <v>25</v>
      </c>
      <c r="Q10" s="124"/>
      <c r="R10" s="125"/>
      <c r="S10" s="62"/>
      <c r="T10" s="62"/>
      <c r="U10" s="62">
        <v>59959.58</v>
      </c>
      <c r="V10" s="125"/>
      <c r="W10" s="125">
        <f>P10+Q10+R10+S10+T10+U10</f>
        <v>59984.58</v>
      </c>
      <c r="X10" s="125">
        <f t="shared" ref="X10:X70" si="4">+I10+L10+N10</f>
        <v>14493.16</v>
      </c>
      <c r="Y10" s="125">
        <f t="shared" ref="Y10:Y24" si="5">+J10+M10</f>
        <v>35020.92</v>
      </c>
      <c r="Z10" s="125">
        <f t="shared" ref="Z10:Z74" si="6">+G10-(W10+X10)</f>
        <v>225522.26</v>
      </c>
      <c r="AA10" s="130"/>
      <c r="AB10" s="130"/>
      <c r="AC10" s="130"/>
      <c r="AD10" s="130"/>
      <c r="AE10" s="130"/>
      <c r="AF10" s="130"/>
      <c r="AG10" s="130"/>
      <c r="AH10" s="130"/>
      <c r="AI10" s="130"/>
      <c r="AJ10" s="130"/>
      <c r="AK10" s="130"/>
      <c r="AL10" s="130"/>
      <c r="AM10" s="130"/>
      <c r="AN10" s="130"/>
      <c r="AO10" s="130"/>
      <c r="AP10" s="130"/>
      <c r="AQ10" s="130"/>
      <c r="AR10" s="130"/>
      <c r="AS10" s="130"/>
      <c r="AT10" s="130"/>
      <c r="AU10" s="130"/>
      <c r="AV10" s="130"/>
      <c r="AW10" s="130"/>
      <c r="AX10" s="130"/>
      <c r="AY10" s="130"/>
      <c r="AZ10" s="130"/>
      <c r="BA10" s="130"/>
      <c r="BB10" s="130"/>
      <c r="BC10" s="130"/>
      <c r="BD10" s="130"/>
      <c r="BE10" s="130"/>
      <c r="BF10" s="130"/>
      <c r="BG10" s="130"/>
      <c r="BH10" s="130"/>
      <c r="BI10" s="130"/>
      <c r="BJ10" s="130"/>
      <c r="BK10" s="130"/>
      <c r="BL10" s="130"/>
      <c r="BM10" s="130"/>
      <c r="BN10" s="130"/>
      <c r="BO10" s="130"/>
      <c r="BP10" s="130"/>
      <c r="BQ10" s="130"/>
      <c r="BR10" s="130"/>
      <c r="BS10" s="130"/>
      <c r="BT10" s="130"/>
      <c r="BU10" s="130"/>
      <c r="BV10" s="130"/>
      <c r="BW10" s="130"/>
      <c r="BX10" s="130"/>
      <c r="BY10" s="130"/>
      <c r="BZ10" s="130"/>
      <c r="CA10" s="130"/>
      <c r="CB10" s="130"/>
    </row>
    <row r="11" spans="1:81" s="134" customFormat="1" x14ac:dyDescent="0.2">
      <c r="A11" s="127">
        <v>3</v>
      </c>
      <c r="B11" s="128" t="s">
        <v>69</v>
      </c>
      <c r="C11" s="128" t="s">
        <v>66</v>
      </c>
      <c r="D11" s="128" t="s">
        <v>8</v>
      </c>
      <c r="E11" s="128" t="s">
        <v>33</v>
      </c>
      <c r="F11" s="128" t="s">
        <v>59</v>
      </c>
      <c r="G11" s="129">
        <v>300000</v>
      </c>
      <c r="H11" s="129">
        <f t="shared" ref="H11:H36" si="7">+G11-(I11+L11+N11)</f>
        <v>285506.84000000003</v>
      </c>
      <c r="I11" s="129">
        <f t="shared" si="0"/>
        <v>8610</v>
      </c>
      <c r="J11" s="129">
        <f t="shared" si="1"/>
        <v>21299.999999999996</v>
      </c>
      <c r="K11" s="129">
        <f t="shared" si="2"/>
        <v>851.51</v>
      </c>
      <c r="L11" s="129">
        <v>5883.16</v>
      </c>
      <c r="M11" s="129">
        <v>13720.92</v>
      </c>
      <c r="N11" s="129"/>
      <c r="O11" s="129">
        <f t="shared" si="3"/>
        <v>50365.59</v>
      </c>
      <c r="P11" s="129">
        <v>25</v>
      </c>
      <c r="Q11" s="125"/>
      <c r="R11" s="125"/>
      <c r="S11" s="62">
        <v>1328.8</v>
      </c>
      <c r="T11" s="62"/>
      <c r="U11" s="62">
        <v>59959.58</v>
      </c>
      <c r="V11" s="125"/>
      <c r="W11" s="125">
        <f t="shared" ref="W11:W71" si="8">P11+Q11+R11+S11+T11+U11</f>
        <v>61313.380000000005</v>
      </c>
      <c r="X11" s="125">
        <f t="shared" si="4"/>
        <v>14493.16</v>
      </c>
      <c r="Y11" s="125">
        <f t="shared" si="5"/>
        <v>35020.92</v>
      </c>
      <c r="Z11" s="125">
        <f t="shared" si="6"/>
        <v>224193.46</v>
      </c>
      <c r="AA11" s="156"/>
      <c r="AB11" s="130"/>
      <c r="AC11" s="130"/>
      <c r="AD11" s="130"/>
      <c r="AE11" s="130"/>
      <c r="AF11" s="130"/>
      <c r="AG11" s="130"/>
      <c r="AH11" s="130"/>
      <c r="AI11" s="130"/>
      <c r="AJ11" s="130"/>
      <c r="AK11" s="130"/>
      <c r="AL11" s="130"/>
      <c r="AM11" s="130"/>
      <c r="AN11" s="130"/>
      <c r="AO11" s="130"/>
      <c r="AP11" s="130"/>
      <c r="AQ11" s="130"/>
      <c r="AR11" s="130"/>
      <c r="AS11" s="130"/>
      <c r="AT11" s="130"/>
      <c r="AU11" s="130"/>
      <c r="AV11" s="130"/>
      <c r="AW11" s="130"/>
      <c r="AX11" s="130"/>
      <c r="AY11" s="130"/>
      <c r="AZ11" s="130"/>
      <c r="BA11" s="130"/>
      <c r="BB11" s="130"/>
      <c r="BC11" s="130"/>
      <c r="BD11" s="130"/>
      <c r="BE11" s="130"/>
      <c r="BF11" s="130"/>
      <c r="BG11" s="130"/>
      <c r="BH11" s="130"/>
      <c r="BI11" s="130"/>
      <c r="BJ11" s="130"/>
      <c r="BK11" s="130"/>
      <c r="BL11" s="130"/>
      <c r="BM11" s="130"/>
      <c r="BN11" s="130"/>
      <c r="BO11" s="130"/>
      <c r="BP11" s="130"/>
      <c r="BQ11" s="130"/>
      <c r="BR11" s="130"/>
      <c r="BS11" s="130"/>
      <c r="BT11" s="130"/>
      <c r="BU11" s="130"/>
      <c r="BV11" s="130"/>
      <c r="BW11" s="130"/>
      <c r="BX11" s="130"/>
      <c r="BY11" s="130"/>
      <c r="BZ11" s="130"/>
      <c r="CA11" s="130"/>
      <c r="CB11" s="130"/>
    </row>
    <row r="12" spans="1:81" s="134" customFormat="1" ht="30" x14ac:dyDescent="0.2">
      <c r="A12" s="127">
        <v>4</v>
      </c>
      <c r="B12" s="128" t="s">
        <v>70</v>
      </c>
      <c r="C12" s="128" t="s">
        <v>66</v>
      </c>
      <c r="D12" s="128" t="s">
        <v>230</v>
      </c>
      <c r="E12" s="128" t="s">
        <v>229</v>
      </c>
      <c r="F12" s="128" t="s">
        <v>47</v>
      </c>
      <c r="G12" s="129">
        <v>185000</v>
      </c>
      <c r="H12" s="129">
        <f>+G12-(I12+L12+N12)</f>
        <v>167204.66</v>
      </c>
      <c r="I12" s="129">
        <f t="shared" si="0"/>
        <v>5309.5</v>
      </c>
      <c r="J12" s="129">
        <f t="shared" si="1"/>
        <v>13134.999999999998</v>
      </c>
      <c r="K12" s="129">
        <f t="shared" si="2"/>
        <v>851.51</v>
      </c>
      <c r="L12" s="129">
        <f t="shared" ref="L12:L70" si="9">IF(G12&lt;=187020,G12*3.04%,4943.8)</f>
        <v>5624</v>
      </c>
      <c r="M12" s="129">
        <f t="shared" ref="M12:M70" si="10">IF(G12&lt;=187020,G12*7.09%,11530.11)</f>
        <v>13116.5</v>
      </c>
      <c r="N12" s="132">
        <v>6861.84</v>
      </c>
      <c r="O12" s="129">
        <f t="shared" si="3"/>
        <v>44898.349999999991</v>
      </c>
      <c r="P12" s="129">
        <v>25</v>
      </c>
      <c r="Q12" s="125">
        <v>48648.800000000003</v>
      </c>
      <c r="R12" s="125"/>
      <c r="S12" s="62">
        <v>1328.8</v>
      </c>
      <c r="T12" s="62">
        <v>200</v>
      </c>
      <c r="U12" s="62">
        <v>30384.03</v>
      </c>
      <c r="V12" s="125"/>
      <c r="W12" s="125">
        <f t="shared" si="8"/>
        <v>80586.63</v>
      </c>
      <c r="X12" s="125">
        <f t="shared" si="4"/>
        <v>17795.34</v>
      </c>
      <c r="Y12" s="125">
        <f t="shared" si="5"/>
        <v>26251.5</v>
      </c>
      <c r="Z12" s="125">
        <f t="shared" si="6"/>
        <v>86618.03</v>
      </c>
      <c r="AA12" s="130"/>
      <c r="AB12" s="130"/>
      <c r="AC12" s="130"/>
      <c r="AD12" s="130"/>
      <c r="AE12" s="130"/>
      <c r="AF12" s="130"/>
      <c r="AG12" s="130"/>
      <c r="AH12" s="130"/>
      <c r="AI12" s="130"/>
      <c r="AJ12" s="130"/>
      <c r="AK12" s="130"/>
      <c r="AL12" s="130"/>
      <c r="AM12" s="130"/>
      <c r="AN12" s="130"/>
      <c r="AO12" s="130"/>
      <c r="AP12" s="130"/>
      <c r="AQ12" s="130"/>
      <c r="AR12" s="130"/>
      <c r="AS12" s="130"/>
      <c r="AT12" s="130"/>
      <c r="AU12" s="130"/>
      <c r="AV12" s="130"/>
      <c r="AW12" s="130"/>
      <c r="AX12" s="130"/>
      <c r="AY12" s="130"/>
      <c r="AZ12" s="130"/>
      <c r="BA12" s="130"/>
      <c r="BB12" s="130"/>
      <c r="BC12" s="130"/>
      <c r="BD12" s="130"/>
      <c r="BE12" s="130"/>
      <c r="BF12" s="130"/>
      <c r="BG12" s="130"/>
      <c r="BH12" s="130"/>
      <c r="BI12" s="130"/>
      <c r="BJ12" s="130"/>
      <c r="BK12" s="130"/>
      <c r="BL12" s="130"/>
      <c r="BM12" s="130"/>
      <c r="BN12" s="130"/>
      <c r="BO12" s="130"/>
      <c r="BP12" s="130"/>
      <c r="BQ12" s="130"/>
      <c r="BR12" s="130"/>
      <c r="BS12" s="130"/>
      <c r="BT12" s="130"/>
      <c r="BU12" s="130"/>
      <c r="BV12" s="130"/>
      <c r="BW12" s="130"/>
      <c r="BX12" s="130"/>
      <c r="BY12" s="130"/>
      <c r="BZ12" s="130"/>
      <c r="CA12" s="130"/>
      <c r="CB12" s="130"/>
    </row>
    <row r="13" spans="1:81" s="134" customFormat="1" ht="30" x14ac:dyDescent="0.2">
      <c r="A13" s="127">
        <v>5</v>
      </c>
      <c r="B13" s="128" t="s">
        <v>71</v>
      </c>
      <c r="C13" s="128" t="s">
        <v>65</v>
      </c>
      <c r="D13" s="128" t="s">
        <v>6</v>
      </c>
      <c r="E13" s="128" t="s">
        <v>53</v>
      </c>
      <c r="F13" s="128" t="s">
        <v>47</v>
      </c>
      <c r="G13" s="129">
        <v>185000</v>
      </c>
      <c r="H13" s="129">
        <f t="shared" si="7"/>
        <v>174066.5</v>
      </c>
      <c r="I13" s="129">
        <f t="shared" si="0"/>
        <v>5309.5</v>
      </c>
      <c r="J13" s="129">
        <f t="shared" si="1"/>
        <v>13134.999999999998</v>
      </c>
      <c r="K13" s="129">
        <f t="shared" si="2"/>
        <v>851.51</v>
      </c>
      <c r="L13" s="129">
        <f t="shared" si="9"/>
        <v>5624</v>
      </c>
      <c r="M13" s="129">
        <f t="shared" si="10"/>
        <v>13116.5</v>
      </c>
      <c r="N13" s="129"/>
      <c r="O13" s="129">
        <f t="shared" si="3"/>
        <v>38036.509999999995</v>
      </c>
      <c r="P13" s="129">
        <v>25</v>
      </c>
      <c r="Q13" s="125">
        <v>18441</v>
      </c>
      <c r="R13" s="125"/>
      <c r="S13" s="62">
        <v>1328.8</v>
      </c>
      <c r="T13" s="62">
        <v>200</v>
      </c>
      <c r="U13" s="62">
        <v>32099.49</v>
      </c>
      <c r="V13" s="125"/>
      <c r="W13" s="125">
        <f t="shared" si="8"/>
        <v>52094.29</v>
      </c>
      <c r="X13" s="125">
        <f t="shared" si="4"/>
        <v>10933.5</v>
      </c>
      <c r="Y13" s="125">
        <f t="shared" si="5"/>
        <v>26251.5</v>
      </c>
      <c r="Z13" s="125">
        <f t="shared" si="6"/>
        <v>121972.20999999999</v>
      </c>
      <c r="AA13" s="130"/>
      <c r="AB13" s="130"/>
      <c r="AC13" s="130"/>
      <c r="AD13" s="130"/>
      <c r="AE13" s="130"/>
      <c r="AF13" s="130"/>
      <c r="AG13" s="130"/>
      <c r="AH13" s="130"/>
      <c r="AI13" s="130"/>
      <c r="AJ13" s="130"/>
      <c r="AK13" s="130"/>
      <c r="AL13" s="130"/>
      <c r="AM13" s="130"/>
      <c r="AN13" s="130"/>
      <c r="AO13" s="130"/>
      <c r="AP13" s="130"/>
      <c r="AQ13" s="130"/>
      <c r="AR13" s="130"/>
      <c r="AS13" s="130"/>
      <c r="AT13" s="130"/>
      <c r="AU13" s="130"/>
      <c r="AV13" s="130"/>
      <c r="AW13" s="130"/>
      <c r="AX13" s="130"/>
      <c r="AY13" s="130"/>
      <c r="AZ13" s="130"/>
      <c r="BA13" s="130"/>
      <c r="BB13" s="130"/>
      <c r="BC13" s="130"/>
      <c r="BD13" s="130"/>
      <c r="BE13" s="130"/>
      <c r="BF13" s="130"/>
      <c r="BG13" s="130"/>
      <c r="BH13" s="130"/>
      <c r="BI13" s="130"/>
      <c r="BJ13" s="130"/>
      <c r="BK13" s="130"/>
      <c r="BL13" s="130"/>
      <c r="BM13" s="130"/>
      <c r="BN13" s="130"/>
      <c r="BO13" s="130"/>
      <c r="BP13" s="130"/>
      <c r="BQ13" s="130"/>
      <c r="BR13" s="130"/>
      <c r="BS13" s="130"/>
      <c r="BT13" s="130"/>
      <c r="BU13" s="130"/>
      <c r="BV13" s="130"/>
      <c r="BW13" s="130"/>
      <c r="BX13" s="130"/>
      <c r="BY13" s="130"/>
      <c r="BZ13" s="130"/>
      <c r="CA13" s="130"/>
      <c r="CB13" s="130"/>
    </row>
    <row r="14" spans="1:81" s="134" customFormat="1" ht="30" x14ac:dyDescent="0.2">
      <c r="A14" s="127">
        <v>6</v>
      </c>
      <c r="B14" s="128" t="s">
        <v>72</v>
      </c>
      <c r="C14" s="128" t="s">
        <v>65</v>
      </c>
      <c r="D14" s="128" t="s">
        <v>136</v>
      </c>
      <c r="E14" s="128" t="s">
        <v>137</v>
      </c>
      <c r="F14" s="128" t="s">
        <v>47</v>
      </c>
      <c r="G14" s="129">
        <v>185000</v>
      </c>
      <c r="H14" s="129">
        <f t="shared" si="7"/>
        <v>170635.58</v>
      </c>
      <c r="I14" s="129">
        <f t="shared" si="0"/>
        <v>5309.5</v>
      </c>
      <c r="J14" s="129">
        <f t="shared" si="1"/>
        <v>13134.999999999998</v>
      </c>
      <c r="K14" s="129">
        <f t="shared" si="2"/>
        <v>851.51</v>
      </c>
      <c r="L14" s="129">
        <f t="shared" si="9"/>
        <v>5624</v>
      </c>
      <c r="M14" s="129">
        <f t="shared" si="10"/>
        <v>13116.5</v>
      </c>
      <c r="N14" s="132">
        <v>3430.92</v>
      </c>
      <c r="O14" s="129">
        <f t="shared" si="3"/>
        <v>41467.429999999993</v>
      </c>
      <c r="P14" s="129">
        <v>25</v>
      </c>
      <c r="Q14" s="125"/>
      <c r="R14" s="125"/>
      <c r="S14" s="62">
        <v>2657.6</v>
      </c>
      <c r="T14" s="62">
        <v>200</v>
      </c>
      <c r="U14" s="62">
        <v>31670.63</v>
      </c>
      <c r="V14" s="125"/>
      <c r="W14" s="125">
        <f t="shared" si="8"/>
        <v>34553.230000000003</v>
      </c>
      <c r="X14" s="125">
        <f t="shared" si="4"/>
        <v>14364.42</v>
      </c>
      <c r="Y14" s="125">
        <f t="shared" si="5"/>
        <v>26251.5</v>
      </c>
      <c r="Z14" s="125">
        <f t="shared" si="6"/>
        <v>136082.35</v>
      </c>
      <c r="AA14" s="130"/>
      <c r="AB14" s="130"/>
      <c r="AC14" s="130"/>
      <c r="AD14" s="130"/>
      <c r="AE14" s="130"/>
      <c r="AF14" s="130"/>
      <c r="AG14" s="130"/>
      <c r="AH14" s="130"/>
      <c r="AI14" s="130"/>
      <c r="AJ14" s="130"/>
      <c r="AK14" s="130"/>
      <c r="AL14" s="130"/>
      <c r="AM14" s="130"/>
      <c r="AN14" s="130"/>
      <c r="AO14" s="130"/>
      <c r="AP14" s="130"/>
      <c r="AQ14" s="130"/>
      <c r="AR14" s="130"/>
      <c r="AS14" s="130"/>
      <c r="AT14" s="130"/>
      <c r="AU14" s="130"/>
      <c r="AV14" s="130"/>
      <c r="AW14" s="130"/>
      <c r="AX14" s="130"/>
      <c r="AY14" s="130"/>
      <c r="AZ14" s="130"/>
      <c r="BA14" s="130"/>
      <c r="BB14" s="130"/>
      <c r="BC14" s="130"/>
      <c r="BD14" s="130"/>
      <c r="BE14" s="130"/>
      <c r="BF14" s="130"/>
      <c r="BG14" s="130"/>
      <c r="BH14" s="130"/>
      <c r="BI14" s="130"/>
      <c r="BJ14" s="130"/>
      <c r="BK14" s="130"/>
      <c r="BL14" s="130"/>
      <c r="BM14" s="130"/>
      <c r="BN14" s="130"/>
      <c r="BO14" s="130"/>
      <c r="BP14" s="130"/>
      <c r="BQ14" s="130"/>
      <c r="BR14" s="130"/>
      <c r="BS14" s="130"/>
      <c r="BT14" s="130"/>
      <c r="BU14" s="130"/>
      <c r="BV14" s="130"/>
      <c r="BW14" s="130"/>
      <c r="BX14" s="130"/>
      <c r="BY14" s="130"/>
      <c r="BZ14" s="130"/>
      <c r="CA14" s="130"/>
      <c r="CB14" s="130"/>
    </row>
    <row r="15" spans="1:81" s="134" customFormat="1" ht="30" x14ac:dyDescent="0.2">
      <c r="A15" s="127">
        <v>7</v>
      </c>
      <c r="B15" s="128" t="s">
        <v>73</v>
      </c>
      <c r="C15" s="128" t="s">
        <v>66</v>
      </c>
      <c r="D15" s="128" t="s">
        <v>8</v>
      </c>
      <c r="E15" s="128" t="s">
        <v>175</v>
      </c>
      <c r="F15" s="128" t="s">
        <v>47</v>
      </c>
      <c r="G15" s="129">
        <v>185000</v>
      </c>
      <c r="H15" s="129">
        <f t="shared" si="7"/>
        <v>174066.5</v>
      </c>
      <c r="I15" s="129">
        <f t="shared" si="0"/>
        <v>5309.5</v>
      </c>
      <c r="J15" s="129">
        <f t="shared" si="1"/>
        <v>13134.999999999998</v>
      </c>
      <c r="K15" s="129">
        <f t="shared" si="2"/>
        <v>851.51</v>
      </c>
      <c r="L15" s="129">
        <f t="shared" si="9"/>
        <v>5624</v>
      </c>
      <c r="M15" s="129">
        <f t="shared" si="10"/>
        <v>13116.5</v>
      </c>
      <c r="N15" s="129"/>
      <c r="O15" s="129">
        <f t="shared" si="3"/>
        <v>38036.509999999995</v>
      </c>
      <c r="P15" s="129">
        <v>25</v>
      </c>
      <c r="Q15" s="125">
        <v>13280.57</v>
      </c>
      <c r="R15" s="125"/>
      <c r="S15" s="62">
        <v>1328.8</v>
      </c>
      <c r="T15" s="62">
        <v>200</v>
      </c>
      <c r="U15" s="62">
        <v>32099.49</v>
      </c>
      <c r="V15" s="125"/>
      <c r="W15" s="125">
        <f t="shared" si="8"/>
        <v>46933.86</v>
      </c>
      <c r="X15" s="125">
        <f t="shared" si="4"/>
        <v>10933.5</v>
      </c>
      <c r="Y15" s="125">
        <f t="shared" si="5"/>
        <v>26251.5</v>
      </c>
      <c r="Z15" s="125">
        <f t="shared" si="6"/>
        <v>127132.64</v>
      </c>
      <c r="AA15" s="130"/>
      <c r="AB15" s="130"/>
      <c r="AC15" s="130"/>
      <c r="AD15" s="130"/>
      <c r="AE15" s="130"/>
      <c r="AF15" s="130"/>
      <c r="AG15" s="130"/>
      <c r="AH15" s="130"/>
      <c r="AI15" s="130"/>
      <c r="AJ15" s="130"/>
      <c r="AK15" s="130"/>
      <c r="AL15" s="130"/>
      <c r="AM15" s="130"/>
      <c r="AN15" s="130"/>
      <c r="AO15" s="130"/>
      <c r="AP15" s="130"/>
      <c r="AQ15" s="130"/>
      <c r="AR15" s="130"/>
      <c r="AS15" s="130"/>
      <c r="AT15" s="130"/>
      <c r="AU15" s="130"/>
      <c r="AV15" s="130"/>
      <c r="AW15" s="130"/>
      <c r="AX15" s="130"/>
      <c r="AY15" s="130"/>
      <c r="AZ15" s="130"/>
      <c r="BA15" s="130"/>
      <c r="BB15" s="130"/>
      <c r="BC15" s="130"/>
      <c r="BD15" s="130"/>
      <c r="BE15" s="130"/>
      <c r="BF15" s="130"/>
      <c r="BG15" s="130"/>
      <c r="BH15" s="130"/>
      <c r="BI15" s="130"/>
      <c r="BJ15" s="130"/>
      <c r="BK15" s="130"/>
      <c r="BL15" s="130"/>
      <c r="BM15" s="130"/>
      <c r="BN15" s="130"/>
      <c r="BO15" s="130"/>
      <c r="BP15" s="130"/>
      <c r="BQ15" s="130"/>
      <c r="BR15" s="130"/>
      <c r="BS15" s="130"/>
      <c r="BT15" s="130"/>
      <c r="BU15" s="130"/>
      <c r="BV15" s="130"/>
      <c r="BW15" s="130"/>
      <c r="BX15" s="130"/>
      <c r="BY15" s="130"/>
      <c r="BZ15" s="130"/>
      <c r="CA15" s="130"/>
      <c r="CB15" s="130"/>
    </row>
    <row r="16" spans="1:81" s="134" customFormat="1" ht="30" x14ac:dyDescent="0.2">
      <c r="A16" s="127">
        <v>8</v>
      </c>
      <c r="B16" s="128" t="s">
        <v>74</v>
      </c>
      <c r="C16" s="128" t="s">
        <v>65</v>
      </c>
      <c r="D16" s="128" t="s">
        <v>14</v>
      </c>
      <c r="E16" s="128" t="s">
        <v>30</v>
      </c>
      <c r="F16" s="128" t="s">
        <v>47</v>
      </c>
      <c r="G16" s="129">
        <v>155000</v>
      </c>
      <c r="H16" s="129">
        <f t="shared" si="7"/>
        <v>144124.04</v>
      </c>
      <c r="I16" s="129">
        <f t="shared" si="0"/>
        <v>4448.5</v>
      </c>
      <c r="J16" s="129">
        <f t="shared" si="1"/>
        <v>11004.999999999998</v>
      </c>
      <c r="K16" s="129">
        <f t="shared" si="2"/>
        <v>851.51</v>
      </c>
      <c r="L16" s="129">
        <f t="shared" si="9"/>
        <v>4712</v>
      </c>
      <c r="M16" s="129">
        <f t="shared" si="10"/>
        <v>10989.5</v>
      </c>
      <c r="N16" s="129">
        <v>1715.46</v>
      </c>
      <c r="O16" s="129">
        <f t="shared" si="3"/>
        <v>33721.97</v>
      </c>
      <c r="P16" s="129">
        <v>25</v>
      </c>
      <c r="Q16" s="125">
        <v>10389.9</v>
      </c>
      <c r="R16" s="125"/>
      <c r="S16" s="62">
        <v>758.57</v>
      </c>
      <c r="T16" s="62">
        <v>200</v>
      </c>
      <c r="U16" s="62">
        <v>24613.88</v>
      </c>
      <c r="V16" s="125"/>
      <c r="W16" s="125">
        <f t="shared" si="8"/>
        <v>35987.35</v>
      </c>
      <c r="X16" s="125">
        <f t="shared" si="4"/>
        <v>10875.96</v>
      </c>
      <c r="Y16" s="125">
        <f t="shared" si="5"/>
        <v>21994.5</v>
      </c>
      <c r="Z16" s="125">
        <f t="shared" si="6"/>
        <v>108136.69</v>
      </c>
      <c r="AA16" s="130"/>
      <c r="AB16" s="130"/>
      <c r="AC16" s="130"/>
      <c r="AD16" s="130"/>
      <c r="AE16" s="130"/>
      <c r="AF16" s="130"/>
      <c r="AG16" s="130"/>
      <c r="AH16" s="130"/>
      <c r="AI16" s="130"/>
      <c r="AJ16" s="130"/>
      <c r="AK16" s="130"/>
      <c r="AL16" s="130"/>
      <c r="AM16" s="130"/>
      <c r="AN16" s="130"/>
      <c r="AO16" s="130"/>
      <c r="AP16" s="130"/>
      <c r="AQ16" s="130"/>
      <c r="AR16" s="130"/>
      <c r="AS16" s="130"/>
      <c r="AT16" s="130"/>
      <c r="AU16" s="130"/>
      <c r="AV16" s="130"/>
      <c r="AW16" s="130"/>
      <c r="AX16" s="130"/>
      <c r="AY16" s="130"/>
      <c r="AZ16" s="130"/>
      <c r="BA16" s="130"/>
      <c r="BB16" s="130"/>
      <c r="BC16" s="130"/>
      <c r="BD16" s="130"/>
      <c r="BE16" s="130"/>
      <c r="BF16" s="130"/>
      <c r="BG16" s="130"/>
      <c r="BH16" s="130"/>
      <c r="BI16" s="130"/>
      <c r="BJ16" s="130"/>
      <c r="BK16" s="130"/>
      <c r="BL16" s="130"/>
      <c r="BM16" s="130"/>
      <c r="BN16" s="130"/>
      <c r="BO16" s="130"/>
      <c r="BP16" s="130"/>
      <c r="BQ16" s="130"/>
      <c r="BR16" s="130"/>
      <c r="BS16" s="130"/>
      <c r="BT16" s="130"/>
      <c r="BU16" s="130"/>
      <c r="BV16" s="130"/>
      <c r="BW16" s="130"/>
      <c r="BX16" s="130"/>
      <c r="BY16" s="130"/>
      <c r="BZ16" s="130"/>
      <c r="CA16" s="130"/>
      <c r="CB16" s="130"/>
    </row>
    <row r="17" spans="1:80" s="134" customFormat="1" ht="30" x14ac:dyDescent="0.2">
      <c r="A17" s="127">
        <v>9</v>
      </c>
      <c r="B17" s="128" t="s">
        <v>86</v>
      </c>
      <c r="C17" s="128" t="s">
        <v>65</v>
      </c>
      <c r="D17" s="128" t="s">
        <v>15</v>
      </c>
      <c r="E17" s="128" t="s">
        <v>132</v>
      </c>
      <c r="F17" s="128" t="s">
        <v>48</v>
      </c>
      <c r="G17" s="129">
        <v>140000</v>
      </c>
      <c r="H17" s="129">
        <f>+G17-(I17+L17+N17)</f>
        <v>130010.54000000001</v>
      </c>
      <c r="I17" s="129">
        <f t="shared" si="0"/>
        <v>4018</v>
      </c>
      <c r="J17" s="129">
        <f t="shared" si="1"/>
        <v>9940</v>
      </c>
      <c r="K17" s="129">
        <f t="shared" si="2"/>
        <v>851.51</v>
      </c>
      <c r="L17" s="129">
        <f t="shared" si="9"/>
        <v>4256</v>
      </c>
      <c r="M17" s="129">
        <f t="shared" si="10"/>
        <v>9926</v>
      </c>
      <c r="N17" s="129">
        <v>1715.46</v>
      </c>
      <c r="O17" s="129">
        <f>+I17+J17+K17+L17+M17+N17</f>
        <v>30706.97</v>
      </c>
      <c r="P17" s="129">
        <v>25</v>
      </c>
      <c r="Q17" s="125">
        <v>4694.38</v>
      </c>
      <c r="R17" s="125"/>
      <c r="S17" s="62">
        <v>270.02</v>
      </c>
      <c r="T17" s="62">
        <v>200</v>
      </c>
      <c r="U17" s="62">
        <v>21085.5</v>
      </c>
      <c r="V17" s="125"/>
      <c r="W17" s="125">
        <f t="shared" si="8"/>
        <v>26274.9</v>
      </c>
      <c r="X17" s="125">
        <f t="shared" si="4"/>
        <v>9989.4599999999991</v>
      </c>
      <c r="Y17" s="125">
        <f>+J17+M17</f>
        <v>19866</v>
      </c>
      <c r="Z17" s="125">
        <f t="shared" si="6"/>
        <v>103735.64</v>
      </c>
      <c r="AA17" s="130"/>
      <c r="AB17" s="130"/>
      <c r="AC17" s="130"/>
      <c r="AD17" s="130"/>
      <c r="AE17" s="130"/>
      <c r="AF17" s="130"/>
      <c r="AG17" s="130"/>
      <c r="AH17" s="130"/>
      <c r="AI17" s="130"/>
      <c r="AJ17" s="130"/>
      <c r="AK17" s="130"/>
      <c r="AL17" s="130"/>
      <c r="AM17" s="130"/>
      <c r="AN17" s="130"/>
      <c r="AO17" s="130"/>
      <c r="AP17" s="130"/>
      <c r="AQ17" s="130"/>
      <c r="AR17" s="130"/>
      <c r="AS17" s="130"/>
      <c r="AT17" s="130"/>
      <c r="AU17" s="130"/>
      <c r="AV17" s="130"/>
      <c r="AW17" s="130"/>
      <c r="AX17" s="130"/>
      <c r="AY17" s="130"/>
      <c r="AZ17" s="130"/>
      <c r="BA17" s="130"/>
      <c r="BB17" s="130"/>
      <c r="BC17" s="130"/>
      <c r="BD17" s="130"/>
      <c r="BE17" s="130"/>
      <c r="BF17" s="130"/>
      <c r="BG17" s="130"/>
      <c r="BH17" s="130"/>
      <c r="BI17" s="130"/>
      <c r="BJ17" s="130"/>
      <c r="BK17" s="130"/>
      <c r="BL17" s="130"/>
      <c r="BM17" s="130"/>
      <c r="BN17" s="130"/>
      <c r="BO17" s="130"/>
      <c r="BP17" s="130"/>
      <c r="BQ17" s="130"/>
      <c r="BR17" s="130"/>
      <c r="BS17" s="130"/>
      <c r="BT17" s="130"/>
      <c r="BU17" s="130"/>
      <c r="BV17" s="130"/>
      <c r="BW17" s="130"/>
      <c r="BX17" s="130"/>
      <c r="BY17" s="130"/>
      <c r="BZ17" s="130"/>
      <c r="CA17" s="130"/>
      <c r="CB17" s="130"/>
    </row>
    <row r="18" spans="1:80" s="134" customFormat="1" ht="30" x14ac:dyDescent="0.2">
      <c r="A18" s="127">
        <v>10</v>
      </c>
      <c r="B18" s="128" t="s">
        <v>75</v>
      </c>
      <c r="C18" s="128" t="s">
        <v>65</v>
      </c>
      <c r="D18" s="128" t="s">
        <v>8</v>
      </c>
      <c r="E18" s="128" t="s">
        <v>176</v>
      </c>
      <c r="F18" s="128" t="s">
        <v>47</v>
      </c>
      <c r="G18" s="129">
        <v>145000</v>
      </c>
      <c r="H18" s="129">
        <f t="shared" si="7"/>
        <v>136430.5</v>
      </c>
      <c r="I18" s="129">
        <f t="shared" si="0"/>
        <v>4161.5</v>
      </c>
      <c r="J18" s="129">
        <f t="shared" si="1"/>
        <v>10294.999999999998</v>
      </c>
      <c r="K18" s="129">
        <f t="shared" si="2"/>
        <v>851.51</v>
      </c>
      <c r="L18" s="129">
        <f t="shared" si="9"/>
        <v>4408</v>
      </c>
      <c r="M18" s="129">
        <f t="shared" si="10"/>
        <v>10280.5</v>
      </c>
      <c r="N18" s="129"/>
      <c r="O18" s="129">
        <f t="shared" si="3"/>
        <v>29996.51</v>
      </c>
      <c r="P18" s="129">
        <v>25</v>
      </c>
      <c r="Q18" s="125">
        <v>6000</v>
      </c>
      <c r="R18" s="125"/>
      <c r="S18" s="62">
        <v>524.04999999999995</v>
      </c>
      <c r="T18" s="62">
        <v>200</v>
      </c>
      <c r="U18" s="62">
        <f>IF((H18*12)&gt;867123.01,(79776+(((H18*12)-867123.01)*0.25))/12,IF((H18*12)&gt;624329.01,(31216+(((H18*12)-624329.01)*0.2))/12,IF((H18*12)&gt;416220.01,(((H18*12)-416220.01)*0.15)/12,0)))</f>
        <v>22690.562291666665</v>
      </c>
      <c r="V18" s="125"/>
      <c r="W18" s="125">
        <f t="shared" si="8"/>
        <v>29439.612291666665</v>
      </c>
      <c r="X18" s="125">
        <f t="shared" si="4"/>
        <v>8569.5</v>
      </c>
      <c r="Y18" s="125">
        <f t="shared" si="5"/>
        <v>20575.5</v>
      </c>
      <c r="Z18" s="125">
        <f t="shared" si="6"/>
        <v>106990.88770833334</v>
      </c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130"/>
      <c r="BG18" s="130"/>
      <c r="BH18" s="130"/>
      <c r="BI18" s="130"/>
      <c r="BJ18" s="130"/>
      <c r="BK18" s="130"/>
      <c r="BL18" s="130"/>
      <c r="BM18" s="130"/>
      <c r="BN18" s="130"/>
      <c r="BO18" s="130"/>
      <c r="BP18" s="130"/>
      <c r="BQ18" s="130"/>
      <c r="BR18" s="130"/>
      <c r="BS18" s="130"/>
      <c r="BT18" s="130"/>
      <c r="BU18" s="130"/>
      <c r="BV18" s="130"/>
      <c r="BW18" s="130"/>
      <c r="BX18" s="130"/>
      <c r="BY18" s="130"/>
      <c r="BZ18" s="130"/>
      <c r="CA18" s="130"/>
      <c r="CB18" s="130"/>
    </row>
    <row r="19" spans="1:80" s="134" customFormat="1" ht="30" customHeight="1" x14ac:dyDescent="0.2">
      <c r="A19" s="127">
        <v>11</v>
      </c>
      <c r="B19" s="128" t="s">
        <v>77</v>
      </c>
      <c r="C19" s="128" t="s">
        <v>65</v>
      </c>
      <c r="D19" s="128" t="s">
        <v>56</v>
      </c>
      <c r="E19" s="128" t="s">
        <v>39</v>
      </c>
      <c r="F19" s="128" t="s">
        <v>48</v>
      </c>
      <c r="G19" s="129">
        <v>96000</v>
      </c>
      <c r="H19" s="129">
        <f t="shared" si="7"/>
        <v>88610.94</v>
      </c>
      <c r="I19" s="129">
        <f t="shared" si="0"/>
        <v>2755.2</v>
      </c>
      <c r="J19" s="129">
        <f t="shared" si="1"/>
        <v>6815.9999999999991</v>
      </c>
      <c r="K19" s="129">
        <f t="shared" si="2"/>
        <v>851.51</v>
      </c>
      <c r="L19" s="129">
        <f t="shared" si="9"/>
        <v>2918.4</v>
      </c>
      <c r="M19" s="129">
        <f t="shared" si="10"/>
        <v>6806.4000000000005</v>
      </c>
      <c r="N19" s="129">
        <v>1715.46</v>
      </c>
      <c r="O19" s="129">
        <f t="shared" si="3"/>
        <v>21862.969999999998</v>
      </c>
      <c r="P19" s="129">
        <v>25</v>
      </c>
      <c r="Q19" s="125">
        <v>3000</v>
      </c>
      <c r="R19" s="125"/>
      <c r="S19" s="62">
        <v>797.28</v>
      </c>
      <c r="T19" s="62">
        <v>200</v>
      </c>
      <c r="U19" s="62">
        <v>10735.6</v>
      </c>
      <c r="V19" s="125"/>
      <c r="W19" s="125">
        <f t="shared" si="8"/>
        <v>14757.880000000001</v>
      </c>
      <c r="X19" s="125">
        <f t="shared" si="4"/>
        <v>7389.06</v>
      </c>
      <c r="Y19" s="125">
        <f t="shared" si="5"/>
        <v>13622.4</v>
      </c>
      <c r="Z19" s="125">
        <f t="shared" si="6"/>
        <v>73853.06</v>
      </c>
      <c r="AA19" s="130"/>
      <c r="AB19" s="130"/>
      <c r="AC19" s="130"/>
      <c r="AD19" s="130"/>
      <c r="AE19" s="130"/>
      <c r="AF19" s="130"/>
      <c r="AG19" s="130"/>
      <c r="AH19" s="130"/>
      <c r="AI19" s="130"/>
      <c r="AJ19" s="130"/>
      <c r="AK19" s="130"/>
      <c r="AL19" s="130"/>
      <c r="AM19" s="130"/>
      <c r="AN19" s="130"/>
      <c r="AO19" s="130"/>
      <c r="AP19" s="130"/>
      <c r="AQ19" s="130"/>
      <c r="AR19" s="130"/>
      <c r="AS19" s="130"/>
      <c r="AT19" s="130"/>
      <c r="AU19" s="130"/>
      <c r="AV19" s="130"/>
      <c r="AW19" s="130"/>
      <c r="AX19" s="130"/>
      <c r="AY19" s="130"/>
      <c r="AZ19" s="130"/>
      <c r="BA19" s="130"/>
      <c r="BB19" s="130"/>
      <c r="BC19" s="130"/>
      <c r="BD19" s="130"/>
      <c r="BE19" s="130"/>
      <c r="BF19" s="130"/>
      <c r="BG19" s="130"/>
      <c r="BH19" s="130"/>
      <c r="BI19" s="130"/>
      <c r="BJ19" s="130"/>
      <c r="BK19" s="130"/>
      <c r="BL19" s="130"/>
      <c r="BM19" s="130"/>
      <c r="BN19" s="130"/>
      <c r="BO19" s="130"/>
      <c r="BP19" s="130"/>
      <c r="BQ19" s="130"/>
      <c r="BR19" s="130"/>
      <c r="BS19" s="130"/>
      <c r="BT19" s="130"/>
      <c r="BU19" s="130"/>
      <c r="BV19" s="130"/>
      <c r="BW19" s="130"/>
      <c r="BX19" s="130"/>
      <c r="BY19" s="130"/>
      <c r="BZ19" s="130"/>
      <c r="CA19" s="130"/>
      <c r="CB19" s="130"/>
    </row>
    <row r="20" spans="1:80" s="134" customFormat="1" ht="30" x14ac:dyDescent="0.2">
      <c r="A20" s="127">
        <v>12</v>
      </c>
      <c r="B20" s="128" t="s">
        <v>78</v>
      </c>
      <c r="C20" s="128" t="s">
        <v>66</v>
      </c>
      <c r="D20" s="128" t="s">
        <v>56</v>
      </c>
      <c r="E20" s="128" t="s">
        <v>35</v>
      </c>
      <c r="F20" s="128" t="s">
        <v>47</v>
      </c>
      <c r="G20" s="129">
        <v>60000</v>
      </c>
      <c r="H20" s="129">
        <f t="shared" si="7"/>
        <v>56454</v>
      </c>
      <c r="I20" s="129">
        <f t="shared" si="0"/>
        <v>1722</v>
      </c>
      <c r="J20" s="129">
        <f t="shared" si="1"/>
        <v>4260</v>
      </c>
      <c r="K20" s="129">
        <f t="shared" si="2"/>
        <v>660.00000000000011</v>
      </c>
      <c r="L20" s="129">
        <f t="shared" si="9"/>
        <v>1824</v>
      </c>
      <c r="M20" s="129">
        <f t="shared" si="10"/>
        <v>4254</v>
      </c>
      <c r="N20" s="129"/>
      <c r="O20" s="129">
        <f t="shared" si="3"/>
        <v>12720</v>
      </c>
      <c r="P20" s="129">
        <v>25</v>
      </c>
      <c r="Q20" s="125">
        <v>500</v>
      </c>
      <c r="R20" s="125"/>
      <c r="S20" s="62">
        <v>933.27</v>
      </c>
      <c r="T20" s="62">
        <v>200</v>
      </c>
      <c r="U20" s="62">
        <v>3486.68</v>
      </c>
      <c r="V20" s="125"/>
      <c r="W20" s="125">
        <f t="shared" si="8"/>
        <v>5144.95</v>
      </c>
      <c r="X20" s="125">
        <f t="shared" si="4"/>
        <v>3546</v>
      </c>
      <c r="Y20" s="125">
        <f t="shared" si="5"/>
        <v>8514</v>
      </c>
      <c r="Z20" s="125">
        <f t="shared" si="6"/>
        <v>51309.05</v>
      </c>
      <c r="AA20" s="130"/>
      <c r="AB20" s="130"/>
      <c r="AC20" s="130"/>
      <c r="AD20" s="130"/>
      <c r="AE20" s="130"/>
      <c r="AF20" s="130"/>
      <c r="AG20" s="130"/>
      <c r="AH20" s="130"/>
      <c r="AI20" s="130"/>
      <c r="AJ20" s="130"/>
      <c r="AK20" s="130"/>
      <c r="AL20" s="130"/>
      <c r="AM20" s="130"/>
      <c r="AN20" s="130"/>
      <c r="AO20" s="130"/>
      <c r="AP20" s="130"/>
      <c r="AQ20" s="130"/>
      <c r="AR20" s="130"/>
      <c r="AS20" s="130"/>
      <c r="AT20" s="130"/>
      <c r="AU20" s="130"/>
      <c r="AV20" s="130"/>
      <c r="AW20" s="130"/>
      <c r="AX20" s="130"/>
      <c r="AY20" s="130"/>
      <c r="AZ20" s="130"/>
      <c r="BA20" s="130"/>
      <c r="BB20" s="130"/>
      <c r="BC20" s="130"/>
      <c r="BD20" s="130"/>
      <c r="BE20" s="130"/>
      <c r="BF20" s="130"/>
      <c r="BG20" s="130"/>
      <c r="BH20" s="130"/>
      <c r="BI20" s="130"/>
      <c r="BJ20" s="130"/>
      <c r="BK20" s="130"/>
      <c r="BL20" s="130"/>
      <c r="BM20" s="130"/>
      <c r="BN20" s="130"/>
      <c r="BO20" s="130"/>
      <c r="BP20" s="130"/>
      <c r="BQ20" s="130"/>
      <c r="BR20" s="130"/>
      <c r="BS20" s="130"/>
      <c r="BT20" s="130"/>
      <c r="BU20" s="130"/>
      <c r="BV20" s="130"/>
      <c r="BW20" s="130"/>
      <c r="BX20" s="130"/>
      <c r="BY20" s="130"/>
      <c r="BZ20" s="130"/>
      <c r="CA20" s="130"/>
      <c r="CB20" s="130"/>
    </row>
    <row r="21" spans="1:80" s="134" customFormat="1" ht="30" x14ac:dyDescent="0.2">
      <c r="A21" s="127">
        <v>13</v>
      </c>
      <c r="B21" s="128" t="s">
        <v>79</v>
      </c>
      <c r="C21" s="128" t="s">
        <v>65</v>
      </c>
      <c r="D21" s="128" t="s">
        <v>9</v>
      </c>
      <c r="E21" s="128" t="s">
        <v>210</v>
      </c>
      <c r="F21" s="128" t="s">
        <v>47</v>
      </c>
      <c r="G21" s="129">
        <v>155000</v>
      </c>
      <c r="H21" s="129">
        <f t="shared" si="7"/>
        <v>142408.57999999999</v>
      </c>
      <c r="I21" s="129">
        <f t="shared" si="0"/>
        <v>4448.5</v>
      </c>
      <c r="J21" s="129">
        <f t="shared" si="1"/>
        <v>11004.999999999998</v>
      </c>
      <c r="K21" s="129">
        <f t="shared" si="2"/>
        <v>851.51</v>
      </c>
      <c r="L21" s="129">
        <f t="shared" si="9"/>
        <v>4712</v>
      </c>
      <c r="M21" s="129">
        <f t="shared" si="10"/>
        <v>10989.5</v>
      </c>
      <c r="N21" s="132">
        <v>3430.92</v>
      </c>
      <c r="O21" s="129">
        <f t="shared" si="3"/>
        <v>35437.43</v>
      </c>
      <c r="P21" s="129">
        <v>25</v>
      </c>
      <c r="Q21" s="125"/>
      <c r="R21" s="125"/>
      <c r="S21" s="62">
        <v>1251.92</v>
      </c>
      <c r="T21" s="62">
        <v>200</v>
      </c>
      <c r="U21" s="62">
        <v>24185.01</v>
      </c>
      <c r="V21" s="125"/>
      <c r="W21" s="125">
        <f>P21+Q21+R21+S21+T21+U21</f>
        <v>25661.93</v>
      </c>
      <c r="X21" s="125">
        <f t="shared" si="4"/>
        <v>12591.42</v>
      </c>
      <c r="Y21" s="125">
        <f t="shared" si="5"/>
        <v>21994.5</v>
      </c>
      <c r="Z21" s="125">
        <f t="shared" si="6"/>
        <v>116746.65</v>
      </c>
      <c r="AA21" s="130"/>
      <c r="AB21" s="130"/>
      <c r="AC21" s="130"/>
      <c r="AD21" s="130"/>
      <c r="AE21" s="130"/>
      <c r="AF21" s="130"/>
      <c r="AG21" s="130"/>
      <c r="AH21" s="130"/>
      <c r="AI21" s="130"/>
      <c r="AJ21" s="130"/>
      <c r="AK21" s="130"/>
      <c r="AL21" s="130"/>
      <c r="AM21" s="130"/>
      <c r="AN21" s="130"/>
      <c r="AO21" s="130"/>
      <c r="AP21" s="130"/>
      <c r="AQ21" s="130"/>
      <c r="AR21" s="130"/>
      <c r="AS21" s="130"/>
      <c r="AT21" s="130"/>
      <c r="AU21" s="130"/>
      <c r="AV21" s="130"/>
      <c r="AW21" s="130"/>
      <c r="AX21" s="130"/>
      <c r="AY21" s="130"/>
      <c r="AZ21" s="130"/>
      <c r="BA21" s="130"/>
      <c r="BB21" s="130"/>
      <c r="BC21" s="130"/>
      <c r="BD21" s="130"/>
      <c r="BE21" s="130"/>
      <c r="BF21" s="130"/>
      <c r="BG21" s="130"/>
      <c r="BH21" s="130"/>
      <c r="BI21" s="130"/>
      <c r="BJ21" s="130"/>
      <c r="BK21" s="130"/>
      <c r="BL21" s="130"/>
      <c r="BM21" s="130"/>
      <c r="BN21" s="130"/>
      <c r="BO21" s="130"/>
      <c r="BP21" s="130"/>
      <c r="BQ21" s="130"/>
      <c r="BR21" s="130"/>
      <c r="BS21" s="130"/>
      <c r="BT21" s="130"/>
      <c r="BU21" s="130"/>
      <c r="BV21" s="130"/>
      <c r="BW21" s="130"/>
      <c r="BX21" s="130"/>
      <c r="BY21" s="130"/>
      <c r="BZ21" s="130"/>
      <c r="CA21" s="130"/>
      <c r="CB21" s="130"/>
    </row>
    <row r="22" spans="1:80" s="134" customFormat="1" x14ac:dyDescent="0.2">
      <c r="A22" s="127">
        <v>14</v>
      </c>
      <c r="B22" s="128" t="s">
        <v>80</v>
      </c>
      <c r="C22" s="128" t="s">
        <v>65</v>
      </c>
      <c r="D22" s="128" t="s">
        <v>11</v>
      </c>
      <c r="E22" s="128" t="s">
        <v>45</v>
      </c>
      <c r="F22" s="128" t="s">
        <v>47</v>
      </c>
      <c r="G22" s="129">
        <v>80000</v>
      </c>
      <c r="H22" s="129">
        <f t="shared" si="7"/>
        <v>75272</v>
      </c>
      <c r="I22" s="129">
        <f t="shared" si="0"/>
        <v>2296</v>
      </c>
      <c r="J22" s="129">
        <f t="shared" si="1"/>
        <v>5679.9999999999991</v>
      </c>
      <c r="K22" s="129">
        <f t="shared" si="2"/>
        <v>851.51</v>
      </c>
      <c r="L22" s="129">
        <f t="shared" si="9"/>
        <v>2432</v>
      </c>
      <c r="M22" s="129">
        <f t="shared" si="10"/>
        <v>5672</v>
      </c>
      <c r="N22" s="129"/>
      <c r="O22" s="129">
        <f t="shared" si="3"/>
        <v>16931.509999999998</v>
      </c>
      <c r="P22" s="129">
        <v>25</v>
      </c>
      <c r="Q22" s="125">
        <v>500</v>
      </c>
      <c r="R22" s="125"/>
      <c r="S22" s="62">
        <v>856.18</v>
      </c>
      <c r="T22" s="62">
        <v>200</v>
      </c>
      <c r="U22" s="62">
        <v>7400.87</v>
      </c>
      <c r="V22" s="125"/>
      <c r="W22" s="125">
        <f t="shared" si="8"/>
        <v>8982.0499999999993</v>
      </c>
      <c r="X22" s="125">
        <f t="shared" si="4"/>
        <v>4728</v>
      </c>
      <c r="Y22" s="125">
        <f t="shared" si="5"/>
        <v>11352</v>
      </c>
      <c r="Z22" s="125">
        <f t="shared" si="6"/>
        <v>66289.95</v>
      </c>
      <c r="AA22" s="130"/>
      <c r="AB22" s="130"/>
      <c r="AC22" s="130"/>
      <c r="AD22" s="130"/>
      <c r="AE22" s="130"/>
      <c r="AF22" s="130"/>
      <c r="AG22" s="130"/>
      <c r="AH22" s="130"/>
      <c r="AI22" s="130"/>
      <c r="AJ22" s="130"/>
      <c r="AK22" s="130"/>
      <c r="AL22" s="130"/>
      <c r="AM22" s="130"/>
      <c r="AN22" s="130"/>
      <c r="AO22" s="130"/>
      <c r="AP22" s="130"/>
      <c r="AQ22" s="130"/>
      <c r="AR22" s="130"/>
      <c r="AS22" s="130"/>
      <c r="AT22" s="130"/>
      <c r="AU22" s="130"/>
      <c r="AV22" s="130"/>
      <c r="AW22" s="130"/>
      <c r="AX22" s="130"/>
      <c r="AY22" s="130"/>
      <c r="AZ22" s="130"/>
      <c r="BA22" s="130"/>
      <c r="BB22" s="130"/>
      <c r="BC22" s="130"/>
      <c r="BD22" s="130"/>
      <c r="BE22" s="130"/>
      <c r="BF22" s="130"/>
      <c r="BG22" s="130"/>
      <c r="BH22" s="130"/>
      <c r="BI22" s="130"/>
      <c r="BJ22" s="130"/>
      <c r="BK22" s="130"/>
      <c r="BL22" s="130"/>
      <c r="BM22" s="130"/>
      <c r="BN22" s="130"/>
      <c r="BO22" s="130"/>
      <c r="BP22" s="130"/>
      <c r="BQ22" s="130"/>
      <c r="BR22" s="130"/>
      <c r="BS22" s="130"/>
      <c r="BT22" s="130"/>
      <c r="BU22" s="130"/>
      <c r="BV22" s="130"/>
      <c r="BW22" s="130"/>
      <c r="BX22" s="130"/>
      <c r="BY22" s="130"/>
      <c r="BZ22" s="130"/>
      <c r="CA22" s="130"/>
      <c r="CB22" s="130"/>
    </row>
    <row r="23" spans="1:80" s="134" customFormat="1" ht="30.75" customHeight="1" x14ac:dyDescent="0.2">
      <c r="A23" s="127">
        <v>15</v>
      </c>
      <c r="B23" s="128" t="s">
        <v>81</v>
      </c>
      <c r="C23" s="128" t="s">
        <v>65</v>
      </c>
      <c r="D23" s="128" t="s">
        <v>11</v>
      </c>
      <c r="E23" s="128" t="s">
        <v>37</v>
      </c>
      <c r="F23" s="128" t="s">
        <v>47</v>
      </c>
      <c r="G23" s="129">
        <v>80000</v>
      </c>
      <c r="H23" s="129">
        <f t="shared" si="7"/>
        <v>70125.62</v>
      </c>
      <c r="I23" s="129">
        <f t="shared" si="0"/>
        <v>2296</v>
      </c>
      <c r="J23" s="129">
        <f t="shared" si="1"/>
        <v>5679.9999999999991</v>
      </c>
      <c r="K23" s="129">
        <f t="shared" si="2"/>
        <v>851.51</v>
      </c>
      <c r="L23" s="129">
        <f t="shared" si="9"/>
        <v>2432</v>
      </c>
      <c r="M23" s="129">
        <f t="shared" si="10"/>
        <v>5672</v>
      </c>
      <c r="N23" s="129">
        <v>5146.38</v>
      </c>
      <c r="O23" s="129">
        <f t="shared" si="3"/>
        <v>22077.89</v>
      </c>
      <c r="P23" s="129">
        <v>25</v>
      </c>
      <c r="Q23" s="125">
        <v>1200</v>
      </c>
      <c r="R23" s="125"/>
      <c r="S23" s="62">
        <v>1886.28</v>
      </c>
      <c r="T23" s="62">
        <v>200</v>
      </c>
      <c r="U23" s="62">
        <v>6221</v>
      </c>
      <c r="V23" s="125"/>
      <c r="W23" s="125">
        <f t="shared" si="8"/>
        <v>9532.2799999999988</v>
      </c>
      <c r="X23" s="125">
        <f t="shared" si="4"/>
        <v>9874.380000000001</v>
      </c>
      <c r="Y23" s="125">
        <f t="shared" si="5"/>
        <v>11352</v>
      </c>
      <c r="Z23" s="125">
        <f t="shared" si="6"/>
        <v>60593.34</v>
      </c>
      <c r="AA23" s="130"/>
      <c r="AB23" s="130"/>
      <c r="AC23" s="130"/>
      <c r="AD23" s="130"/>
      <c r="AE23" s="130"/>
      <c r="AF23" s="130"/>
      <c r="AG23" s="130"/>
      <c r="AH23" s="130"/>
      <c r="AI23" s="130"/>
      <c r="AJ23" s="130"/>
      <c r="AK23" s="130"/>
      <c r="AL23" s="130"/>
      <c r="AM23" s="130"/>
      <c r="AN23" s="130"/>
      <c r="AO23" s="130"/>
      <c r="AP23" s="130"/>
      <c r="AQ23" s="130"/>
      <c r="AR23" s="130"/>
      <c r="AS23" s="130"/>
      <c r="AT23" s="130"/>
      <c r="AU23" s="130"/>
      <c r="AV23" s="130"/>
      <c r="AW23" s="130"/>
      <c r="AX23" s="130"/>
      <c r="AY23" s="130"/>
      <c r="AZ23" s="130"/>
      <c r="BA23" s="130"/>
      <c r="BB23" s="130"/>
      <c r="BC23" s="130"/>
      <c r="BD23" s="130"/>
      <c r="BE23" s="130"/>
      <c r="BF23" s="130"/>
      <c r="BG23" s="130"/>
      <c r="BH23" s="130"/>
      <c r="BI23" s="130"/>
      <c r="BJ23" s="130"/>
      <c r="BK23" s="130"/>
      <c r="BL23" s="130"/>
      <c r="BM23" s="130"/>
      <c r="BN23" s="130"/>
      <c r="BO23" s="130"/>
      <c r="BP23" s="130"/>
      <c r="BQ23" s="130"/>
      <c r="BR23" s="130"/>
      <c r="BS23" s="130"/>
      <c r="BT23" s="130"/>
      <c r="BU23" s="130"/>
      <c r="BV23" s="130"/>
      <c r="BW23" s="130"/>
      <c r="BX23" s="130"/>
      <c r="BY23" s="130"/>
      <c r="BZ23" s="130"/>
      <c r="CA23" s="130"/>
      <c r="CB23" s="130"/>
    </row>
    <row r="24" spans="1:80" s="134" customFormat="1" ht="30" x14ac:dyDescent="0.2">
      <c r="A24" s="127">
        <v>16</v>
      </c>
      <c r="B24" s="128" t="s">
        <v>82</v>
      </c>
      <c r="C24" s="128" t="s">
        <v>65</v>
      </c>
      <c r="D24" s="128" t="s">
        <v>7</v>
      </c>
      <c r="E24" s="128" t="s">
        <v>211</v>
      </c>
      <c r="F24" s="128" t="s">
        <v>47</v>
      </c>
      <c r="G24" s="129">
        <v>95000</v>
      </c>
      <c r="H24" s="129">
        <f t="shared" si="7"/>
        <v>85954.58</v>
      </c>
      <c r="I24" s="129">
        <f t="shared" si="0"/>
        <v>2726.5</v>
      </c>
      <c r="J24" s="129">
        <f t="shared" si="1"/>
        <v>6744.9999999999991</v>
      </c>
      <c r="K24" s="129">
        <f t="shared" si="2"/>
        <v>851.51</v>
      </c>
      <c r="L24" s="129">
        <f t="shared" si="9"/>
        <v>2888</v>
      </c>
      <c r="M24" s="129">
        <f t="shared" si="10"/>
        <v>6735.5</v>
      </c>
      <c r="N24" s="132">
        <v>3430.92</v>
      </c>
      <c r="O24" s="129">
        <f t="shared" si="3"/>
        <v>23377.43</v>
      </c>
      <c r="P24" s="129">
        <v>25</v>
      </c>
      <c r="Q24" s="125"/>
      <c r="R24" s="125"/>
      <c r="S24" s="62">
        <v>4499.8</v>
      </c>
      <c r="T24" s="62">
        <v>200</v>
      </c>
      <c r="U24" s="62">
        <v>10071.51</v>
      </c>
      <c r="V24" s="125"/>
      <c r="W24" s="125">
        <f t="shared" si="8"/>
        <v>14796.310000000001</v>
      </c>
      <c r="X24" s="125">
        <f t="shared" si="4"/>
        <v>9045.42</v>
      </c>
      <c r="Y24" s="125">
        <f t="shared" si="5"/>
        <v>13480.5</v>
      </c>
      <c r="Z24" s="125">
        <f t="shared" si="6"/>
        <v>71158.26999999999</v>
      </c>
      <c r="AA24" s="130"/>
      <c r="AB24" s="130"/>
      <c r="AC24" s="130"/>
      <c r="AD24" s="130"/>
      <c r="AE24" s="130"/>
      <c r="AF24" s="130"/>
      <c r="AG24" s="130"/>
      <c r="AH24" s="130"/>
      <c r="AI24" s="130"/>
      <c r="AJ24" s="130"/>
      <c r="AK24" s="130"/>
      <c r="AL24" s="130"/>
      <c r="AM24" s="130"/>
      <c r="AN24" s="130"/>
      <c r="AO24" s="130"/>
      <c r="AP24" s="130"/>
      <c r="AQ24" s="130"/>
      <c r="AR24" s="130"/>
      <c r="AS24" s="130"/>
      <c r="AT24" s="130"/>
      <c r="AU24" s="130"/>
      <c r="AV24" s="130"/>
      <c r="AW24" s="130"/>
      <c r="AX24" s="130"/>
      <c r="AY24" s="130"/>
      <c r="AZ24" s="130"/>
      <c r="BA24" s="130"/>
      <c r="BB24" s="130"/>
      <c r="BC24" s="130"/>
      <c r="BD24" s="130"/>
      <c r="BE24" s="130"/>
      <c r="BF24" s="130"/>
      <c r="BG24" s="130"/>
      <c r="BH24" s="130"/>
      <c r="BI24" s="130"/>
      <c r="BJ24" s="130"/>
      <c r="BK24" s="130"/>
      <c r="BL24" s="130"/>
      <c r="BM24" s="130"/>
      <c r="BN24" s="130"/>
      <c r="BO24" s="130"/>
      <c r="BP24" s="130"/>
      <c r="BQ24" s="130"/>
      <c r="BR24" s="130"/>
      <c r="BS24" s="130"/>
      <c r="BT24" s="130"/>
      <c r="BU24" s="130"/>
      <c r="BV24" s="130"/>
      <c r="BW24" s="130"/>
      <c r="BX24" s="130"/>
      <c r="BY24" s="130"/>
      <c r="BZ24" s="130"/>
      <c r="CA24" s="130"/>
      <c r="CB24" s="130"/>
    </row>
    <row r="25" spans="1:80" s="134" customFormat="1" ht="30" x14ac:dyDescent="0.2">
      <c r="A25" s="127">
        <v>17</v>
      </c>
      <c r="B25" s="128" t="s">
        <v>83</v>
      </c>
      <c r="C25" s="128" t="s">
        <v>65</v>
      </c>
      <c r="D25" s="128" t="s">
        <v>6</v>
      </c>
      <c r="E25" s="128" t="s">
        <v>16</v>
      </c>
      <c r="F25" s="128" t="s">
        <v>47</v>
      </c>
      <c r="G25" s="129">
        <v>95000</v>
      </c>
      <c r="H25" s="129">
        <f t="shared" si="7"/>
        <v>85954.58</v>
      </c>
      <c r="I25" s="129">
        <f t="shared" si="0"/>
        <v>2726.5</v>
      </c>
      <c r="J25" s="129">
        <f t="shared" si="1"/>
        <v>6744.9999999999991</v>
      </c>
      <c r="K25" s="129">
        <f t="shared" si="2"/>
        <v>851.51</v>
      </c>
      <c r="L25" s="129">
        <f t="shared" si="9"/>
        <v>2888</v>
      </c>
      <c r="M25" s="129">
        <f t="shared" si="10"/>
        <v>6735.5</v>
      </c>
      <c r="N25" s="132">
        <v>3430.92</v>
      </c>
      <c r="O25" s="129">
        <f t="shared" si="3"/>
        <v>23377.43</v>
      </c>
      <c r="P25" s="129">
        <v>25</v>
      </c>
      <c r="Q25" s="125">
        <v>10686.79</v>
      </c>
      <c r="R25" s="125"/>
      <c r="S25" s="62">
        <v>2602.4</v>
      </c>
      <c r="T25" s="62">
        <v>200</v>
      </c>
      <c r="U25" s="62">
        <v>10071.51</v>
      </c>
      <c r="V25" s="125"/>
      <c r="W25" s="125">
        <f t="shared" si="8"/>
        <v>23585.7</v>
      </c>
      <c r="X25" s="125">
        <f t="shared" si="4"/>
        <v>9045.42</v>
      </c>
      <c r="Y25" s="125">
        <f>+J25++K25+M25</f>
        <v>14332.009999999998</v>
      </c>
      <c r="Z25" s="125">
        <f t="shared" si="6"/>
        <v>62368.88</v>
      </c>
      <c r="AA25" s="130"/>
      <c r="AB25" s="130"/>
      <c r="AC25" s="130"/>
      <c r="AD25" s="130"/>
      <c r="AE25" s="130"/>
      <c r="AF25" s="130"/>
      <c r="AG25" s="130"/>
      <c r="AH25" s="130"/>
      <c r="AI25" s="130"/>
      <c r="AJ25" s="130"/>
      <c r="AK25" s="130"/>
      <c r="AL25" s="130"/>
      <c r="AM25" s="130"/>
      <c r="AN25" s="130"/>
      <c r="AO25" s="130"/>
      <c r="AP25" s="130"/>
      <c r="AQ25" s="130"/>
      <c r="AR25" s="130"/>
      <c r="AS25" s="130"/>
      <c r="AT25" s="130"/>
      <c r="AU25" s="130"/>
      <c r="AV25" s="130"/>
      <c r="AW25" s="130"/>
      <c r="AX25" s="130"/>
      <c r="AY25" s="130"/>
      <c r="AZ25" s="130"/>
      <c r="BA25" s="130"/>
      <c r="BB25" s="130"/>
      <c r="BC25" s="130"/>
      <c r="BD25" s="130"/>
      <c r="BE25" s="130"/>
      <c r="BF25" s="130"/>
      <c r="BG25" s="130"/>
      <c r="BH25" s="130"/>
      <c r="BI25" s="130"/>
      <c r="BJ25" s="130"/>
      <c r="BK25" s="130"/>
      <c r="BL25" s="130"/>
      <c r="BM25" s="130"/>
      <c r="BN25" s="130"/>
      <c r="BO25" s="130"/>
      <c r="BP25" s="130"/>
      <c r="BQ25" s="130"/>
      <c r="BR25" s="130"/>
      <c r="BS25" s="130"/>
      <c r="BT25" s="130"/>
      <c r="BU25" s="130"/>
      <c r="BV25" s="130"/>
      <c r="BW25" s="130"/>
      <c r="BX25" s="130"/>
      <c r="BY25" s="130"/>
      <c r="BZ25" s="130"/>
      <c r="CA25" s="130"/>
      <c r="CB25" s="130"/>
    </row>
    <row r="26" spans="1:80" s="134" customFormat="1" ht="60" x14ac:dyDescent="0.2">
      <c r="A26" s="127">
        <v>18</v>
      </c>
      <c r="B26" s="128" t="s">
        <v>84</v>
      </c>
      <c r="C26" s="128" t="s">
        <v>66</v>
      </c>
      <c r="D26" s="128" t="s">
        <v>179</v>
      </c>
      <c r="E26" s="128" t="s">
        <v>178</v>
      </c>
      <c r="F26" s="128" t="s">
        <v>47</v>
      </c>
      <c r="G26" s="129">
        <v>95000</v>
      </c>
      <c r="H26" s="129">
        <f t="shared" si="7"/>
        <v>89385.5</v>
      </c>
      <c r="I26" s="129">
        <f t="shared" si="0"/>
        <v>2726.5</v>
      </c>
      <c r="J26" s="129">
        <f t="shared" si="1"/>
        <v>6744.9999999999991</v>
      </c>
      <c r="K26" s="129">
        <f t="shared" si="2"/>
        <v>851.51</v>
      </c>
      <c r="L26" s="129">
        <f t="shared" si="9"/>
        <v>2888</v>
      </c>
      <c r="M26" s="129">
        <f t="shared" si="10"/>
        <v>6735.5</v>
      </c>
      <c r="N26" s="129"/>
      <c r="O26" s="129">
        <f t="shared" si="3"/>
        <v>19946.510000000002</v>
      </c>
      <c r="P26" s="129">
        <v>25</v>
      </c>
      <c r="Q26" s="125">
        <v>200</v>
      </c>
      <c r="R26" s="125"/>
      <c r="S26" s="62">
        <v>2194.65</v>
      </c>
      <c r="T26" s="62">
        <v>200</v>
      </c>
      <c r="U26" s="62">
        <v>10929.24</v>
      </c>
      <c r="V26" s="125"/>
      <c r="W26" s="125">
        <f t="shared" si="8"/>
        <v>13548.89</v>
      </c>
      <c r="X26" s="125">
        <f t="shared" si="4"/>
        <v>5614.5</v>
      </c>
      <c r="Y26" s="125">
        <f t="shared" ref="Y26:Y57" si="11">+J26+M26</f>
        <v>13480.5</v>
      </c>
      <c r="Z26" s="125">
        <f t="shared" si="6"/>
        <v>75836.61</v>
      </c>
      <c r="AA26" s="130"/>
      <c r="AB26" s="130"/>
      <c r="AC26" s="130"/>
      <c r="AD26" s="130"/>
      <c r="AE26" s="130"/>
      <c r="AF26" s="130"/>
      <c r="AG26" s="130"/>
      <c r="AH26" s="130"/>
      <c r="AI26" s="130"/>
      <c r="AJ26" s="130"/>
      <c r="AK26" s="130"/>
      <c r="AL26" s="130"/>
      <c r="AM26" s="130"/>
      <c r="AN26" s="130"/>
      <c r="AO26" s="130"/>
      <c r="AP26" s="130"/>
      <c r="AQ26" s="130"/>
      <c r="AR26" s="130"/>
      <c r="AS26" s="130"/>
      <c r="AT26" s="130"/>
      <c r="AU26" s="130"/>
      <c r="AV26" s="130"/>
      <c r="AW26" s="130"/>
      <c r="AX26" s="130"/>
      <c r="AY26" s="130"/>
      <c r="AZ26" s="130"/>
      <c r="BA26" s="130"/>
      <c r="BB26" s="130"/>
      <c r="BC26" s="130"/>
      <c r="BD26" s="130"/>
      <c r="BE26" s="130"/>
      <c r="BF26" s="130"/>
      <c r="BG26" s="130"/>
      <c r="BH26" s="130"/>
      <c r="BI26" s="130"/>
      <c r="BJ26" s="130"/>
      <c r="BK26" s="130"/>
      <c r="BL26" s="130"/>
      <c r="BM26" s="130"/>
      <c r="BN26" s="130"/>
      <c r="BO26" s="130"/>
      <c r="BP26" s="130"/>
      <c r="BQ26" s="130"/>
      <c r="BR26" s="130"/>
      <c r="BS26" s="130"/>
      <c r="BT26" s="130"/>
      <c r="BU26" s="130"/>
      <c r="BV26" s="130"/>
      <c r="BW26" s="130"/>
      <c r="BX26" s="130"/>
      <c r="BY26" s="130"/>
      <c r="BZ26" s="130"/>
      <c r="CA26" s="130"/>
      <c r="CB26" s="130"/>
    </row>
    <row r="27" spans="1:80" s="134" customFormat="1" ht="30" x14ac:dyDescent="0.2">
      <c r="A27" s="127">
        <v>19</v>
      </c>
      <c r="B27" s="128" t="s">
        <v>85</v>
      </c>
      <c r="C27" s="128" t="s">
        <v>65</v>
      </c>
      <c r="D27" s="128" t="s">
        <v>11</v>
      </c>
      <c r="E27" s="128" t="s">
        <v>28</v>
      </c>
      <c r="F27" s="128" t="s">
        <v>47</v>
      </c>
      <c r="G27" s="129">
        <v>80000</v>
      </c>
      <c r="H27" s="129">
        <f t="shared" si="7"/>
        <v>71841.08</v>
      </c>
      <c r="I27" s="129">
        <f t="shared" si="0"/>
        <v>2296</v>
      </c>
      <c r="J27" s="129">
        <f t="shared" si="1"/>
        <v>5679.9999999999991</v>
      </c>
      <c r="K27" s="129">
        <f t="shared" si="2"/>
        <v>851.51</v>
      </c>
      <c r="L27" s="129">
        <f t="shared" si="9"/>
        <v>2432</v>
      </c>
      <c r="M27" s="129">
        <f t="shared" si="10"/>
        <v>5672</v>
      </c>
      <c r="N27" s="132">
        <v>3430.92</v>
      </c>
      <c r="O27" s="129">
        <f t="shared" si="3"/>
        <v>20362.43</v>
      </c>
      <c r="P27" s="129">
        <v>25</v>
      </c>
      <c r="Q27" s="125"/>
      <c r="R27" s="125"/>
      <c r="S27" s="62">
        <v>2143.9</v>
      </c>
      <c r="T27" s="62">
        <v>200</v>
      </c>
      <c r="U27" s="62">
        <v>6564.09</v>
      </c>
      <c r="V27" s="125"/>
      <c r="W27" s="125">
        <f t="shared" si="8"/>
        <v>8932.99</v>
      </c>
      <c r="X27" s="125">
        <f t="shared" si="4"/>
        <v>8158.92</v>
      </c>
      <c r="Y27" s="125">
        <f t="shared" si="11"/>
        <v>11352</v>
      </c>
      <c r="Z27" s="125">
        <f t="shared" si="6"/>
        <v>62908.09</v>
      </c>
      <c r="AA27" s="130"/>
      <c r="AB27" s="130"/>
      <c r="AC27" s="130"/>
      <c r="AD27" s="130"/>
      <c r="AE27" s="130"/>
      <c r="AF27" s="130"/>
      <c r="AG27" s="130"/>
      <c r="AH27" s="130"/>
      <c r="AI27" s="130"/>
      <c r="AJ27" s="130"/>
      <c r="AK27" s="130"/>
      <c r="AL27" s="130"/>
      <c r="AM27" s="130"/>
      <c r="AN27" s="130"/>
      <c r="AO27" s="130"/>
      <c r="AP27" s="130"/>
      <c r="AQ27" s="130"/>
      <c r="AR27" s="130"/>
      <c r="AS27" s="130"/>
      <c r="AT27" s="130"/>
      <c r="AU27" s="130"/>
      <c r="AV27" s="130"/>
      <c r="AW27" s="130"/>
      <c r="AX27" s="130"/>
      <c r="AY27" s="130"/>
      <c r="AZ27" s="130"/>
      <c r="BA27" s="130"/>
      <c r="BB27" s="130"/>
      <c r="BC27" s="130"/>
      <c r="BD27" s="130"/>
      <c r="BE27" s="130"/>
      <c r="BF27" s="130"/>
      <c r="BG27" s="130"/>
      <c r="BH27" s="130"/>
      <c r="BI27" s="130"/>
      <c r="BJ27" s="130"/>
      <c r="BK27" s="130"/>
      <c r="BL27" s="130"/>
      <c r="BM27" s="130"/>
      <c r="BN27" s="130"/>
      <c r="BO27" s="130"/>
      <c r="BP27" s="130"/>
      <c r="BQ27" s="130"/>
      <c r="BR27" s="130"/>
      <c r="BS27" s="130"/>
      <c r="BT27" s="130"/>
      <c r="BU27" s="130"/>
      <c r="BV27" s="130"/>
      <c r="BW27" s="130"/>
      <c r="BX27" s="130"/>
      <c r="BY27" s="130"/>
      <c r="BZ27" s="130"/>
      <c r="CA27" s="130"/>
      <c r="CB27" s="130"/>
    </row>
    <row r="28" spans="1:80" s="134" customFormat="1" x14ac:dyDescent="0.2">
      <c r="A28" s="127">
        <v>20</v>
      </c>
      <c r="B28" s="128" t="s">
        <v>87</v>
      </c>
      <c r="C28" s="128" t="s">
        <v>65</v>
      </c>
      <c r="D28" s="128" t="s">
        <v>177</v>
      </c>
      <c r="E28" s="128" t="s">
        <v>19</v>
      </c>
      <c r="F28" s="128" t="s">
        <v>60</v>
      </c>
      <c r="G28" s="129">
        <v>130000</v>
      </c>
      <c r="H28" s="129">
        <f t="shared" si="7"/>
        <v>122317</v>
      </c>
      <c r="I28" s="129">
        <f t="shared" si="0"/>
        <v>3731</v>
      </c>
      <c r="J28" s="129">
        <f t="shared" si="1"/>
        <v>9230</v>
      </c>
      <c r="K28" s="129">
        <f t="shared" si="2"/>
        <v>851.51</v>
      </c>
      <c r="L28" s="129">
        <f t="shared" si="9"/>
        <v>3952</v>
      </c>
      <c r="M28" s="129">
        <f t="shared" si="10"/>
        <v>9217</v>
      </c>
      <c r="N28" s="129"/>
      <c r="O28" s="129">
        <f t="shared" si="3"/>
        <v>26981.510000000002</v>
      </c>
      <c r="P28" s="129">
        <v>25</v>
      </c>
      <c r="Q28" s="125"/>
      <c r="R28" s="125"/>
      <c r="S28" s="62">
        <v>398.64</v>
      </c>
      <c r="T28" s="62">
        <v>200</v>
      </c>
      <c r="U28" s="62">
        <f t="shared" ref="U28:U30" si="12">IF((H28*12)&gt;867123.01,(79776+(((H28*12)-867123.01)*0.25))/12,IF((H28*12)&gt;624329.01,(31216+(((H28*12)-624329.01)*0.2))/12,IF((H28*12)&gt;416220.01,(((H28*12)-416220.01)*0.15)/12,0)))</f>
        <v>19162.187291666665</v>
      </c>
      <c r="V28" s="125"/>
      <c r="W28" s="125">
        <f t="shared" si="8"/>
        <v>19785.827291666665</v>
      </c>
      <c r="X28" s="125">
        <f t="shared" si="4"/>
        <v>7683</v>
      </c>
      <c r="Y28" s="125">
        <f t="shared" si="11"/>
        <v>18447</v>
      </c>
      <c r="Z28" s="125">
        <f t="shared" si="6"/>
        <v>102531.17270833334</v>
      </c>
      <c r="AA28" s="130"/>
      <c r="AB28" s="130"/>
      <c r="AC28" s="130"/>
      <c r="AD28" s="130"/>
      <c r="AE28" s="130"/>
      <c r="AF28" s="130"/>
      <c r="AG28" s="130"/>
      <c r="AH28" s="130"/>
      <c r="AI28" s="130"/>
      <c r="AJ28" s="130"/>
      <c r="AK28" s="130"/>
      <c r="AL28" s="130"/>
      <c r="AM28" s="130"/>
      <c r="AN28" s="130"/>
      <c r="AO28" s="130"/>
      <c r="AP28" s="130"/>
      <c r="AQ28" s="130"/>
      <c r="AR28" s="130"/>
      <c r="AS28" s="130"/>
      <c r="AT28" s="130"/>
      <c r="AU28" s="130"/>
      <c r="AV28" s="130"/>
      <c r="AW28" s="130"/>
      <c r="AX28" s="130"/>
      <c r="AY28" s="130"/>
      <c r="AZ28" s="130"/>
      <c r="BA28" s="130"/>
      <c r="BB28" s="130"/>
      <c r="BC28" s="130"/>
      <c r="BD28" s="130"/>
      <c r="BE28" s="130"/>
      <c r="BF28" s="130"/>
      <c r="BG28" s="130"/>
      <c r="BH28" s="130"/>
      <c r="BI28" s="130"/>
      <c r="BJ28" s="130"/>
      <c r="BK28" s="130"/>
      <c r="BL28" s="130"/>
      <c r="BM28" s="130"/>
      <c r="BN28" s="130"/>
      <c r="BO28" s="130"/>
      <c r="BP28" s="130"/>
      <c r="BQ28" s="130"/>
      <c r="BR28" s="130"/>
      <c r="BS28" s="130"/>
      <c r="BT28" s="130"/>
      <c r="BU28" s="130"/>
      <c r="BV28" s="130"/>
      <c r="BW28" s="130"/>
      <c r="BX28" s="130"/>
      <c r="BY28" s="130"/>
      <c r="BZ28" s="130"/>
      <c r="CA28" s="130"/>
      <c r="CB28" s="130"/>
    </row>
    <row r="29" spans="1:80" s="157" customFormat="1" x14ac:dyDescent="0.2">
      <c r="A29" s="127">
        <v>21</v>
      </c>
      <c r="B29" s="128" t="s">
        <v>227</v>
      </c>
      <c r="C29" s="131" t="s">
        <v>66</v>
      </c>
      <c r="D29" s="148" t="s">
        <v>177</v>
      </c>
      <c r="E29" s="128" t="s">
        <v>201</v>
      </c>
      <c r="F29" s="131" t="s">
        <v>47</v>
      </c>
      <c r="G29" s="132">
        <v>100000</v>
      </c>
      <c r="H29" s="132">
        <f t="shared" si="7"/>
        <v>94090</v>
      </c>
      <c r="I29" s="129">
        <f t="shared" si="0"/>
        <v>2870</v>
      </c>
      <c r="J29" s="129">
        <f t="shared" si="1"/>
        <v>7099.9999999999991</v>
      </c>
      <c r="K29" s="129">
        <f t="shared" si="2"/>
        <v>851.51</v>
      </c>
      <c r="L29" s="129">
        <f t="shared" si="9"/>
        <v>3040</v>
      </c>
      <c r="M29" s="129">
        <f t="shared" si="10"/>
        <v>7090.0000000000009</v>
      </c>
      <c r="N29" s="132"/>
      <c r="O29" s="132">
        <f t="shared" si="3"/>
        <v>20951.510000000002</v>
      </c>
      <c r="P29" s="132">
        <v>25</v>
      </c>
      <c r="Q29" s="125"/>
      <c r="R29" s="126"/>
      <c r="S29" s="63"/>
      <c r="T29" s="62">
        <v>200</v>
      </c>
      <c r="U29" s="63">
        <v>12105.37</v>
      </c>
      <c r="V29" s="126"/>
      <c r="W29" s="125">
        <f t="shared" si="8"/>
        <v>12330.37</v>
      </c>
      <c r="X29" s="125">
        <f t="shared" si="4"/>
        <v>5910</v>
      </c>
      <c r="Y29" s="126">
        <f t="shared" si="11"/>
        <v>14190</v>
      </c>
      <c r="Z29" s="125">
        <f t="shared" si="6"/>
        <v>81759.63</v>
      </c>
    </row>
    <row r="30" spans="1:80" s="157" customFormat="1" ht="30" x14ac:dyDescent="0.2">
      <c r="A30" s="127">
        <v>22</v>
      </c>
      <c r="B30" s="131" t="s">
        <v>207</v>
      </c>
      <c r="C30" s="131" t="s">
        <v>66</v>
      </c>
      <c r="D30" s="148" t="s">
        <v>56</v>
      </c>
      <c r="E30" s="128" t="s">
        <v>208</v>
      </c>
      <c r="F30" s="128" t="s">
        <v>48</v>
      </c>
      <c r="G30" s="132">
        <v>65000</v>
      </c>
      <c r="H30" s="132">
        <f>+G30-(I30+L30+N30)</f>
        <v>61158.5</v>
      </c>
      <c r="I30" s="129">
        <f t="shared" si="0"/>
        <v>1865.5</v>
      </c>
      <c r="J30" s="129">
        <f t="shared" si="1"/>
        <v>4615</v>
      </c>
      <c r="K30" s="129">
        <f t="shared" si="2"/>
        <v>715.00000000000011</v>
      </c>
      <c r="L30" s="129">
        <f t="shared" si="9"/>
        <v>1976</v>
      </c>
      <c r="M30" s="129">
        <f t="shared" si="10"/>
        <v>4608.5</v>
      </c>
      <c r="N30" s="132"/>
      <c r="O30" s="132">
        <f>+I30+J30+K30+L30+M30+N30</f>
        <v>13780</v>
      </c>
      <c r="P30" s="129">
        <v>25</v>
      </c>
      <c r="Q30" s="125"/>
      <c r="R30" s="126"/>
      <c r="S30" s="63">
        <v>1541.28</v>
      </c>
      <c r="T30" s="62">
        <v>200</v>
      </c>
      <c r="U30" s="63">
        <f t="shared" si="12"/>
        <v>4427.5498333333335</v>
      </c>
      <c r="V30" s="126"/>
      <c r="W30" s="125">
        <f t="shared" si="8"/>
        <v>6193.8298333333332</v>
      </c>
      <c r="X30" s="125">
        <f t="shared" si="4"/>
        <v>3841.5</v>
      </c>
      <c r="Y30" s="126">
        <f>+J30+M30</f>
        <v>9223.5</v>
      </c>
      <c r="Z30" s="125">
        <f t="shared" si="6"/>
        <v>54964.670166666663</v>
      </c>
    </row>
    <row r="31" spans="1:80" s="134" customFormat="1" x14ac:dyDescent="0.2">
      <c r="A31" s="127">
        <v>23</v>
      </c>
      <c r="B31" s="128" t="s">
        <v>88</v>
      </c>
      <c r="C31" s="128" t="s">
        <v>66</v>
      </c>
      <c r="D31" s="128" t="s">
        <v>8</v>
      </c>
      <c r="E31" s="128" t="s">
        <v>25</v>
      </c>
      <c r="F31" s="128" t="s">
        <v>48</v>
      </c>
      <c r="G31" s="129">
        <v>95000</v>
      </c>
      <c r="H31" s="129">
        <f t="shared" si="7"/>
        <v>87670.04</v>
      </c>
      <c r="I31" s="129">
        <f t="shared" si="0"/>
        <v>2726.5</v>
      </c>
      <c r="J31" s="129">
        <f t="shared" si="1"/>
        <v>6744.9999999999991</v>
      </c>
      <c r="K31" s="129">
        <f t="shared" si="2"/>
        <v>851.51</v>
      </c>
      <c r="L31" s="129">
        <f t="shared" si="9"/>
        <v>2888</v>
      </c>
      <c r="M31" s="129">
        <f t="shared" si="10"/>
        <v>6735.5</v>
      </c>
      <c r="N31" s="129">
        <v>1715.46</v>
      </c>
      <c r="O31" s="129">
        <f t="shared" si="3"/>
        <v>21661.97</v>
      </c>
      <c r="P31" s="129">
        <v>25</v>
      </c>
      <c r="Q31" s="125"/>
      <c r="R31" s="125"/>
      <c r="S31" s="62">
        <v>2283.02</v>
      </c>
      <c r="T31" s="62">
        <v>200</v>
      </c>
      <c r="U31" s="62">
        <v>10500.38</v>
      </c>
      <c r="V31" s="125"/>
      <c r="W31" s="125">
        <f t="shared" si="8"/>
        <v>13008.4</v>
      </c>
      <c r="X31" s="125">
        <f t="shared" si="4"/>
        <v>7329.96</v>
      </c>
      <c r="Y31" s="125">
        <f t="shared" si="11"/>
        <v>13480.5</v>
      </c>
      <c r="Z31" s="125">
        <f t="shared" si="6"/>
        <v>74661.64</v>
      </c>
      <c r="AA31" s="130"/>
      <c r="AB31" s="130"/>
      <c r="AC31" s="130"/>
      <c r="AD31" s="130"/>
      <c r="AE31" s="130"/>
      <c r="AF31" s="130"/>
      <c r="AG31" s="130"/>
      <c r="AH31" s="130"/>
      <c r="AI31" s="130"/>
      <c r="AJ31" s="130"/>
      <c r="AK31" s="130"/>
      <c r="AL31" s="130"/>
      <c r="AM31" s="130"/>
      <c r="AN31" s="130"/>
      <c r="AO31" s="130"/>
      <c r="AP31" s="130"/>
      <c r="AQ31" s="130"/>
      <c r="AR31" s="130"/>
      <c r="AS31" s="130"/>
      <c r="AT31" s="130"/>
      <c r="AU31" s="130"/>
      <c r="AV31" s="130"/>
      <c r="AW31" s="130"/>
      <c r="AX31" s="130"/>
      <c r="AY31" s="130"/>
      <c r="AZ31" s="130"/>
      <c r="BA31" s="130"/>
      <c r="BB31" s="130"/>
      <c r="BC31" s="130"/>
      <c r="BD31" s="130"/>
      <c r="BE31" s="130"/>
      <c r="BF31" s="130"/>
      <c r="BG31" s="130"/>
      <c r="BH31" s="130"/>
      <c r="BI31" s="130"/>
      <c r="BJ31" s="130"/>
      <c r="BK31" s="130"/>
      <c r="BL31" s="130"/>
      <c r="BM31" s="130"/>
      <c r="BN31" s="130"/>
      <c r="BO31" s="130"/>
      <c r="BP31" s="130"/>
      <c r="BQ31" s="130"/>
      <c r="BR31" s="130"/>
      <c r="BS31" s="130"/>
      <c r="BT31" s="130"/>
      <c r="BU31" s="130"/>
      <c r="BV31" s="130"/>
      <c r="BW31" s="130"/>
      <c r="BX31" s="130"/>
      <c r="BY31" s="130"/>
      <c r="BZ31" s="130"/>
      <c r="CA31" s="130"/>
      <c r="CB31" s="130"/>
    </row>
    <row r="32" spans="1:80" s="134" customFormat="1" x14ac:dyDescent="0.2">
      <c r="A32" s="127">
        <v>24</v>
      </c>
      <c r="B32" s="128" t="s">
        <v>89</v>
      </c>
      <c r="C32" s="128" t="s">
        <v>65</v>
      </c>
      <c r="D32" s="128" t="s">
        <v>8</v>
      </c>
      <c r="E32" s="128" t="s">
        <v>31</v>
      </c>
      <c r="F32" s="128" t="s">
        <v>47</v>
      </c>
      <c r="G32" s="129">
        <v>95000</v>
      </c>
      <c r="H32" s="129">
        <f t="shared" si="7"/>
        <v>85954.58</v>
      </c>
      <c r="I32" s="129">
        <f t="shared" si="0"/>
        <v>2726.5</v>
      </c>
      <c r="J32" s="129">
        <f t="shared" si="1"/>
        <v>6744.9999999999991</v>
      </c>
      <c r="K32" s="129">
        <f t="shared" si="2"/>
        <v>851.51</v>
      </c>
      <c r="L32" s="129">
        <f t="shared" si="9"/>
        <v>2888</v>
      </c>
      <c r="M32" s="129">
        <f t="shared" si="10"/>
        <v>6735.5</v>
      </c>
      <c r="N32" s="132">
        <v>3430.92</v>
      </c>
      <c r="O32" s="129">
        <f t="shared" si="3"/>
        <v>23377.43</v>
      </c>
      <c r="P32" s="129">
        <v>25</v>
      </c>
      <c r="Q32" s="125"/>
      <c r="R32" s="125"/>
      <c r="S32" s="62">
        <v>359.93</v>
      </c>
      <c r="T32" s="62">
        <v>200</v>
      </c>
      <c r="U32" s="62">
        <v>10071.51</v>
      </c>
      <c r="V32" s="125"/>
      <c r="W32" s="125">
        <f t="shared" si="8"/>
        <v>10656.44</v>
      </c>
      <c r="X32" s="125">
        <f t="shared" si="4"/>
        <v>9045.42</v>
      </c>
      <c r="Y32" s="125">
        <f t="shared" si="11"/>
        <v>13480.5</v>
      </c>
      <c r="Z32" s="125">
        <f t="shared" si="6"/>
        <v>75298.14</v>
      </c>
      <c r="AA32" s="130"/>
      <c r="AB32" s="130"/>
      <c r="AC32" s="130"/>
      <c r="AD32" s="130"/>
      <c r="AE32" s="130"/>
      <c r="AF32" s="130"/>
      <c r="AG32" s="130"/>
      <c r="AH32" s="130"/>
      <c r="AI32" s="130"/>
      <c r="AJ32" s="130"/>
      <c r="AK32" s="130"/>
      <c r="AL32" s="130"/>
      <c r="AM32" s="130"/>
      <c r="AN32" s="130"/>
      <c r="AO32" s="130"/>
      <c r="AP32" s="130"/>
      <c r="AQ32" s="130"/>
      <c r="AR32" s="130"/>
      <c r="AS32" s="130"/>
      <c r="AT32" s="130"/>
      <c r="AU32" s="130"/>
      <c r="AV32" s="130"/>
      <c r="AW32" s="130"/>
      <c r="AX32" s="130"/>
      <c r="AY32" s="130"/>
      <c r="AZ32" s="130"/>
      <c r="BA32" s="130"/>
      <c r="BB32" s="130"/>
      <c r="BC32" s="130"/>
      <c r="BD32" s="130"/>
      <c r="BE32" s="130"/>
      <c r="BF32" s="130"/>
      <c r="BG32" s="130"/>
      <c r="BH32" s="130"/>
      <c r="BI32" s="130"/>
      <c r="BJ32" s="130"/>
      <c r="BK32" s="130"/>
      <c r="BL32" s="130"/>
      <c r="BM32" s="130"/>
      <c r="BN32" s="130"/>
      <c r="BO32" s="130"/>
      <c r="BP32" s="130"/>
      <c r="BQ32" s="130"/>
      <c r="BR32" s="130"/>
      <c r="BS32" s="130"/>
      <c r="BT32" s="130"/>
      <c r="BU32" s="130"/>
      <c r="BV32" s="130"/>
      <c r="BW32" s="130"/>
      <c r="BX32" s="130"/>
      <c r="BY32" s="130"/>
      <c r="BZ32" s="130"/>
      <c r="CA32" s="130"/>
      <c r="CB32" s="130"/>
    </row>
    <row r="33" spans="1:80" s="134" customFormat="1" ht="30" x14ac:dyDescent="0.2">
      <c r="A33" s="127">
        <v>25</v>
      </c>
      <c r="B33" s="128" t="s">
        <v>90</v>
      </c>
      <c r="C33" s="128" t="s">
        <v>65</v>
      </c>
      <c r="D33" s="128" t="s">
        <v>8</v>
      </c>
      <c r="E33" s="128" t="s">
        <v>27</v>
      </c>
      <c r="F33" s="128" t="s">
        <v>47</v>
      </c>
      <c r="G33" s="129">
        <v>80000</v>
      </c>
      <c r="H33" s="129">
        <f t="shared" si="7"/>
        <v>75272</v>
      </c>
      <c r="I33" s="129">
        <f t="shared" si="0"/>
        <v>2296</v>
      </c>
      <c r="J33" s="129">
        <f t="shared" si="1"/>
        <v>5679.9999999999991</v>
      </c>
      <c r="K33" s="129">
        <f t="shared" si="2"/>
        <v>851.51</v>
      </c>
      <c r="L33" s="129">
        <f t="shared" si="9"/>
        <v>2432</v>
      </c>
      <c r="M33" s="129">
        <f t="shared" si="10"/>
        <v>5672</v>
      </c>
      <c r="N33" s="129"/>
      <c r="O33" s="129">
        <f t="shared" si="3"/>
        <v>16931.509999999998</v>
      </c>
      <c r="P33" s="129">
        <v>25</v>
      </c>
      <c r="Q33" s="125"/>
      <c r="R33" s="125"/>
      <c r="S33" s="62">
        <v>1101.54</v>
      </c>
      <c r="T33" s="62">
        <v>200</v>
      </c>
      <c r="U33" s="62">
        <v>7400.87</v>
      </c>
      <c r="V33" s="125"/>
      <c r="W33" s="125">
        <f t="shared" si="8"/>
        <v>8727.41</v>
      </c>
      <c r="X33" s="125">
        <f t="shared" si="4"/>
        <v>4728</v>
      </c>
      <c r="Y33" s="125">
        <f t="shared" si="11"/>
        <v>11352</v>
      </c>
      <c r="Z33" s="125">
        <f t="shared" si="6"/>
        <v>66544.59</v>
      </c>
      <c r="AA33" s="130"/>
      <c r="AB33" s="130"/>
      <c r="AC33" s="130"/>
      <c r="AD33" s="130"/>
      <c r="AE33" s="130"/>
      <c r="AF33" s="130"/>
      <c r="AG33" s="130"/>
      <c r="AH33" s="130"/>
      <c r="AI33" s="130"/>
      <c r="AJ33" s="130"/>
      <c r="AK33" s="130"/>
      <c r="AL33" s="130"/>
      <c r="AM33" s="130"/>
      <c r="AN33" s="130"/>
      <c r="AO33" s="130"/>
      <c r="AP33" s="130"/>
      <c r="AQ33" s="130"/>
      <c r="AR33" s="130"/>
      <c r="AS33" s="130"/>
      <c r="AT33" s="130"/>
      <c r="AU33" s="130"/>
      <c r="AV33" s="130"/>
      <c r="AW33" s="130"/>
      <c r="AX33" s="130"/>
      <c r="AY33" s="130"/>
      <c r="AZ33" s="130"/>
      <c r="BA33" s="130"/>
      <c r="BB33" s="130"/>
      <c r="BC33" s="130"/>
      <c r="BD33" s="130"/>
      <c r="BE33" s="130"/>
      <c r="BF33" s="130"/>
      <c r="BG33" s="130"/>
      <c r="BH33" s="130"/>
      <c r="BI33" s="130"/>
      <c r="BJ33" s="130"/>
      <c r="BK33" s="130"/>
      <c r="BL33" s="130"/>
      <c r="BM33" s="130"/>
      <c r="BN33" s="130"/>
      <c r="BO33" s="130"/>
      <c r="BP33" s="130"/>
      <c r="BQ33" s="130"/>
      <c r="BR33" s="130"/>
      <c r="BS33" s="130"/>
      <c r="BT33" s="130"/>
      <c r="BU33" s="130"/>
      <c r="BV33" s="130"/>
      <c r="BW33" s="130"/>
      <c r="BX33" s="130"/>
      <c r="BY33" s="130"/>
      <c r="BZ33" s="130"/>
      <c r="CA33" s="130"/>
      <c r="CB33" s="130"/>
    </row>
    <row r="34" spans="1:80" s="134" customFormat="1" x14ac:dyDescent="0.2">
      <c r="A34" s="127">
        <v>26</v>
      </c>
      <c r="B34" s="128" t="s">
        <v>212</v>
      </c>
      <c r="C34" s="128" t="s">
        <v>65</v>
      </c>
      <c r="D34" s="128" t="s">
        <v>8</v>
      </c>
      <c r="E34" s="128" t="s">
        <v>27</v>
      </c>
      <c r="F34" s="128" t="s">
        <v>47</v>
      </c>
      <c r="G34" s="129">
        <v>80000</v>
      </c>
      <c r="H34" s="129">
        <f t="shared" si="7"/>
        <v>75272</v>
      </c>
      <c r="I34" s="129">
        <f t="shared" si="0"/>
        <v>2296</v>
      </c>
      <c r="J34" s="129">
        <f t="shared" si="1"/>
        <v>5679.9999999999991</v>
      </c>
      <c r="K34" s="129">
        <f t="shared" si="2"/>
        <v>851.51</v>
      </c>
      <c r="L34" s="129">
        <f t="shared" si="9"/>
        <v>2432</v>
      </c>
      <c r="M34" s="129">
        <f t="shared" si="10"/>
        <v>5672</v>
      </c>
      <c r="N34" s="129"/>
      <c r="O34" s="129">
        <f t="shared" si="3"/>
        <v>16931.509999999998</v>
      </c>
      <c r="P34" s="129">
        <v>25</v>
      </c>
      <c r="Q34" s="125"/>
      <c r="R34" s="125"/>
      <c r="S34" s="62">
        <v>1028.72</v>
      </c>
      <c r="T34" s="62">
        <v>200</v>
      </c>
      <c r="U34" s="62">
        <v>7400.87</v>
      </c>
      <c r="V34" s="125"/>
      <c r="W34" s="125">
        <f t="shared" si="8"/>
        <v>8654.59</v>
      </c>
      <c r="X34" s="125">
        <f t="shared" si="4"/>
        <v>4728</v>
      </c>
      <c r="Y34" s="125">
        <f t="shared" si="11"/>
        <v>11352</v>
      </c>
      <c r="Z34" s="125">
        <f t="shared" si="6"/>
        <v>66617.41</v>
      </c>
      <c r="AA34" s="130"/>
      <c r="AB34" s="130"/>
      <c r="AC34" s="130"/>
      <c r="AD34" s="130"/>
      <c r="AE34" s="130"/>
      <c r="AF34" s="130"/>
      <c r="AG34" s="130"/>
      <c r="AH34" s="130"/>
      <c r="AI34" s="130"/>
      <c r="AJ34" s="130"/>
      <c r="AK34" s="130"/>
      <c r="AL34" s="130"/>
      <c r="AM34" s="130"/>
      <c r="AN34" s="130"/>
      <c r="AO34" s="130"/>
      <c r="AP34" s="130"/>
      <c r="AQ34" s="130"/>
      <c r="AR34" s="130"/>
      <c r="AS34" s="130"/>
      <c r="AT34" s="130"/>
      <c r="AU34" s="130"/>
      <c r="AV34" s="130"/>
      <c r="AW34" s="130"/>
      <c r="AX34" s="130"/>
      <c r="AY34" s="130"/>
      <c r="AZ34" s="130"/>
      <c r="BA34" s="130"/>
      <c r="BB34" s="130"/>
      <c r="BC34" s="130"/>
      <c r="BD34" s="130"/>
      <c r="BE34" s="130"/>
      <c r="BF34" s="130"/>
      <c r="BG34" s="130"/>
      <c r="BH34" s="130"/>
      <c r="BI34" s="130"/>
      <c r="BJ34" s="130"/>
      <c r="BK34" s="130"/>
      <c r="BL34" s="130"/>
      <c r="BM34" s="130"/>
      <c r="BN34" s="130"/>
      <c r="BO34" s="130"/>
      <c r="BP34" s="130"/>
      <c r="BQ34" s="130"/>
      <c r="BR34" s="130"/>
      <c r="BS34" s="130"/>
      <c r="BT34" s="130"/>
      <c r="BU34" s="130"/>
      <c r="BV34" s="130"/>
      <c r="BW34" s="130"/>
      <c r="BX34" s="130"/>
      <c r="BY34" s="130"/>
      <c r="BZ34" s="130"/>
      <c r="CA34" s="130"/>
      <c r="CB34" s="130"/>
    </row>
    <row r="35" spans="1:80" s="134" customFormat="1" ht="30" x14ac:dyDescent="0.2">
      <c r="A35" s="127">
        <v>27</v>
      </c>
      <c r="B35" s="128" t="s">
        <v>91</v>
      </c>
      <c r="C35" s="128" t="s">
        <v>66</v>
      </c>
      <c r="D35" s="128" t="s">
        <v>8</v>
      </c>
      <c r="E35" s="128" t="s">
        <v>27</v>
      </c>
      <c r="F35" s="128" t="s">
        <v>47</v>
      </c>
      <c r="G35" s="129">
        <v>80000</v>
      </c>
      <c r="H35" s="129">
        <f t="shared" si="7"/>
        <v>75272</v>
      </c>
      <c r="I35" s="129">
        <f t="shared" si="0"/>
        <v>2296</v>
      </c>
      <c r="J35" s="129">
        <f t="shared" si="1"/>
        <v>5679.9999999999991</v>
      </c>
      <c r="K35" s="129">
        <f t="shared" si="2"/>
        <v>851.51</v>
      </c>
      <c r="L35" s="129">
        <f t="shared" si="9"/>
        <v>2432</v>
      </c>
      <c r="M35" s="129">
        <f t="shared" si="10"/>
        <v>5672</v>
      </c>
      <c r="N35" s="129"/>
      <c r="O35" s="129">
        <f t="shared" si="3"/>
        <v>16931.509999999998</v>
      </c>
      <c r="P35" s="129">
        <v>25</v>
      </c>
      <c r="Q35" s="125"/>
      <c r="R35" s="125"/>
      <c r="S35" s="62">
        <v>1347.38</v>
      </c>
      <c r="T35" s="62">
        <v>200</v>
      </c>
      <c r="U35" s="62">
        <v>7400.87</v>
      </c>
      <c r="V35" s="125"/>
      <c r="W35" s="125">
        <f t="shared" si="8"/>
        <v>8973.25</v>
      </c>
      <c r="X35" s="125">
        <f t="shared" si="4"/>
        <v>4728</v>
      </c>
      <c r="Y35" s="125">
        <f t="shared" si="11"/>
        <v>11352</v>
      </c>
      <c r="Z35" s="125">
        <f t="shared" si="6"/>
        <v>66298.75</v>
      </c>
      <c r="AA35" s="130"/>
      <c r="AB35" s="130"/>
      <c r="AC35" s="130"/>
      <c r="AD35" s="130"/>
      <c r="AE35" s="130"/>
      <c r="AF35" s="130"/>
      <c r="AG35" s="130"/>
      <c r="AH35" s="130"/>
      <c r="AI35" s="130"/>
      <c r="AJ35" s="130"/>
      <c r="AK35" s="130"/>
      <c r="AL35" s="130"/>
      <c r="AM35" s="130"/>
      <c r="AN35" s="130"/>
      <c r="AO35" s="130"/>
      <c r="AP35" s="130"/>
      <c r="AQ35" s="130"/>
      <c r="AR35" s="130"/>
      <c r="AS35" s="130"/>
      <c r="AT35" s="130"/>
      <c r="AU35" s="130"/>
      <c r="AV35" s="130"/>
      <c r="AW35" s="130"/>
      <c r="AX35" s="130"/>
      <c r="AY35" s="130"/>
      <c r="AZ35" s="130"/>
      <c r="BA35" s="130"/>
      <c r="BB35" s="130"/>
      <c r="BC35" s="130"/>
      <c r="BD35" s="130"/>
      <c r="BE35" s="130"/>
      <c r="BF35" s="130"/>
      <c r="BG35" s="130"/>
      <c r="BH35" s="130"/>
      <c r="BI35" s="130"/>
      <c r="BJ35" s="130"/>
      <c r="BK35" s="130"/>
      <c r="BL35" s="130"/>
      <c r="BM35" s="130"/>
      <c r="BN35" s="130"/>
      <c r="BO35" s="130"/>
      <c r="BP35" s="130"/>
      <c r="BQ35" s="130"/>
      <c r="BR35" s="130"/>
      <c r="BS35" s="130"/>
      <c r="BT35" s="130"/>
      <c r="BU35" s="130"/>
      <c r="BV35" s="130"/>
      <c r="BW35" s="130"/>
      <c r="BX35" s="130"/>
      <c r="BY35" s="130"/>
      <c r="BZ35" s="130"/>
      <c r="CA35" s="130"/>
      <c r="CB35" s="130"/>
    </row>
    <row r="36" spans="1:80" s="134" customFormat="1" ht="30" x14ac:dyDescent="0.2">
      <c r="A36" s="127">
        <v>28</v>
      </c>
      <c r="B36" s="128" t="s">
        <v>92</v>
      </c>
      <c r="C36" s="128" t="s">
        <v>65</v>
      </c>
      <c r="D36" s="128" t="s">
        <v>8</v>
      </c>
      <c r="E36" s="128" t="s">
        <v>26</v>
      </c>
      <c r="F36" s="128" t="s">
        <v>47</v>
      </c>
      <c r="G36" s="129">
        <v>95000</v>
      </c>
      <c r="H36" s="129">
        <f t="shared" si="7"/>
        <v>87670.04</v>
      </c>
      <c r="I36" s="129">
        <f t="shared" si="0"/>
        <v>2726.5</v>
      </c>
      <c r="J36" s="129">
        <f t="shared" si="1"/>
        <v>6744.9999999999991</v>
      </c>
      <c r="K36" s="129">
        <f t="shared" si="2"/>
        <v>851.51</v>
      </c>
      <c r="L36" s="129">
        <f t="shared" si="9"/>
        <v>2888</v>
      </c>
      <c r="M36" s="129">
        <f t="shared" si="10"/>
        <v>6735.5</v>
      </c>
      <c r="N36" s="129">
        <v>1715.46</v>
      </c>
      <c r="O36" s="129">
        <f t="shared" si="3"/>
        <v>21661.97</v>
      </c>
      <c r="P36" s="129">
        <v>25</v>
      </c>
      <c r="Q36" s="125">
        <v>5000</v>
      </c>
      <c r="R36" s="125"/>
      <c r="S36" s="62">
        <v>2226.91</v>
      </c>
      <c r="T36" s="62">
        <v>200</v>
      </c>
      <c r="U36" s="62">
        <v>10500.38</v>
      </c>
      <c r="V36" s="125"/>
      <c r="W36" s="125">
        <f t="shared" si="8"/>
        <v>17952.29</v>
      </c>
      <c r="X36" s="125">
        <f t="shared" si="4"/>
        <v>7329.96</v>
      </c>
      <c r="Y36" s="125">
        <f t="shared" si="11"/>
        <v>13480.5</v>
      </c>
      <c r="Z36" s="125">
        <f t="shared" si="6"/>
        <v>69717.75</v>
      </c>
      <c r="AA36" s="130"/>
      <c r="AB36" s="130"/>
      <c r="AC36" s="130"/>
      <c r="AD36" s="130"/>
      <c r="AE36" s="130"/>
      <c r="AF36" s="130"/>
      <c r="AG36" s="130"/>
      <c r="AH36" s="130"/>
      <c r="AI36" s="130"/>
      <c r="AJ36" s="130"/>
      <c r="AK36" s="130"/>
      <c r="AL36" s="130"/>
      <c r="AM36" s="130"/>
      <c r="AN36" s="130"/>
      <c r="AO36" s="130"/>
      <c r="AP36" s="130"/>
      <c r="AQ36" s="130"/>
      <c r="AR36" s="130"/>
      <c r="AS36" s="130"/>
      <c r="AT36" s="130"/>
      <c r="AU36" s="130"/>
      <c r="AV36" s="130"/>
      <c r="AW36" s="130"/>
      <c r="AX36" s="130"/>
      <c r="AY36" s="130"/>
      <c r="AZ36" s="130"/>
      <c r="BA36" s="130"/>
      <c r="BB36" s="130"/>
      <c r="BC36" s="130"/>
      <c r="BD36" s="130"/>
      <c r="BE36" s="130"/>
      <c r="BF36" s="130"/>
      <c r="BG36" s="130"/>
      <c r="BH36" s="130"/>
      <c r="BI36" s="130"/>
      <c r="BJ36" s="130"/>
      <c r="BK36" s="130"/>
      <c r="BL36" s="130"/>
      <c r="BM36" s="130"/>
      <c r="BN36" s="130"/>
      <c r="BO36" s="130"/>
      <c r="BP36" s="130"/>
      <c r="BQ36" s="130"/>
      <c r="BR36" s="130"/>
      <c r="BS36" s="130"/>
      <c r="BT36" s="130"/>
      <c r="BU36" s="130"/>
      <c r="BV36" s="130"/>
      <c r="BW36" s="130"/>
      <c r="BX36" s="130"/>
      <c r="BY36" s="130"/>
      <c r="BZ36" s="130"/>
      <c r="CA36" s="130"/>
      <c r="CB36" s="130"/>
    </row>
    <row r="37" spans="1:80" s="134" customFormat="1" ht="30" x14ac:dyDescent="0.2">
      <c r="A37" s="127">
        <v>29</v>
      </c>
      <c r="B37" s="128" t="s">
        <v>94</v>
      </c>
      <c r="C37" s="128" t="s">
        <v>65</v>
      </c>
      <c r="D37" s="128" t="s">
        <v>136</v>
      </c>
      <c r="E37" s="128" t="s">
        <v>40</v>
      </c>
      <c r="F37" s="128" t="s">
        <v>47</v>
      </c>
      <c r="G37" s="129">
        <v>80000</v>
      </c>
      <c r="H37" s="129">
        <f t="shared" ref="H37:H73" si="13">+G37-(I37+L37+N37)</f>
        <v>75272</v>
      </c>
      <c r="I37" s="129">
        <f t="shared" si="0"/>
        <v>2296</v>
      </c>
      <c r="J37" s="129">
        <f t="shared" si="1"/>
        <v>5679.9999999999991</v>
      </c>
      <c r="K37" s="129">
        <f t="shared" si="2"/>
        <v>851.51</v>
      </c>
      <c r="L37" s="129">
        <f t="shared" si="9"/>
        <v>2432</v>
      </c>
      <c r="M37" s="129">
        <f t="shared" si="10"/>
        <v>5672</v>
      </c>
      <c r="N37" s="129"/>
      <c r="O37" s="129">
        <f t="shared" ref="O37:O73" si="14">+I37+J37+K37+L37+M37+N37</f>
        <v>16931.509999999998</v>
      </c>
      <c r="P37" s="129">
        <v>25</v>
      </c>
      <c r="Q37" s="125">
        <v>4000</v>
      </c>
      <c r="R37" s="125"/>
      <c r="S37" s="62">
        <v>2348.73</v>
      </c>
      <c r="T37" s="62">
        <v>200</v>
      </c>
      <c r="U37" s="62">
        <v>7400.87</v>
      </c>
      <c r="V37" s="125"/>
      <c r="W37" s="125">
        <f t="shared" si="8"/>
        <v>13974.599999999999</v>
      </c>
      <c r="X37" s="125">
        <f t="shared" si="4"/>
        <v>4728</v>
      </c>
      <c r="Y37" s="125">
        <f t="shared" si="11"/>
        <v>11352</v>
      </c>
      <c r="Z37" s="125">
        <f t="shared" si="6"/>
        <v>61297.4</v>
      </c>
      <c r="AA37" s="130"/>
      <c r="AB37" s="130"/>
      <c r="AC37" s="130"/>
      <c r="AD37" s="130"/>
      <c r="AE37" s="130"/>
      <c r="AF37" s="130"/>
      <c r="AG37" s="130"/>
      <c r="AH37" s="130"/>
      <c r="AI37" s="130"/>
      <c r="AJ37" s="130"/>
      <c r="AK37" s="130"/>
      <c r="AL37" s="130"/>
      <c r="AM37" s="130"/>
      <c r="AN37" s="130"/>
      <c r="AO37" s="130"/>
      <c r="AP37" s="130"/>
      <c r="AQ37" s="130"/>
      <c r="AR37" s="130"/>
      <c r="AS37" s="130"/>
      <c r="AT37" s="130"/>
      <c r="AU37" s="130"/>
      <c r="AV37" s="130"/>
      <c r="AW37" s="130"/>
      <c r="AX37" s="130"/>
      <c r="AY37" s="130"/>
      <c r="AZ37" s="130"/>
      <c r="BA37" s="130"/>
      <c r="BB37" s="130"/>
      <c r="BC37" s="130"/>
      <c r="BD37" s="130"/>
      <c r="BE37" s="130"/>
      <c r="BF37" s="130"/>
      <c r="BG37" s="130"/>
      <c r="BH37" s="130"/>
      <c r="BI37" s="130"/>
      <c r="BJ37" s="130"/>
      <c r="BK37" s="130"/>
      <c r="BL37" s="130"/>
      <c r="BM37" s="130"/>
      <c r="BN37" s="130"/>
      <c r="BO37" s="130"/>
      <c r="BP37" s="130"/>
      <c r="BQ37" s="130"/>
      <c r="BR37" s="130"/>
      <c r="BS37" s="130"/>
      <c r="BT37" s="130"/>
      <c r="BU37" s="130"/>
      <c r="BV37" s="130"/>
      <c r="BW37" s="130"/>
      <c r="BX37" s="130"/>
      <c r="BY37" s="130"/>
      <c r="BZ37" s="130"/>
      <c r="CA37" s="130"/>
      <c r="CB37" s="130"/>
    </row>
    <row r="38" spans="1:80" s="134" customFormat="1" ht="30" x14ac:dyDescent="0.2">
      <c r="A38" s="127">
        <v>30</v>
      </c>
      <c r="B38" s="128" t="s">
        <v>95</v>
      </c>
      <c r="C38" s="128" t="s">
        <v>65</v>
      </c>
      <c r="D38" s="128" t="s">
        <v>12</v>
      </c>
      <c r="E38" s="128" t="s">
        <v>224</v>
      </c>
      <c r="F38" s="128" t="s">
        <v>47</v>
      </c>
      <c r="G38" s="129">
        <v>95000</v>
      </c>
      <c r="H38" s="129">
        <f t="shared" si="13"/>
        <v>87670.04</v>
      </c>
      <c r="I38" s="129">
        <f t="shared" si="0"/>
        <v>2726.5</v>
      </c>
      <c r="J38" s="129">
        <f t="shared" si="1"/>
        <v>6744.9999999999991</v>
      </c>
      <c r="K38" s="129">
        <f t="shared" si="2"/>
        <v>851.51</v>
      </c>
      <c r="L38" s="129">
        <f t="shared" si="9"/>
        <v>2888</v>
      </c>
      <c r="M38" s="129">
        <f t="shared" si="10"/>
        <v>6735.5</v>
      </c>
      <c r="N38" s="129">
        <v>1715.46</v>
      </c>
      <c r="O38" s="129">
        <f t="shared" si="14"/>
        <v>21661.97</v>
      </c>
      <c r="P38" s="129">
        <v>25</v>
      </c>
      <c r="Q38" s="125">
        <v>4328.3500000000004</v>
      </c>
      <c r="R38" s="125"/>
      <c r="S38" s="62">
        <v>2194.5300000000002</v>
      </c>
      <c r="T38" s="62">
        <v>200</v>
      </c>
      <c r="U38" s="62">
        <v>10500.38</v>
      </c>
      <c r="V38" s="125"/>
      <c r="W38" s="125">
        <f t="shared" si="8"/>
        <v>17248.260000000002</v>
      </c>
      <c r="X38" s="125">
        <f t="shared" si="4"/>
        <v>7329.96</v>
      </c>
      <c r="Y38" s="125">
        <f t="shared" si="11"/>
        <v>13480.5</v>
      </c>
      <c r="Z38" s="125">
        <f t="shared" si="6"/>
        <v>70421.78</v>
      </c>
      <c r="AA38" s="130"/>
      <c r="AB38" s="130"/>
      <c r="AC38" s="130"/>
      <c r="AD38" s="130"/>
      <c r="AE38" s="130"/>
      <c r="AF38" s="130"/>
      <c r="AG38" s="130"/>
      <c r="AH38" s="130"/>
      <c r="AI38" s="130"/>
      <c r="AJ38" s="130"/>
      <c r="AK38" s="130"/>
      <c r="AL38" s="130"/>
      <c r="AM38" s="130"/>
      <c r="AN38" s="130"/>
      <c r="AO38" s="130"/>
      <c r="AP38" s="130"/>
      <c r="AQ38" s="130"/>
      <c r="AR38" s="130"/>
      <c r="AS38" s="130"/>
      <c r="AT38" s="130"/>
      <c r="AU38" s="130"/>
      <c r="AV38" s="130"/>
      <c r="AW38" s="130"/>
      <c r="AX38" s="130"/>
      <c r="AY38" s="130"/>
      <c r="AZ38" s="130"/>
      <c r="BA38" s="130"/>
      <c r="BB38" s="130"/>
      <c r="BC38" s="130"/>
      <c r="BD38" s="130"/>
      <c r="BE38" s="130"/>
      <c r="BF38" s="130"/>
      <c r="BG38" s="130"/>
      <c r="BH38" s="130"/>
      <c r="BI38" s="130"/>
      <c r="BJ38" s="130"/>
      <c r="BK38" s="130"/>
      <c r="BL38" s="130"/>
      <c r="BM38" s="130"/>
      <c r="BN38" s="130"/>
      <c r="BO38" s="130"/>
      <c r="BP38" s="130"/>
      <c r="BQ38" s="130"/>
      <c r="BR38" s="130"/>
      <c r="BS38" s="130"/>
      <c r="BT38" s="130"/>
      <c r="BU38" s="130"/>
      <c r="BV38" s="130"/>
      <c r="BW38" s="130"/>
      <c r="BX38" s="130"/>
      <c r="BY38" s="130"/>
      <c r="BZ38" s="130"/>
      <c r="CA38" s="130"/>
      <c r="CB38" s="130"/>
    </row>
    <row r="39" spans="1:80" s="134" customFormat="1" ht="30" x14ac:dyDescent="0.2">
      <c r="A39" s="127">
        <v>31</v>
      </c>
      <c r="B39" s="128" t="s">
        <v>213</v>
      </c>
      <c r="C39" s="128" t="s">
        <v>66</v>
      </c>
      <c r="D39" s="128" t="s">
        <v>141</v>
      </c>
      <c r="E39" s="128" t="s">
        <v>46</v>
      </c>
      <c r="F39" s="128" t="s">
        <v>47</v>
      </c>
      <c r="G39" s="129">
        <v>48000</v>
      </c>
      <c r="H39" s="129">
        <f t="shared" si="13"/>
        <v>45163.199999999997</v>
      </c>
      <c r="I39" s="129">
        <f t="shared" si="0"/>
        <v>1377.6</v>
      </c>
      <c r="J39" s="129">
        <f t="shared" si="1"/>
        <v>3407.9999999999995</v>
      </c>
      <c r="K39" s="129">
        <f t="shared" si="2"/>
        <v>528</v>
      </c>
      <c r="L39" s="129">
        <f t="shared" si="9"/>
        <v>1459.2</v>
      </c>
      <c r="M39" s="129">
        <f t="shared" si="10"/>
        <v>3403.2000000000003</v>
      </c>
      <c r="N39" s="129"/>
      <c r="O39" s="129">
        <f t="shared" si="14"/>
        <v>10176</v>
      </c>
      <c r="P39" s="129">
        <v>25</v>
      </c>
      <c r="Q39" s="125">
        <v>1000</v>
      </c>
      <c r="R39" s="125"/>
      <c r="S39" s="62">
        <v>2134.44</v>
      </c>
      <c r="T39" s="62">
        <v>200</v>
      </c>
      <c r="U39" s="62">
        <v>1571.73</v>
      </c>
      <c r="V39" s="125"/>
      <c r="W39" s="125">
        <f t="shared" si="8"/>
        <v>4931.17</v>
      </c>
      <c r="X39" s="125">
        <f t="shared" si="4"/>
        <v>2836.8</v>
      </c>
      <c r="Y39" s="125">
        <f t="shared" si="11"/>
        <v>6811.2</v>
      </c>
      <c r="Z39" s="125">
        <f t="shared" si="6"/>
        <v>40232.03</v>
      </c>
      <c r="AA39" s="130"/>
      <c r="AB39" s="130"/>
      <c r="AC39" s="130"/>
      <c r="AD39" s="130"/>
      <c r="AE39" s="130"/>
      <c r="AF39" s="130"/>
      <c r="AG39" s="130"/>
      <c r="AH39" s="130"/>
      <c r="AI39" s="130"/>
      <c r="AJ39" s="130"/>
      <c r="AK39" s="130"/>
      <c r="AL39" s="130"/>
      <c r="AM39" s="130"/>
      <c r="AN39" s="130"/>
      <c r="AO39" s="130"/>
      <c r="AP39" s="130"/>
      <c r="AQ39" s="130"/>
      <c r="AR39" s="130"/>
      <c r="AS39" s="130"/>
      <c r="AT39" s="130"/>
      <c r="AU39" s="130"/>
      <c r="AV39" s="130"/>
      <c r="AW39" s="130"/>
      <c r="AX39" s="130"/>
      <c r="AY39" s="130"/>
      <c r="AZ39" s="130"/>
      <c r="BA39" s="130"/>
      <c r="BB39" s="130"/>
      <c r="BC39" s="130"/>
      <c r="BD39" s="130"/>
      <c r="BE39" s="130"/>
      <c r="BF39" s="130"/>
      <c r="BG39" s="130"/>
      <c r="BH39" s="130"/>
      <c r="BI39" s="130"/>
      <c r="BJ39" s="130"/>
      <c r="BK39" s="130"/>
      <c r="BL39" s="130"/>
      <c r="BM39" s="130"/>
      <c r="BN39" s="130"/>
      <c r="BO39" s="130"/>
      <c r="BP39" s="130"/>
      <c r="BQ39" s="130"/>
      <c r="BR39" s="130"/>
      <c r="BS39" s="130"/>
      <c r="BT39" s="130"/>
      <c r="BU39" s="130"/>
      <c r="BV39" s="130"/>
      <c r="BW39" s="130"/>
      <c r="BX39" s="130"/>
      <c r="BY39" s="130"/>
      <c r="BZ39" s="130"/>
      <c r="CA39" s="130"/>
      <c r="CB39" s="130"/>
    </row>
    <row r="40" spans="1:80" s="134" customFormat="1" ht="30" x14ac:dyDescent="0.2">
      <c r="A40" s="127">
        <v>32</v>
      </c>
      <c r="B40" s="128" t="s">
        <v>76</v>
      </c>
      <c r="C40" s="128" t="s">
        <v>66</v>
      </c>
      <c r="D40" s="128" t="s">
        <v>8</v>
      </c>
      <c r="E40" s="128" t="s">
        <v>170</v>
      </c>
      <c r="F40" s="128" t="s">
        <v>47</v>
      </c>
      <c r="G40" s="129">
        <v>48000</v>
      </c>
      <c r="H40" s="129">
        <f>+G40-(I40+L40+N40)</f>
        <v>45163.199999999997</v>
      </c>
      <c r="I40" s="129">
        <f t="shared" si="0"/>
        <v>1377.6</v>
      </c>
      <c r="J40" s="129">
        <f t="shared" si="1"/>
        <v>3407.9999999999995</v>
      </c>
      <c r="K40" s="129">
        <f t="shared" si="2"/>
        <v>528</v>
      </c>
      <c r="L40" s="129">
        <f t="shared" si="9"/>
        <v>1459.2</v>
      </c>
      <c r="M40" s="129">
        <f t="shared" si="10"/>
        <v>3403.2000000000003</v>
      </c>
      <c r="N40" s="129"/>
      <c r="O40" s="129">
        <f>+I40+J40+K40+L40+M40+N40</f>
        <v>10176</v>
      </c>
      <c r="P40" s="129">
        <v>25</v>
      </c>
      <c r="Q40" s="125"/>
      <c r="R40" s="125"/>
      <c r="S40" s="62">
        <v>1306.21</v>
      </c>
      <c r="T40" s="62">
        <v>200</v>
      </c>
      <c r="U40" s="62">
        <v>1571.73</v>
      </c>
      <c r="V40" s="125"/>
      <c r="W40" s="125">
        <f t="shared" si="8"/>
        <v>3102.94</v>
      </c>
      <c r="X40" s="125">
        <f t="shared" si="4"/>
        <v>2836.8</v>
      </c>
      <c r="Y40" s="125">
        <f>+J40+M40</f>
        <v>6811.2</v>
      </c>
      <c r="Z40" s="125">
        <f t="shared" si="6"/>
        <v>42060.26</v>
      </c>
      <c r="AA40" s="130"/>
      <c r="AB40" s="130"/>
      <c r="AC40" s="130"/>
      <c r="AD40" s="130"/>
      <c r="AE40" s="130"/>
      <c r="AF40" s="130"/>
      <c r="AG40" s="130"/>
      <c r="AH40" s="130"/>
      <c r="AI40" s="130"/>
      <c r="AJ40" s="130"/>
      <c r="AK40" s="130"/>
      <c r="AL40" s="130"/>
      <c r="AM40" s="130"/>
      <c r="AN40" s="130"/>
      <c r="AO40" s="130"/>
      <c r="AP40" s="130"/>
      <c r="AQ40" s="130"/>
      <c r="AR40" s="130"/>
      <c r="AS40" s="130"/>
      <c r="AT40" s="130"/>
      <c r="AU40" s="130"/>
      <c r="AV40" s="130"/>
      <c r="AW40" s="130"/>
      <c r="AX40" s="130"/>
      <c r="AY40" s="130"/>
      <c r="AZ40" s="130"/>
      <c r="BA40" s="130"/>
      <c r="BB40" s="130"/>
      <c r="BC40" s="130"/>
      <c r="BD40" s="130"/>
      <c r="BE40" s="130"/>
      <c r="BF40" s="130"/>
      <c r="BG40" s="130"/>
      <c r="BH40" s="130"/>
      <c r="BI40" s="130"/>
      <c r="BJ40" s="130"/>
      <c r="BK40" s="130"/>
      <c r="BL40" s="130"/>
      <c r="BM40" s="130"/>
      <c r="BN40" s="130"/>
      <c r="BO40" s="130"/>
      <c r="BP40" s="130"/>
      <c r="BQ40" s="130"/>
      <c r="BR40" s="130"/>
      <c r="BS40" s="130"/>
      <c r="BT40" s="130"/>
      <c r="BU40" s="130"/>
      <c r="BV40" s="130"/>
      <c r="BW40" s="130"/>
      <c r="BX40" s="130"/>
      <c r="BY40" s="130"/>
      <c r="BZ40" s="130"/>
      <c r="CA40" s="130"/>
      <c r="CB40" s="130"/>
    </row>
    <row r="41" spans="1:80" s="134" customFormat="1" x14ac:dyDescent="0.2">
      <c r="A41" s="127">
        <v>33</v>
      </c>
      <c r="B41" s="128" t="s">
        <v>228</v>
      </c>
      <c r="C41" s="128" t="s">
        <v>65</v>
      </c>
      <c r="D41" s="128" t="s">
        <v>13</v>
      </c>
      <c r="E41" s="128" t="s">
        <v>43</v>
      </c>
      <c r="F41" s="128" t="s">
        <v>47</v>
      </c>
      <c r="G41" s="129">
        <v>60000</v>
      </c>
      <c r="H41" s="129">
        <f t="shared" si="13"/>
        <v>54738.54</v>
      </c>
      <c r="I41" s="129">
        <f t="shared" si="0"/>
        <v>1722</v>
      </c>
      <c r="J41" s="129">
        <f t="shared" si="1"/>
        <v>4260</v>
      </c>
      <c r="K41" s="129">
        <f t="shared" si="2"/>
        <v>660.00000000000011</v>
      </c>
      <c r="L41" s="129">
        <f t="shared" si="9"/>
        <v>1824</v>
      </c>
      <c r="M41" s="129">
        <f t="shared" si="10"/>
        <v>4254</v>
      </c>
      <c r="N41" s="129">
        <v>1715.46</v>
      </c>
      <c r="O41" s="129">
        <f t="shared" si="14"/>
        <v>14435.46</v>
      </c>
      <c r="P41" s="129">
        <v>25</v>
      </c>
      <c r="Q41" s="125">
        <v>6500</v>
      </c>
      <c r="R41" s="125"/>
      <c r="S41" s="62">
        <v>109.98</v>
      </c>
      <c r="T41" s="62">
        <v>200</v>
      </c>
      <c r="U41" s="62">
        <v>2800.49</v>
      </c>
      <c r="V41" s="125"/>
      <c r="W41" s="125">
        <f t="shared" si="8"/>
        <v>9635.4699999999993</v>
      </c>
      <c r="X41" s="125">
        <f t="shared" si="4"/>
        <v>5261.46</v>
      </c>
      <c r="Y41" s="125">
        <f t="shared" si="11"/>
        <v>8514</v>
      </c>
      <c r="Z41" s="125">
        <f t="shared" si="6"/>
        <v>45103.07</v>
      </c>
      <c r="AA41" s="130"/>
      <c r="AB41" s="130"/>
      <c r="AC41" s="130"/>
      <c r="AD41" s="130"/>
      <c r="AE41" s="130"/>
      <c r="AF41" s="130"/>
      <c r="AG41" s="130"/>
      <c r="AH41" s="130"/>
      <c r="AI41" s="130"/>
      <c r="AJ41" s="130"/>
      <c r="AK41" s="130"/>
      <c r="AL41" s="130"/>
      <c r="AM41" s="130"/>
      <c r="AN41" s="130"/>
      <c r="AO41" s="130"/>
      <c r="AP41" s="130"/>
      <c r="AQ41" s="130"/>
      <c r="AR41" s="130"/>
      <c r="AS41" s="130"/>
      <c r="AT41" s="130"/>
      <c r="AU41" s="130"/>
      <c r="AV41" s="130"/>
      <c r="AW41" s="130"/>
      <c r="AX41" s="130"/>
      <c r="AY41" s="130"/>
      <c r="AZ41" s="130"/>
      <c r="BA41" s="130"/>
      <c r="BB41" s="130"/>
      <c r="BC41" s="130"/>
      <c r="BD41" s="130"/>
      <c r="BE41" s="130"/>
      <c r="BF41" s="130"/>
      <c r="BG41" s="130"/>
      <c r="BH41" s="130"/>
      <c r="BI41" s="130"/>
      <c r="BJ41" s="130"/>
      <c r="BK41" s="130"/>
      <c r="BL41" s="130"/>
      <c r="BM41" s="130"/>
      <c r="BN41" s="130"/>
      <c r="BO41" s="130"/>
      <c r="BP41" s="130"/>
      <c r="BQ41" s="130"/>
      <c r="BR41" s="130"/>
      <c r="BS41" s="130"/>
      <c r="BT41" s="130"/>
      <c r="BU41" s="130"/>
      <c r="BV41" s="130"/>
      <c r="BW41" s="130"/>
      <c r="BX41" s="130"/>
      <c r="BY41" s="130"/>
      <c r="BZ41" s="130"/>
      <c r="CA41" s="130"/>
      <c r="CB41" s="130"/>
    </row>
    <row r="42" spans="1:80" s="134" customFormat="1" ht="30" customHeight="1" x14ac:dyDescent="0.2">
      <c r="A42" s="127">
        <v>34</v>
      </c>
      <c r="B42" s="128" t="s">
        <v>96</v>
      </c>
      <c r="C42" s="128" t="s">
        <v>65</v>
      </c>
      <c r="D42" s="128" t="s">
        <v>8</v>
      </c>
      <c r="E42" s="128" t="s">
        <v>29</v>
      </c>
      <c r="F42" s="128" t="s">
        <v>47</v>
      </c>
      <c r="G42" s="129">
        <v>60000</v>
      </c>
      <c r="H42" s="129">
        <f t="shared" si="13"/>
        <v>56454</v>
      </c>
      <c r="I42" s="129">
        <f t="shared" si="0"/>
        <v>1722</v>
      </c>
      <c r="J42" s="129">
        <f t="shared" si="1"/>
        <v>4260</v>
      </c>
      <c r="K42" s="129">
        <f t="shared" si="2"/>
        <v>660.00000000000011</v>
      </c>
      <c r="L42" s="129">
        <f t="shared" si="9"/>
        <v>1824</v>
      </c>
      <c r="M42" s="129">
        <f t="shared" si="10"/>
        <v>4254</v>
      </c>
      <c r="N42" s="129"/>
      <c r="O42" s="129">
        <f t="shared" si="14"/>
        <v>12720</v>
      </c>
      <c r="P42" s="129">
        <v>25</v>
      </c>
      <c r="Q42" s="125">
        <v>5592.26</v>
      </c>
      <c r="R42" s="125"/>
      <c r="S42" s="62">
        <v>1020.72</v>
      </c>
      <c r="T42" s="62">
        <v>200</v>
      </c>
      <c r="U42" s="62">
        <v>3486.68</v>
      </c>
      <c r="V42" s="125"/>
      <c r="W42" s="125">
        <f t="shared" si="8"/>
        <v>10324.66</v>
      </c>
      <c r="X42" s="125">
        <f t="shared" si="4"/>
        <v>3546</v>
      </c>
      <c r="Y42" s="125">
        <f t="shared" si="11"/>
        <v>8514</v>
      </c>
      <c r="Z42" s="125">
        <f t="shared" si="6"/>
        <v>46129.34</v>
      </c>
      <c r="AA42" s="130"/>
      <c r="AB42" s="130"/>
      <c r="AC42" s="130"/>
      <c r="AD42" s="130"/>
      <c r="AE42" s="130"/>
      <c r="AF42" s="130"/>
      <c r="AG42" s="130"/>
      <c r="AH42" s="130"/>
      <c r="AI42" s="130"/>
      <c r="AJ42" s="130"/>
      <c r="AK42" s="130"/>
      <c r="AL42" s="130"/>
      <c r="AM42" s="130"/>
      <c r="AN42" s="130"/>
      <c r="AO42" s="130"/>
      <c r="AP42" s="130"/>
      <c r="AQ42" s="130"/>
      <c r="AR42" s="130"/>
      <c r="AS42" s="130"/>
      <c r="AT42" s="130"/>
      <c r="AU42" s="130"/>
      <c r="AV42" s="130"/>
      <c r="AW42" s="130"/>
      <c r="AX42" s="130"/>
      <c r="AY42" s="130"/>
      <c r="AZ42" s="130"/>
      <c r="BA42" s="130"/>
      <c r="BB42" s="130"/>
      <c r="BC42" s="130"/>
      <c r="BD42" s="130"/>
      <c r="BE42" s="130"/>
      <c r="BF42" s="130"/>
      <c r="BG42" s="130"/>
      <c r="BH42" s="130"/>
      <c r="BI42" s="130"/>
      <c r="BJ42" s="130"/>
      <c r="BK42" s="130"/>
      <c r="BL42" s="130"/>
      <c r="BM42" s="130"/>
      <c r="BN42" s="130"/>
      <c r="BO42" s="130"/>
      <c r="BP42" s="130"/>
      <c r="BQ42" s="130"/>
      <c r="BR42" s="130"/>
      <c r="BS42" s="130"/>
      <c r="BT42" s="130"/>
      <c r="BU42" s="130"/>
      <c r="BV42" s="130"/>
      <c r="BW42" s="130"/>
      <c r="BX42" s="130"/>
      <c r="BY42" s="130"/>
      <c r="BZ42" s="130"/>
      <c r="CA42" s="130"/>
      <c r="CB42" s="130"/>
    </row>
    <row r="43" spans="1:80" s="134" customFormat="1" ht="30" x14ac:dyDescent="0.2">
      <c r="A43" s="127">
        <v>35</v>
      </c>
      <c r="B43" s="128" t="s">
        <v>97</v>
      </c>
      <c r="C43" s="128" t="s">
        <v>65</v>
      </c>
      <c r="D43" s="128" t="s">
        <v>172</v>
      </c>
      <c r="E43" s="128" t="s">
        <v>209</v>
      </c>
      <c r="F43" s="128" t="s">
        <v>47</v>
      </c>
      <c r="G43" s="129">
        <v>60000</v>
      </c>
      <c r="H43" s="129">
        <f t="shared" si="13"/>
        <v>54738.54</v>
      </c>
      <c r="I43" s="129">
        <f t="shared" si="0"/>
        <v>1722</v>
      </c>
      <c r="J43" s="129">
        <f t="shared" si="1"/>
        <v>4260</v>
      </c>
      <c r="K43" s="129">
        <f t="shared" si="2"/>
        <v>660.00000000000011</v>
      </c>
      <c r="L43" s="129">
        <f t="shared" si="9"/>
        <v>1824</v>
      </c>
      <c r="M43" s="129">
        <f t="shared" si="10"/>
        <v>4254</v>
      </c>
      <c r="N43" s="129">
        <v>1715.46</v>
      </c>
      <c r="O43" s="129">
        <f t="shared" si="14"/>
        <v>14435.46</v>
      </c>
      <c r="P43" s="129">
        <v>25</v>
      </c>
      <c r="Q43" s="125"/>
      <c r="R43" s="125"/>
      <c r="S43" s="62">
        <v>1467.22</v>
      </c>
      <c r="T43" s="62">
        <v>200</v>
      </c>
      <c r="U43" s="62">
        <v>3143.58</v>
      </c>
      <c r="V43" s="125"/>
      <c r="W43" s="125">
        <f t="shared" si="8"/>
        <v>4835.8</v>
      </c>
      <c r="X43" s="125">
        <f t="shared" si="4"/>
        <v>5261.46</v>
      </c>
      <c r="Y43" s="125">
        <f t="shared" si="11"/>
        <v>8514</v>
      </c>
      <c r="Z43" s="125">
        <f t="shared" si="6"/>
        <v>49902.74</v>
      </c>
      <c r="AA43" s="130"/>
      <c r="AB43" s="130"/>
      <c r="AC43" s="130"/>
      <c r="AD43" s="130"/>
      <c r="AE43" s="130"/>
      <c r="AF43" s="130"/>
      <c r="AG43" s="130"/>
      <c r="AH43" s="130"/>
      <c r="AI43" s="130"/>
      <c r="AJ43" s="130"/>
      <c r="AK43" s="130"/>
      <c r="AL43" s="130"/>
      <c r="AM43" s="130"/>
      <c r="AN43" s="130"/>
      <c r="AO43" s="130"/>
      <c r="AP43" s="130"/>
      <c r="AQ43" s="130"/>
      <c r="AR43" s="130"/>
      <c r="AS43" s="130"/>
      <c r="AT43" s="130"/>
      <c r="AU43" s="130"/>
      <c r="AV43" s="130"/>
      <c r="AW43" s="130"/>
      <c r="AX43" s="130"/>
      <c r="AY43" s="130"/>
      <c r="AZ43" s="130"/>
      <c r="BA43" s="130"/>
      <c r="BB43" s="130"/>
      <c r="BC43" s="130"/>
      <c r="BD43" s="130"/>
      <c r="BE43" s="130"/>
      <c r="BF43" s="130"/>
      <c r="BG43" s="130"/>
      <c r="BH43" s="130"/>
      <c r="BI43" s="130"/>
      <c r="BJ43" s="130"/>
      <c r="BK43" s="130"/>
      <c r="BL43" s="130"/>
      <c r="BM43" s="130"/>
      <c r="BN43" s="130"/>
      <c r="BO43" s="130"/>
      <c r="BP43" s="130"/>
      <c r="BQ43" s="130"/>
      <c r="BR43" s="130"/>
      <c r="BS43" s="130"/>
      <c r="BT43" s="130"/>
      <c r="BU43" s="130"/>
      <c r="BV43" s="130"/>
      <c r="BW43" s="130"/>
      <c r="BX43" s="130"/>
      <c r="BY43" s="130"/>
      <c r="BZ43" s="130"/>
      <c r="CA43" s="130"/>
      <c r="CB43" s="130"/>
    </row>
    <row r="44" spans="1:80" s="134" customFormat="1" x14ac:dyDescent="0.2">
      <c r="A44" s="127">
        <v>36</v>
      </c>
      <c r="B44" s="128" t="s">
        <v>98</v>
      </c>
      <c r="C44" s="128" t="s">
        <v>66</v>
      </c>
      <c r="D44" s="128" t="s">
        <v>14</v>
      </c>
      <c r="E44" s="128" t="s">
        <v>41</v>
      </c>
      <c r="F44" s="128" t="s">
        <v>47</v>
      </c>
      <c r="G44" s="129">
        <v>60000</v>
      </c>
      <c r="H44" s="129">
        <f t="shared" si="13"/>
        <v>54738.54</v>
      </c>
      <c r="I44" s="129">
        <f t="shared" si="0"/>
        <v>1722</v>
      </c>
      <c r="J44" s="129">
        <f t="shared" si="1"/>
        <v>4260</v>
      </c>
      <c r="K44" s="129">
        <f t="shared" si="2"/>
        <v>660.00000000000011</v>
      </c>
      <c r="L44" s="129">
        <f t="shared" si="9"/>
        <v>1824</v>
      </c>
      <c r="M44" s="129">
        <f t="shared" si="10"/>
        <v>4254</v>
      </c>
      <c r="N44" s="129">
        <v>1715.46</v>
      </c>
      <c r="O44" s="129">
        <f t="shared" si="14"/>
        <v>14435.46</v>
      </c>
      <c r="P44" s="129">
        <v>25</v>
      </c>
      <c r="Q44" s="125">
        <v>3495.45</v>
      </c>
      <c r="R44" s="125"/>
      <c r="S44" s="62">
        <v>549.96</v>
      </c>
      <c r="T44" s="62">
        <v>200</v>
      </c>
      <c r="U44" s="62">
        <v>3143.58</v>
      </c>
      <c r="V44" s="125"/>
      <c r="W44" s="125">
        <f t="shared" si="8"/>
        <v>7413.99</v>
      </c>
      <c r="X44" s="125">
        <f t="shared" si="4"/>
        <v>5261.46</v>
      </c>
      <c r="Y44" s="125">
        <f t="shared" si="11"/>
        <v>8514</v>
      </c>
      <c r="Z44" s="125">
        <f t="shared" si="6"/>
        <v>47324.55</v>
      </c>
      <c r="AA44" s="130"/>
      <c r="AB44" s="130"/>
      <c r="AC44" s="130"/>
      <c r="AD44" s="130"/>
      <c r="AE44" s="130"/>
      <c r="AF44" s="130"/>
      <c r="AG44" s="130"/>
      <c r="AH44" s="130"/>
      <c r="AI44" s="130"/>
      <c r="AJ44" s="130"/>
      <c r="AK44" s="130"/>
      <c r="AL44" s="130"/>
      <c r="AM44" s="130"/>
      <c r="AN44" s="130"/>
      <c r="AO44" s="130"/>
      <c r="AP44" s="130"/>
      <c r="AQ44" s="130"/>
      <c r="AR44" s="130"/>
      <c r="AS44" s="130"/>
      <c r="AT44" s="130"/>
      <c r="AU44" s="130"/>
      <c r="AV44" s="130"/>
      <c r="AW44" s="130"/>
      <c r="AX44" s="130"/>
      <c r="AY44" s="130"/>
      <c r="AZ44" s="130"/>
      <c r="BA44" s="130"/>
      <c r="BB44" s="130"/>
      <c r="BC44" s="130"/>
      <c r="BD44" s="130"/>
      <c r="BE44" s="130"/>
      <c r="BF44" s="130"/>
      <c r="BG44" s="130"/>
      <c r="BH44" s="130"/>
      <c r="BI44" s="130"/>
      <c r="BJ44" s="130"/>
      <c r="BK44" s="130"/>
      <c r="BL44" s="130"/>
      <c r="BM44" s="130"/>
      <c r="BN44" s="130"/>
      <c r="BO44" s="130"/>
      <c r="BP44" s="130"/>
      <c r="BQ44" s="130"/>
      <c r="BR44" s="130"/>
      <c r="BS44" s="130"/>
      <c r="BT44" s="130"/>
      <c r="BU44" s="130"/>
      <c r="BV44" s="130"/>
      <c r="BW44" s="130"/>
      <c r="BX44" s="130"/>
      <c r="BY44" s="130"/>
      <c r="BZ44" s="130"/>
      <c r="CA44" s="130"/>
      <c r="CB44" s="130"/>
    </row>
    <row r="45" spans="1:80" s="134" customFormat="1" x14ac:dyDescent="0.2">
      <c r="A45" s="127">
        <v>37</v>
      </c>
      <c r="B45" s="128" t="s">
        <v>93</v>
      </c>
      <c r="C45" s="128" t="s">
        <v>65</v>
      </c>
      <c r="D45" s="128" t="s">
        <v>11</v>
      </c>
      <c r="E45" s="128" t="s">
        <v>28</v>
      </c>
      <c r="F45" s="128" t="s">
        <v>47</v>
      </c>
      <c r="G45" s="129">
        <v>60000</v>
      </c>
      <c r="H45" s="129">
        <f>+G45-(I45+L45+N45)</f>
        <v>56454</v>
      </c>
      <c r="I45" s="129">
        <f t="shared" si="0"/>
        <v>1722</v>
      </c>
      <c r="J45" s="129">
        <f t="shared" si="1"/>
        <v>4260</v>
      </c>
      <c r="K45" s="129">
        <f t="shared" si="2"/>
        <v>660.00000000000011</v>
      </c>
      <c r="L45" s="129">
        <f t="shared" si="9"/>
        <v>1824</v>
      </c>
      <c r="M45" s="129">
        <f t="shared" si="10"/>
        <v>4254</v>
      </c>
      <c r="N45" s="129"/>
      <c r="O45" s="129">
        <f>+I45+J45+K45+L45+M45+N45</f>
        <v>12720</v>
      </c>
      <c r="P45" s="129">
        <v>25</v>
      </c>
      <c r="Q45" s="125"/>
      <c r="R45" s="125"/>
      <c r="S45" s="62">
        <v>1223.01</v>
      </c>
      <c r="T45" s="62">
        <v>200</v>
      </c>
      <c r="U45" s="62">
        <f>IF((H45*12)&gt;867123.01,(79776+(((H45*12)-867123.01)*0.25))/12,IF((H45*12)&gt;624329.01,(31216+(((H45*12)-624329.01)*0.2))/12,IF((H45*12)&gt;416220.01,(((H45*12)-416220.01)*0.15)/12,0)))</f>
        <v>3486.6498333333329</v>
      </c>
      <c r="V45" s="62"/>
      <c r="W45" s="125">
        <f t="shared" si="8"/>
        <v>4934.6598333333332</v>
      </c>
      <c r="X45" s="125">
        <f t="shared" si="4"/>
        <v>3546</v>
      </c>
      <c r="Y45" s="125">
        <f>+J45+M45</f>
        <v>8514</v>
      </c>
      <c r="Z45" s="125">
        <f t="shared" si="6"/>
        <v>51519.340166666669</v>
      </c>
      <c r="AA45" s="130"/>
      <c r="AB45" s="130"/>
      <c r="AC45" s="130"/>
      <c r="AD45" s="130"/>
      <c r="AE45" s="130"/>
      <c r="AF45" s="130"/>
      <c r="AG45" s="130"/>
      <c r="AH45" s="130"/>
      <c r="AI45" s="130"/>
      <c r="AJ45" s="130"/>
      <c r="AK45" s="130"/>
      <c r="AL45" s="130"/>
      <c r="AM45" s="130"/>
      <c r="AN45" s="130"/>
      <c r="AO45" s="130"/>
      <c r="AP45" s="130"/>
      <c r="AQ45" s="130"/>
      <c r="AR45" s="130"/>
      <c r="AS45" s="130"/>
      <c r="AT45" s="130"/>
      <c r="AU45" s="130"/>
      <c r="AV45" s="130"/>
      <c r="AW45" s="130"/>
      <c r="AX45" s="130"/>
      <c r="AY45" s="130"/>
      <c r="AZ45" s="130"/>
      <c r="BA45" s="130"/>
      <c r="BB45" s="130"/>
      <c r="BC45" s="130"/>
      <c r="BD45" s="130"/>
      <c r="BE45" s="130"/>
      <c r="BF45" s="130"/>
      <c r="BG45" s="130"/>
      <c r="BH45" s="130"/>
      <c r="BI45" s="130"/>
      <c r="BJ45" s="130"/>
      <c r="BK45" s="130"/>
      <c r="BL45" s="130"/>
      <c r="BM45" s="130"/>
      <c r="BN45" s="130"/>
      <c r="BO45" s="130"/>
      <c r="BP45" s="130"/>
      <c r="BQ45" s="130"/>
      <c r="BR45" s="130"/>
      <c r="BS45" s="130"/>
      <c r="BT45" s="130"/>
      <c r="BU45" s="130"/>
      <c r="BV45" s="130"/>
      <c r="BW45" s="130"/>
      <c r="BX45" s="130"/>
      <c r="BY45" s="130"/>
      <c r="BZ45" s="130"/>
      <c r="CA45" s="130"/>
      <c r="CB45" s="130"/>
    </row>
    <row r="46" spans="1:80" s="134" customFormat="1" ht="30" x14ac:dyDescent="0.2">
      <c r="A46" s="127">
        <v>38</v>
      </c>
      <c r="B46" s="128" t="s">
        <v>99</v>
      </c>
      <c r="C46" s="128" t="s">
        <v>65</v>
      </c>
      <c r="D46" s="128" t="s">
        <v>6</v>
      </c>
      <c r="E46" s="128" t="s">
        <v>55</v>
      </c>
      <c r="F46" s="128" t="s">
        <v>47</v>
      </c>
      <c r="G46" s="129">
        <v>60000</v>
      </c>
      <c r="H46" s="129">
        <f t="shared" si="13"/>
        <v>56454</v>
      </c>
      <c r="I46" s="129">
        <f t="shared" si="0"/>
        <v>1722</v>
      </c>
      <c r="J46" s="129">
        <f t="shared" si="1"/>
        <v>4260</v>
      </c>
      <c r="K46" s="129">
        <f t="shared" si="2"/>
        <v>660.00000000000011</v>
      </c>
      <c r="L46" s="129">
        <f t="shared" si="9"/>
        <v>1824</v>
      </c>
      <c r="M46" s="129">
        <f t="shared" si="10"/>
        <v>4254</v>
      </c>
      <c r="N46" s="129"/>
      <c r="O46" s="129">
        <f t="shared" si="14"/>
        <v>12720</v>
      </c>
      <c r="P46" s="129">
        <v>25</v>
      </c>
      <c r="Q46" s="125">
        <v>2458.4</v>
      </c>
      <c r="R46" s="125"/>
      <c r="S46" s="62">
        <v>1594.56</v>
      </c>
      <c r="T46" s="62">
        <v>200</v>
      </c>
      <c r="U46" s="62">
        <f>IF((H46*12)&gt;867123.01,(79776+(((H46*12)-867123.01)*0.25))/12,IF((H46*12)&gt;624329.01,(31216+(((H46*12)-624329.01)*0.2))/12,IF((H46*12)&gt;416220.01,(((H46*12)-416220.01)*0.15)/12,0)))</f>
        <v>3486.6498333333329</v>
      </c>
      <c r="V46" s="62"/>
      <c r="W46" s="125">
        <f t="shared" si="8"/>
        <v>7764.609833333333</v>
      </c>
      <c r="X46" s="125">
        <f t="shared" si="4"/>
        <v>3546</v>
      </c>
      <c r="Y46" s="125">
        <f t="shared" si="11"/>
        <v>8514</v>
      </c>
      <c r="Z46" s="125">
        <f t="shared" si="6"/>
        <v>48689.390166666664</v>
      </c>
      <c r="AA46" s="130"/>
      <c r="AB46" s="130"/>
      <c r="AC46" s="130"/>
      <c r="AD46" s="130"/>
      <c r="AE46" s="130"/>
      <c r="AF46" s="130"/>
      <c r="AG46" s="130"/>
      <c r="AH46" s="130"/>
      <c r="AI46" s="130"/>
      <c r="AJ46" s="130"/>
      <c r="AK46" s="130"/>
      <c r="AL46" s="130"/>
      <c r="AM46" s="130"/>
      <c r="AN46" s="130"/>
      <c r="AO46" s="130"/>
      <c r="AP46" s="130"/>
      <c r="AQ46" s="130"/>
      <c r="AR46" s="130"/>
      <c r="AS46" s="130"/>
      <c r="AT46" s="130"/>
      <c r="AU46" s="130"/>
      <c r="AV46" s="130"/>
      <c r="AW46" s="130"/>
      <c r="AX46" s="130"/>
      <c r="AY46" s="130"/>
      <c r="AZ46" s="130"/>
      <c r="BA46" s="130"/>
      <c r="BB46" s="130"/>
      <c r="BC46" s="130"/>
      <c r="BD46" s="130"/>
      <c r="BE46" s="130"/>
      <c r="BF46" s="130"/>
      <c r="BG46" s="130"/>
      <c r="BH46" s="130"/>
      <c r="BI46" s="130"/>
      <c r="BJ46" s="130"/>
      <c r="BK46" s="130"/>
      <c r="BL46" s="130"/>
      <c r="BM46" s="130"/>
      <c r="BN46" s="130"/>
      <c r="BO46" s="130"/>
      <c r="BP46" s="130"/>
      <c r="BQ46" s="130"/>
      <c r="BR46" s="130"/>
      <c r="BS46" s="130"/>
      <c r="BT46" s="130"/>
      <c r="BU46" s="130"/>
      <c r="BV46" s="130"/>
      <c r="BW46" s="130"/>
      <c r="BX46" s="130"/>
      <c r="BY46" s="130"/>
      <c r="BZ46" s="130"/>
      <c r="CA46" s="130"/>
      <c r="CB46" s="130"/>
    </row>
    <row r="47" spans="1:80" s="134" customFormat="1" ht="30" x14ac:dyDescent="0.2">
      <c r="A47" s="127">
        <v>39</v>
      </c>
      <c r="B47" s="128" t="s">
        <v>151</v>
      </c>
      <c r="C47" s="128" t="s">
        <v>65</v>
      </c>
      <c r="D47" s="128" t="s">
        <v>9</v>
      </c>
      <c r="E47" s="128" t="s">
        <v>44</v>
      </c>
      <c r="F47" s="128" t="s">
        <v>60</v>
      </c>
      <c r="G47" s="129">
        <v>65000</v>
      </c>
      <c r="H47" s="129">
        <f t="shared" si="13"/>
        <v>61158.5</v>
      </c>
      <c r="I47" s="129">
        <f t="shared" si="0"/>
        <v>1865.5</v>
      </c>
      <c r="J47" s="129">
        <f t="shared" si="1"/>
        <v>4615</v>
      </c>
      <c r="K47" s="129">
        <f t="shared" si="2"/>
        <v>715.00000000000011</v>
      </c>
      <c r="L47" s="129">
        <f t="shared" si="9"/>
        <v>1976</v>
      </c>
      <c r="M47" s="129">
        <f t="shared" si="10"/>
        <v>4608.5</v>
      </c>
      <c r="N47" s="129"/>
      <c r="O47" s="129">
        <f t="shared" si="14"/>
        <v>13780</v>
      </c>
      <c r="P47" s="129">
        <v>25</v>
      </c>
      <c r="Q47" s="125">
        <v>8537.7800000000007</v>
      </c>
      <c r="R47" s="125"/>
      <c r="S47" s="62">
        <v>1298.6300000000001</v>
      </c>
      <c r="T47" s="62">
        <v>200</v>
      </c>
      <c r="U47" s="62">
        <f>IF((H47*12)&gt;867123.01,(79776+(((H47*12)-867123.01)*0.25))/12,IF((H47*12)&gt;624329.01,(31216+(((H47*12)-624329.01)*0.2))/12,IF((H47*12)&gt;416220.01,(((H47*12)-416220.01)*0.15)/12,0)))</f>
        <v>4427.5498333333335</v>
      </c>
      <c r="V47" s="62"/>
      <c r="W47" s="125">
        <f t="shared" si="8"/>
        <v>14488.959833333334</v>
      </c>
      <c r="X47" s="125">
        <f t="shared" si="4"/>
        <v>3841.5</v>
      </c>
      <c r="Y47" s="125">
        <f t="shared" si="11"/>
        <v>9223.5</v>
      </c>
      <c r="Z47" s="125">
        <f t="shared" si="6"/>
        <v>46669.540166666666</v>
      </c>
      <c r="AA47" s="130"/>
      <c r="AB47" s="130"/>
      <c r="AC47" s="130"/>
      <c r="AD47" s="130"/>
      <c r="AE47" s="130"/>
      <c r="AF47" s="130"/>
      <c r="AG47" s="130"/>
      <c r="AH47" s="130"/>
      <c r="AI47" s="130"/>
      <c r="AJ47" s="130"/>
      <c r="AK47" s="130"/>
      <c r="AL47" s="130"/>
      <c r="AM47" s="130"/>
      <c r="AN47" s="130"/>
      <c r="AO47" s="130"/>
      <c r="AP47" s="130"/>
      <c r="AQ47" s="130"/>
      <c r="AR47" s="130"/>
      <c r="AS47" s="130"/>
      <c r="AT47" s="130"/>
      <c r="AU47" s="130"/>
      <c r="AV47" s="130"/>
      <c r="AW47" s="130"/>
      <c r="AX47" s="130"/>
      <c r="AY47" s="130"/>
      <c r="AZ47" s="130"/>
      <c r="BA47" s="130"/>
      <c r="BB47" s="130"/>
      <c r="BC47" s="130"/>
      <c r="BD47" s="130"/>
      <c r="BE47" s="130"/>
      <c r="BF47" s="130"/>
      <c r="BG47" s="130"/>
      <c r="BH47" s="130"/>
      <c r="BI47" s="130"/>
      <c r="BJ47" s="130"/>
      <c r="BK47" s="130"/>
      <c r="BL47" s="130"/>
      <c r="BM47" s="130"/>
      <c r="BN47" s="130"/>
      <c r="BO47" s="130"/>
      <c r="BP47" s="130"/>
      <c r="BQ47" s="130"/>
      <c r="BR47" s="130"/>
      <c r="BS47" s="130"/>
      <c r="BT47" s="130"/>
      <c r="BU47" s="130"/>
      <c r="BV47" s="130"/>
      <c r="BW47" s="130"/>
      <c r="BX47" s="130"/>
      <c r="BY47" s="130"/>
      <c r="BZ47" s="130"/>
      <c r="CA47" s="130"/>
      <c r="CB47" s="130"/>
    </row>
    <row r="48" spans="1:80" s="134" customFormat="1" x14ac:dyDescent="0.2">
      <c r="A48" s="127">
        <v>40</v>
      </c>
      <c r="B48" s="128" t="s">
        <v>100</v>
      </c>
      <c r="C48" s="128" t="s">
        <v>65</v>
      </c>
      <c r="D48" s="128" t="s">
        <v>10</v>
      </c>
      <c r="E48" s="128" t="s">
        <v>54</v>
      </c>
      <c r="F48" s="128" t="s">
        <v>60</v>
      </c>
      <c r="G48" s="129">
        <v>70000</v>
      </c>
      <c r="H48" s="129">
        <f t="shared" si="13"/>
        <v>60716.619999999995</v>
      </c>
      <c r="I48" s="129">
        <f t="shared" si="0"/>
        <v>2009</v>
      </c>
      <c r="J48" s="129">
        <f t="shared" si="1"/>
        <v>4970</v>
      </c>
      <c r="K48" s="129">
        <f t="shared" si="2"/>
        <v>770.00000000000011</v>
      </c>
      <c r="L48" s="129">
        <f t="shared" si="9"/>
        <v>2128</v>
      </c>
      <c r="M48" s="129">
        <f t="shared" si="10"/>
        <v>4963</v>
      </c>
      <c r="N48" s="129">
        <v>5146.38</v>
      </c>
      <c r="O48" s="129">
        <f t="shared" si="14"/>
        <v>19986.38</v>
      </c>
      <c r="P48" s="129">
        <v>25</v>
      </c>
      <c r="Q48" s="125"/>
      <c r="R48" s="125"/>
      <c r="S48" s="62">
        <v>885.68</v>
      </c>
      <c r="T48" s="62">
        <v>200</v>
      </c>
      <c r="U48" s="62">
        <v>4339.2</v>
      </c>
      <c r="V48" s="125"/>
      <c r="W48" s="125">
        <f t="shared" si="8"/>
        <v>5449.8799999999992</v>
      </c>
      <c r="X48" s="125">
        <f t="shared" si="4"/>
        <v>9283.380000000001</v>
      </c>
      <c r="Y48" s="125">
        <f t="shared" si="11"/>
        <v>9933</v>
      </c>
      <c r="Z48" s="125">
        <f t="shared" si="6"/>
        <v>55266.74</v>
      </c>
      <c r="AA48" s="130"/>
      <c r="AB48" s="130"/>
      <c r="AC48" s="130"/>
      <c r="AD48" s="130"/>
      <c r="AE48" s="130"/>
      <c r="AF48" s="130"/>
      <c r="AG48" s="130"/>
      <c r="AH48" s="130"/>
      <c r="AI48" s="130"/>
      <c r="AJ48" s="130"/>
      <c r="AK48" s="130"/>
      <c r="AL48" s="130"/>
      <c r="AM48" s="130"/>
      <c r="AN48" s="130"/>
      <c r="AO48" s="130"/>
      <c r="AP48" s="130"/>
      <c r="AQ48" s="130"/>
      <c r="AR48" s="130"/>
      <c r="AS48" s="130"/>
      <c r="AT48" s="130"/>
      <c r="AU48" s="130"/>
      <c r="AV48" s="130"/>
      <c r="AW48" s="130"/>
      <c r="AX48" s="130"/>
      <c r="AY48" s="130"/>
      <c r="AZ48" s="130"/>
      <c r="BA48" s="130"/>
      <c r="BB48" s="130"/>
      <c r="BC48" s="130"/>
      <c r="BD48" s="130"/>
      <c r="BE48" s="130"/>
      <c r="BF48" s="130"/>
      <c r="BG48" s="130"/>
      <c r="BH48" s="130"/>
      <c r="BI48" s="130"/>
      <c r="BJ48" s="130"/>
      <c r="BK48" s="130"/>
      <c r="BL48" s="130"/>
      <c r="BM48" s="130"/>
      <c r="BN48" s="130"/>
      <c r="BO48" s="130"/>
      <c r="BP48" s="130"/>
      <c r="BQ48" s="130"/>
      <c r="BR48" s="130"/>
      <c r="BS48" s="130"/>
      <c r="BT48" s="130"/>
      <c r="BU48" s="130"/>
      <c r="BV48" s="130"/>
      <c r="BW48" s="130"/>
      <c r="BX48" s="130"/>
      <c r="BY48" s="130"/>
      <c r="BZ48" s="130"/>
      <c r="CA48" s="130"/>
      <c r="CB48" s="130"/>
    </row>
    <row r="49" spans="1:80" s="130" customFormat="1" x14ac:dyDescent="0.2">
      <c r="A49" s="127">
        <v>41</v>
      </c>
      <c r="B49" s="148" t="s">
        <v>143</v>
      </c>
      <c r="C49" s="128" t="s">
        <v>65</v>
      </c>
      <c r="D49" s="128" t="s">
        <v>149</v>
      </c>
      <c r="E49" s="128" t="s">
        <v>38</v>
      </c>
      <c r="F49" s="128" t="s">
        <v>60</v>
      </c>
      <c r="G49" s="129">
        <v>125000</v>
      </c>
      <c r="H49" s="129">
        <f>+G49-(I49+L49+N49)</f>
        <v>115897.04000000001</v>
      </c>
      <c r="I49" s="129">
        <f t="shared" si="0"/>
        <v>3587.5</v>
      </c>
      <c r="J49" s="129">
        <f t="shared" si="1"/>
        <v>8875</v>
      </c>
      <c r="K49" s="129">
        <f t="shared" si="2"/>
        <v>851.51</v>
      </c>
      <c r="L49" s="129">
        <f t="shared" si="9"/>
        <v>3800</v>
      </c>
      <c r="M49" s="129">
        <f t="shared" si="10"/>
        <v>8862.5</v>
      </c>
      <c r="N49" s="129">
        <v>1715.46</v>
      </c>
      <c r="O49" s="129">
        <f>+I49+J49+K49+L49+M49+N49</f>
        <v>27691.97</v>
      </c>
      <c r="P49" s="129">
        <v>25</v>
      </c>
      <c r="Q49" s="125">
        <v>10736.72</v>
      </c>
      <c r="R49" s="125"/>
      <c r="S49" s="62">
        <v>479.91</v>
      </c>
      <c r="T49" s="62">
        <v>200</v>
      </c>
      <c r="U49" s="62">
        <v>17557.13</v>
      </c>
      <c r="V49" s="125"/>
      <c r="W49" s="125">
        <f t="shared" si="8"/>
        <v>28998.760000000002</v>
      </c>
      <c r="X49" s="125">
        <f t="shared" si="4"/>
        <v>9102.9599999999991</v>
      </c>
      <c r="Y49" s="125">
        <f>+J49+M49</f>
        <v>17737.5</v>
      </c>
      <c r="Z49" s="125">
        <f t="shared" si="6"/>
        <v>86898.28</v>
      </c>
    </row>
    <row r="50" spans="1:80" s="130" customFormat="1" x14ac:dyDescent="0.2">
      <c r="A50" s="127">
        <v>42</v>
      </c>
      <c r="B50" s="128" t="s">
        <v>146</v>
      </c>
      <c r="C50" s="128" t="s">
        <v>65</v>
      </c>
      <c r="D50" s="128" t="s">
        <v>149</v>
      </c>
      <c r="E50" s="128" t="s">
        <v>38</v>
      </c>
      <c r="F50" s="128" t="s">
        <v>60</v>
      </c>
      <c r="G50" s="129">
        <v>80000</v>
      </c>
      <c r="H50" s="129">
        <f>+G50-(I50+L50+N50)</f>
        <v>75272</v>
      </c>
      <c r="I50" s="129">
        <f t="shared" si="0"/>
        <v>2296</v>
      </c>
      <c r="J50" s="129">
        <f t="shared" si="1"/>
        <v>5679.9999999999991</v>
      </c>
      <c r="K50" s="129">
        <f t="shared" si="2"/>
        <v>851.51</v>
      </c>
      <c r="L50" s="129">
        <f t="shared" si="9"/>
        <v>2432</v>
      </c>
      <c r="M50" s="129">
        <f t="shared" si="10"/>
        <v>5672</v>
      </c>
      <c r="N50" s="129"/>
      <c r="O50" s="129">
        <f>+I50+J50+K50+L50+M50+N50</f>
        <v>16931.509999999998</v>
      </c>
      <c r="P50" s="129">
        <v>25</v>
      </c>
      <c r="Q50" s="125">
        <v>1000</v>
      </c>
      <c r="R50" s="125"/>
      <c r="S50" s="62">
        <v>398.64</v>
      </c>
      <c r="T50" s="62">
        <v>200</v>
      </c>
      <c r="U50" s="62">
        <v>7400.87</v>
      </c>
      <c r="V50" s="125"/>
      <c r="W50" s="125">
        <f t="shared" si="8"/>
        <v>9024.51</v>
      </c>
      <c r="X50" s="125">
        <f t="shared" si="4"/>
        <v>4728</v>
      </c>
      <c r="Y50" s="125">
        <f>+J50+M50</f>
        <v>11352</v>
      </c>
      <c r="Z50" s="125">
        <f t="shared" si="6"/>
        <v>66247.490000000005</v>
      </c>
    </row>
    <row r="51" spans="1:80" s="130" customFormat="1" x14ac:dyDescent="0.2">
      <c r="A51" s="127">
        <v>43</v>
      </c>
      <c r="B51" s="128" t="s">
        <v>245</v>
      </c>
      <c r="C51" s="128" t="s">
        <v>65</v>
      </c>
      <c r="D51" s="128" t="s">
        <v>149</v>
      </c>
      <c r="E51" s="128" t="s">
        <v>38</v>
      </c>
      <c r="F51" s="128" t="s">
        <v>60</v>
      </c>
      <c r="G51" s="129">
        <v>110000</v>
      </c>
      <c r="H51" s="129">
        <f>+G51-(I51+L51+N51)</f>
        <v>103499</v>
      </c>
      <c r="I51" s="129">
        <f t="shared" si="0"/>
        <v>3157</v>
      </c>
      <c r="J51" s="129">
        <f t="shared" si="1"/>
        <v>7809.9999999999991</v>
      </c>
      <c r="K51" s="129">
        <f t="shared" si="2"/>
        <v>851.51</v>
      </c>
      <c r="L51" s="129">
        <f t="shared" si="9"/>
        <v>3344</v>
      </c>
      <c r="M51" s="129">
        <f t="shared" si="10"/>
        <v>7799.0000000000009</v>
      </c>
      <c r="N51" s="129"/>
      <c r="O51" s="129">
        <f>+I51+J51+K51+L51+M51+N51</f>
        <v>22961.510000000002</v>
      </c>
      <c r="P51" s="129">
        <v>25</v>
      </c>
      <c r="Q51" s="125"/>
      <c r="R51" s="125"/>
      <c r="S51" s="62"/>
      <c r="T51" s="62">
        <v>200</v>
      </c>
      <c r="U51" s="62">
        <v>14457.62</v>
      </c>
      <c r="V51" s="125"/>
      <c r="W51" s="125">
        <f t="shared" si="8"/>
        <v>14682.62</v>
      </c>
      <c r="X51" s="125">
        <f t="shared" si="4"/>
        <v>6501</v>
      </c>
      <c r="Y51" s="125">
        <f>+J51+M51</f>
        <v>15609</v>
      </c>
      <c r="Z51" s="125">
        <f t="shared" si="6"/>
        <v>88816.38</v>
      </c>
    </row>
    <row r="52" spans="1:80" s="134" customFormat="1" x14ac:dyDescent="0.2">
      <c r="A52" s="127">
        <v>44</v>
      </c>
      <c r="B52" s="148" t="s">
        <v>169</v>
      </c>
      <c r="C52" s="128" t="s">
        <v>66</v>
      </c>
      <c r="D52" s="128" t="s">
        <v>149</v>
      </c>
      <c r="E52" s="128" t="s">
        <v>54</v>
      </c>
      <c r="F52" s="128" t="s">
        <v>60</v>
      </c>
      <c r="G52" s="129">
        <v>80000</v>
      </c>
      <c r="H52" s="129">
        <f t="shared" si="13"/>
        <v>75272</v>
      </c>
      <c r="I52" s="129">
        <f t="shared" si="0"/>
        <v>2296</v>
      </c>
      <c r="J52" s="129">
        <f t="shared" si="1"/>
        <v>5679.9999999999991</v>
      </c>
      <c r="K52" s="129">
        <f t="shared" si="2"/>
        <v>851.51</v>
      </c>
      <c r="L52" s="129">
        <f t="shared" si="9"/>
        <v>2432</v>
      </c>
      <c r="M52" s="129">
        <f t="shared" si="10"/>
        <v>5672</v>
      </c>
      <c r="N52" s="129"/>
      <c r="O52" s="129">
        <f t="shared" si="14"/>
        <v>16931.509999999998</v>
      </c>
      <c r="P52" s="129">
        <v>25</v>
      </c>
      <c r="Q52" s="125"/>
      <c r="R52" s="125"/>
      <c r="S52" s="62"/>
      <c r="T52" s="62">
        <v>200</v>
      </c>
      <c r="U52" s="62">
        <v>7400.87</v>
      </c>
      <c r="V52" s="125"/>
      <c r="W52" s="125">
        <f>P52+Q52+R52+S52+T52+U52</f>
        <v>7625.87</v>
      </c>
      <c r="X52" s="125">
        <f t="shared" si="4"/>
        <v>4728</v>
      </c>
      <c r="Y52" s="125">
        <f t="shared" si="11"/>
        <v>11352</v>
      </c>
      <c r="Z52" s="125">
        <f t="shared" si="6"/>
        <v>67646.13</v>
      </c>
      <c r="AA52" s="130"/>
      <c r="AB52" s="130"/>
      <c r="AC52" s="130"/>
      <c r="AD52" s="130"/>
      <c r="AE52" s="130"/>
      <c r="AF52" s="130"/>
      <c r="AG52" s="130"/>
      <c r="AH52" s="130"/>
      <c r="AI52" s="130"/>
      <c r="AJ52" s="130"/>
      <c r="AK52" s="130"/>
      <c r="AL52" s="130"/>
      <c r="AM52" s="130"/>
      <c r="AN52" s="130"/>
      <c r="AO52" s="130"/>
      <c r="AP52" s="130"/>
      <c r="AQ52" s="130"/>
      <c r="AR52" s="130"/>
      <c r="AS52" s="130"/>
      <c r="AT52" s="130"/>
      <c r="AU52" s="130"/>
      <c r="AV52" s="130"/>
      <c r="AW52" s="130"/>
      <c r="AX52" s="130"/>
      <c r="AY52" s="130"/>
      <c r="AZ52" s="130"/>
      <c r="BA52" s="130"/>
      <c r="BB52" s="130"/>
      <c r="BC52" s="130"/>
      <c r="BD52" s="130"/>
      <c r="BE52" s="130"/>
      <c r="BF52" s="130"/>
      <c r="BG52" s="130"/>
      <c r="BH52" s="130"/>
      <c r="BI52" s="130"/>
      <c r="BJ52" s="130"/>
      <c r="BK52" s="130"/>
      <c r="BL52" s="130"/>
      <c r="BM52" s="130"/>
      <c r="BN52" s="130"/>
      <c r="BO52" s="130"/>
      <c r="BP52" s="130"/>
      <c r="BQ52" s="130"/>
      <c r="BR52" s="130"/>
      <c r="BS52" s="130"/>
      <c r="BT52" s="130"/>
      <c r="BU52" s="130"/>
      <c r="BV52" s="130"/>
      <c r="BW52" s="130"/>
      <c r="BX52" s="130"/>
      <c r="BY52" s="130"/>
      <c r="BZ52" s="130"/>
      <c r="CA52" s="130"/>
      <c r="CB52" s="130"/>
    </row>
    <row r="53" spans="1:80" s="134" customFormat="1" x14ac:dyDescent="0.2">
      <c r="A53" s="127">
        <v>45</v>
      </c>
      <c r="B53" s="148" t="s">
        <v>214</v>
      </c>
      <c r="C53" s="128" t="s">
        <v>66</v>
      </c>
      <c r="D53" s="131" t="s">
        <v>8</v>
      </c>
      <c r="E53" s="128" t="s">
        <v>20</v>
      </c>
      <c r="F53" s="128" t="s">
        <v>47</v>
      </c>
      <c r="G53" s="129">
        <v>46000</v>
      </c>
      <c r="H53" s="129">
        <f t="shared" si="13"/>
        <v>43281.4</v>
      </c>
      <c r="I53" s="129">
        <f t="shared" si="0"/>
        <v>1320.2</v>
      </c>
      <c r="J53" s="129">
        <f t="shared" si="1"/>
        <v>3265.9999999999995</v>
      </c>
      <c r="K53" s="129">
        <f t="shared" si="2"/>
        <v>506.00000000000006</v>
      </c>
      <c r="L53" s="129">
        <f t="shared" si="9"/>
        <v>1398.4</v>
      </c>
      <c r="M53" s="129">
        <f t="shared" si="10"/>
        <v>3261.4</v>
      </c>
      <c r="N53" s="129"/>
      <c r="O53" s="129">
        <f t="shared" si="14"/>
        <v>9752</v>
      </c>
      <c r="P53" s="129">
        <v>25</v>
      </c>
      <c r="Q53" s="125"/>
      <c r="R53" s="125"/>
      <c r="S53" s="62"/>
      <c r="T53" s="62">
        <v>200</v>
      </c>
      <c r="U53" s="62">
        <f>IF((H53*12)&gt;867123.01,(79776+(((H53*12)-867123.01)*0.25))/12,IF((H53*12)&gt;624329.01,(31216+(((H53*12)-624329.01)*0.2))/12,IF((H53*12)&gt;416220.01,(((H53*12)-416220.01)*0.15)/12,0)))</f>
        <v>1289.4598750000005</v>
      </c>
      <c r="V53" s="125"/>
      <c r="W53" s="125">
        <f t="shared" si="8"/>
        <v>1514.4598750000005</v>
      </c>
      <c r="X53" s="125">
        <f t="shared" si="4"/>
        <v>2718.6000000000004</v>
      </c>
      <c r="Y53" s="125">
        <f t="shared" si="11"/>
        <v>6527.4</v>
      </c>
      <c r="Z53" s="125">
        <f t="shared" si="6"/>
        <v>41766.940125000001</v>
      </c>
      <c r="AA53" s="130"/>
      <c r="AB53" s="130"/>
      <c r="AC53" s="130"/>
      <c r="AD53" s="130"/>
      <c r="AE53" s="130"/>
      <c r="AF53" s="130"/>
      <c r="AG53" s="130"/>
      <c r="AH53" s="130"/>
      <c r="AI53" s="130"/>
      <c r="AJ53" s="130"/>
      <c r="AK53" s="130"/>
      <c r="AL53" s="130"/>
      <c r="AM53" s="130"/>
      <c r="AN53" s="130"/>
      <c r="AO53" s="130"/>
      <c r="AP53" s="130"/>
      <c r="AQ53" s="130"/>
      <c r="AR53" s="130"/>
      <c r="AS53" s="130"/>
      <c r="AT53" s="130"/>
      <c r="AU53" s="130"/>
      <c r="AV53" s="130"/>
      <c r="AW53" s="130"/>
      <c r="AX53" s="130"/>
      <c r="AY53" s="130"/>
      <c r="AZ53" s="130"/>
      <c r="BA53" s="130"/>
      <c r="BB53" s="130"/>
      <c r="BC53" s="130"/>
      <c r="BD53" s="130"/>
      <c r="BE53" s="130"/>
      <c r="BF53" s="130"/>
      <c r="BG53" s="130"/>
      <c r="BH53" s="130"/>
      <c r="BI53" s="130"/>
      <c r="BJ53" s="130"/>
      <c r="BK53" s="130"/>
      <c r="BL53" s="130"/>
      <c r="BM53" s="130"/>
      <c r="BN53" s="130"/>
      <c r="BO53" s="130"/>
      <c r="BP53" s="130"/>
      <c r="BQ53" s="130"/>
      <c r="BR53" s="130"/>
      <c r="BS53" s="130"/>
      <c r="BT53" s="130"/>
      <c r="BU53" s="130"/>
      <c r="BV53" s="130"/>
      <c r="BW53" s="130"/>
      <c r="BX53" s="130"/>
      <c r="BY53" s="130"/>
      <c r="BZ53" s="130"/>
      <c r="CA53" s="130"/>
      <c r="CB53" s="130"/>
    </row>
    <row r="54" spans="1:80" s="134" customFormat="1" ht="30" x14ac:dyDescent="0.2">
      <c r="A54" s="127">
        <v>46</v>
      </c>
      <c r="B54" s="128" t="s">
        <v>101</v>
      </c>
      <c r="C54" s="128" t="s">
        <v>65</v>
      </c>
      <c r="D54" s="128" t="s">
        <v>7</v>
      </c>
      <c r="E54" s="128" t="s">
        <v>22</v>
      </c>
      <c r="F54" s="128" t="s">
        <v>61</v>
      </c>
      <c r="G54" s="129">
        <v>46000</v>
      </c>
      <c r="H54" s="129">
        <f t="shared" si="13"/>
        <v>43281.4</v>
      </c>
      <c r="I54" s="129">
        <f t="shared" si="0"/>
        <v>1320.2</v>
      </c>
      <c r="J54" s="129">
        <f t="shared" si="1"/>
        <v>3265.9999999999995</v>
      </c>
      <c r="K54" s="129">
        <f t="shared" si="2"/>
        <v>506.00000000000006</v>
      </c>
      <c r="L54" s="129">
        <f t="shared" si="9"/>
        <v>1398.4</v>
      </c>
      <c r="M54" s="129">
        <f t="shared" si="10"/>
        <v>3261.4</v>
      </c>
      <c r="N54" s="129"/>
      <c r="O54" s="129">
        <f t="shared" si="14"/>
        <v>9752</v>
      </c>
      <c r="P54" s="129">
        <v>25</v>
      </c>
      <c r="Q54" s="125">
        <v>5667.2</v>
      </c>
      <c r="R54" s="125"/>
      <c r="S54" s="62">
        <v>521.75</v>
      </c>
      <c r="T54" s="62">
        <v>200</v>
      </c>
      <c r="U54" s="62">
        <v>1289.46</v>
      </c>
      <c r="V54" s="125"/>
      <c r="W54" s="125">
        <f t="shared" si="8"/>
        <v>7703.41</v>
      </c>
      <c r="X54" s="125">
        <f t="shared" si="4"/>
        <v>2718.6000000000004</v>
      </c>
      <c r="Y54" s="125">
        <f t="shared" si="11"/>
        <v>6527.4</v>
      </c>
      <c r="Z54" s="125">
        <f t="shared" si="6"/>
        <v>35577.99</v>
      </c>
      <c r="AA54" s="130"/>
      <c r="AB54" s="130"/>
      <c r="AC54" s="130"/>
      <c r="AD54" s="130"/>
      <c r="AE54" s="130"/>
      <c r="AF54" s="130"/>
      <c r="AG54" s="130"/>
      <c r="AH54" s="130"/>
      <c r="AI54" s="130"/>
      <c r="AJ54" s="130"/>
      <c r="AK54" s="130"/>
      <c r="AL54" s="130"/>
      <c r="AM54" s="130"/>
      <c r="AN54" s="130"/>
      <c r="AO54" s="130"/>
      <c r="AP54" s="130"/>
      <c r="AQ54" s="130"/>
      <c r="AR54" s="130"/>
      <c r="AS54" s="130"/>
      <c r="AT54" s="130"/>
      <c r="AU54" s="130"/>
      <c r="AV54" s="130"/>
      <c r="AW54" s="130"/>
      <c r="AX54" s="130"/>
      <c r="AY54" s="130"/>
      <c r="AZ54" s="130"/>
      <c r="BA54" s="130"/>
      <c r="BB54" s="130"/>
      <c r="BC54" s="130"/>
      <c r="BD54" s="130"/>
      <c r="BE54" s="130"/>
      <c r="BF54" s="130"/>
      <c r="BG54" s="130"/>
      <c r="BH54" s="130"/>
      <c r="BI54" s="130"/>
      <c r="BJ54" s="130"/>
      <c r="BK54" s="130"/>
      <c r="BL54" s="130"/>
      <c r="BM54" s="130"/>
      <c r="BN54" s="130"/>
      <c r="BO54" s="130"/>
      <c r="BP54" s="130"/>
      <c r="BQ54" s="130"/>
      <c r="BR54" s="130"/>
      <c r="BS54" s="130"/>
      <c r="BT54" s="130"/>
      <c r="BU54" s="130"/>
      <c r="BV54" s="130"/>
      <c r="BW54" s="130"/>
      <c r="BX54" s="130"/>
      <c r="BY54" s="130"/>
      <c r="BZ54" s="130"/>
      <c r="CA54" s="130"/>
      <c r="CB54" s="130"/>
    </row>
    <row r="55" spans="1:80" s="134" customFormat="1" ht="30" x14ac:dyDescent="0.2">
      <c r="A55" s="127">
        <v>47</v>
      </c>
      <c r="B55" s="128" t="s">
        <v>102</v>
      </c>
      <c r="C55" s="128" t="s">
        <v>65</v>
      </c>
      <c r="D55" s="128" t="s">
        <v>7</v>
      </c>
      <c r="E55" s="128" t="s">
        <v>22</v>
      </c>
      <c r="F55" s="128" t="s">
        <v>61</v>
      </c>
      <c r="G55" s="129">
        <v>36000</v>
      </c>
      <c r="H55" s="129">
        <f t="shared" si="13"/>
        <v>33872.400000000001</v>
      </c>
      <c r="I55" s="129">
        <f t="shared" si="0"/>
        <v>1033.2</v>
      </c>
      <c r="J55" s="129">
        <f t="shared" si="1"/>
        <v>2555.9999999999995</v>
      </c>
      <c r="K55" s="129">
        <f t="shared" si="2"/>
        <v>396.00000000000006</v>
      </c>
      <c r="L55" s="129">
        <f t="shared" si="9"/>
        <v>1094.4000000000001</v>
      </c>
      <c r="M55" s="129">
        <f t="shared" si="10"/>
        <v>2552.4</v>
      </c>
      <c r="N55" s="129"/>
      <c r="O55" s="129">
        <f t="shared" si="14"/>
        <v>7632</v>
      </c>
      <c r="P55" s="129">
        <v>25</v>
      </c>
      <c r="Q55" s="125"/>
      <c r="R55" s="125"/>
      <c r="S55" s="62"/>
      <c r="T55" s="62">
        <v>200</v>
      </c>
      <c r="U55" s="62"/>
      <c r="V55" s="125"/>
      <c r="W55" s="125">
        <f t="shared" si="8"/>
        <v>225</v>
      </c>
      <c r="X55" s="125">
        <f t="shared" si="4"/>
        <v>2127.6000000000004</v>
      </c>
      <c r="Y55" s="125">
        <f t="shared" si="11"/>
        <v>5108.3999999999996</v>
      </c>
      <c r="Z55" s="125">
        <f t="shared" si="6"/>
        <v>33647.4</v>
      </c>
      <c r="AA55" s="130"/>
      <c r="AB55" s="130"/>
      <c r="AC55" s="130"/>
      <c r="AD55" s="130"/>
      <c r="AE55" s="130"/>
      <c r="AF55" s="130"/>
      <c r="AG55" s="130"/>
      <c r="AH55" s="130"/>
      <c r="AI55" s="130"/>
      <c r="AJ55" s="130"/>
      <c r="AK55" s="130"/>
      <c r="AL55" s="130"/>
      <c r="AM55" s="130"/>
      <c r="AN55" s="130"/>
      <c r="AO55" s="130"/>
      <c r="AP55" s="130"/>
      <c r="AQ55" s="130"/>
      <c r="AR55" s="130"/>
      <c r="AS55" s="130"/>
      <c r="AT55" s="130"/>
      <c r="AU55" s="130"/>
      <c r="AV55" s="130"/>
      <c r="AW55" s="130"/>
      <c r="AX55" s="130"/>
      <c r="AY55" s="130"/>
      <c r="AZ55" s="130"/>
      <c r="BA55" s="130"/>
      <c r="BB55" s="130"/>
      <c r="BC55" s="130"/>
      <c r="BD55" s="130"/>
      <c r="BE55" s="130"/>
      <c r="BF55" s="130"/>
      <c r="BG55" s="130"/>
      <c r="BH55" s="130"/>
      <c r="BI55" s="130"/>
      <c r="BJ55" s="130"/>
      <c r="BK55" s="130"/>
      <c r="BL55" s="130"/>
      <c r="BM55" s="130"/>
      <c r="BN55" s="130"/>
      <c r="BO55" s="130"/>
      <c r="BP55" s="130"/>
      <c r="BQ55" s="130"/>
      <c r="BR55" s="130"/>
      <c r="BS55" s="130"/>
      <c r="BT55" s="130"/>
      <c r="BU55" s="130"/>
      <c r="BV55" s="130"/>
      <c r="BW55" s="130"/>
      <c r="BX55" s="130"/>
      <c r="BY55" s="130"/>
      <c r="BZ55" s="130"/>
      <c r="CA55" s="130"/>
      <c r="CB55" s="130"/>
    </row>
    <row r="56" spans="1:80" s="134" customFormat="1" ht="30" x14ac:dyDescent="0.2">
      <c r="A56" s="127">
        <v>48</v>
      </c>
      <c r="B56" s="128" t="s">
        <v>103</v>
      </c>
      <c r="C56" s="128" t="s">
        <v>65</v>
      </c>
      <c r="D56" s="128" t="s">
        <v>12</v>
      </c>
      <c r="E56" s="128" t="s">
        <v>22</v>
      </c>
      <c r="F56" s="128" t="s">
        <v>61</v>
      </c>
      <c r="G56" s="129">
        <v>46000</v>
      </c>
      <c r="H56" s="129">
        <f t="shared" si="13"/>
        <v>39850.479999999996</v>
      </c>
      <c r="I56" s="129">
        <f t="shared" si="0"/>
        <v>1320.2</v>
      </c>
      <c r="J56" s="129">
        <f t="shared" si="1"/>
        <v>3265.9999999999995</v>
      </c>
      <c r="K56" s="129">
        <f t="shared" si="2"/>
        <v>506.00000000000006</v>
      </c>
      <c r="L56" s="129">
        <f t="shared" si="9"/>
        <v>1398.4</v>
      </c>
      <c r="M56" s="129">
        <f t="shared" si="10"/>
        <v>3261.4</v>
      </c>
      <c r="N56" s="132">
        <v>3430.92</v>
      </c>
      <c r="O56" s="129">
        <f t="shared" si="14"/>
        <v>13182.92</v>
      </c>
      <c r="P56" s="129">
        <v>25</v>
      </c>
      <c r="Q56" s="125">
        <v>3395.29</v>
      </c>
      <c r="R56" s="125"/>
      <c r="S56" s="62">
        <v>879.68</v>
      </c>
      <c r="T56" s="62">
        <v>200</v>
      </c>
      <c r="U56" s="62">
        <v>774.82</v>
      </c>
      <c r="V56" s="125"/>
      <c r="W56" s="125">
        <f t="shared" si="8"/>
        <v>5274.79</v>
      </c>
      <c r="X56" s="125">
        <f t="shared" si="4"/>
        <v>6149.52</v>
      </c>
      <c r="Y56" s="125">
        <f t="shared" si="11"/>
        <v>6527.4</v>
      </c>
      <c r="Z56" s="125">
        <f t="shared" si="6"/>
        <v>34575.69</v>
      </c>
      <c r="AA56" s="130"/>
      <c r="AB56" s="130"/>
      <c r="AC56" s="130"/>
      <c r="AD56" s="130"/>
      <c r="AE56" s="130"/>
      <c r="AF56" s="130"/>
      <c r="AG56" s="130"/>
      <c r="AH56" s="130"/>
      <c r="AI56" s="130"/>
      <c r="AJ56" s="130"/>
      <c r="AK56" s="130"/>
      <c r="AL56" s="130"/>
      <c r="AM56" s="130"/>
      <c r="AN56" s="130"/>
      <c r="AO56" s="130"/>
      <c r="AP56" s="130"/>
      <c r="AQ56" s="130"/>
      <c r="AR56" s="130"/>
      <c r="AS56" s="130"/>
      <c r="AT56" s="130"/>
      <c r="AU56" s="130"/>
      <c r="AV56" s="130"/>
      <c r="AW56" s="130"/>
      <c r="AX56" s="130"/>
      <c r="AY56" s="130"/>
      <c r="AZ56" s="130"/>
      <c r="BA56" s="130"/>
      <c r="BB56" s="130"/>
      <c r="BC56" s="130"/>
      <c r="BD56" s="130"/>
      <c r="BE56" s="130"/>
      <c r="BF56" s="130"/>
      <c r="BG56" s="130"/>
      <c r="BH56" s="130"/>
      <c r="BI56" s="130"/>
      <c r="BJ56" s="130"/>
      <c r="BK56" s="130"/>
      <c r="BL56" s="130"/>
      <c r="BM56" s="130"/>
      <c r="BN56" s="130"/>
      <c r="BO56" s="130"/>
      <c r="BP56" s="130"/>
      <c r="BQ56" s="130"/>
      <c r="BR56" s="130"/>
      <c r="BS56" s="130"/>
      <c r="BT56" s="130"/>
      <c r="BU56" s="130"/>
      <c r="BV56" s="130"/>
      <c r="BW56" s="130"/>
      <c r="BX56" s="130"/>
      <c r="BY56" s="130"/>
      <c r="BZ56" s="130"/>
      <c r="CA56" s="130"/>
      <c r="CB56" s="130"/>
    </row>
    <row r="57" spans="1:80" s="134" customFormat="1" ht="30" x14ac:dyDescent="0.2">
      <c r="A57" s="127">
        <v>49</v>
      </c>
      <c r="B57" s="131" t="s">
        <v>104</v>
      </c>
      <c r="C57" s="131" t="s">
        <v>65</v>
      </c>
      <c r="D57" s="131" t="s">
        <v>136</v>
      </c>
      <c r="E57" s="131" t="s">
        <v>22</v>
      </c>
      <c r="F57" s="131" t="s">
        <v>61</v>
      </c>
      <c r="G57" s="132">
        <v>36000</v>
      </c>
      <c r="H57" s="132">
        <f t="shared" si="13"/>
        <v>33872.400000000001</v>
      </c>
      <c r="I57" s="132">
        <f t="shared" si="0"/>
        <v>1033.2</v>
      </c>
      <c r="J57" s="132">
        <f t="shared" si="1"/>
        <v>2555.9999999999995</v>
      </c>
      <c r="K57" s="129">
        <f t="shared" si="2"/>
        <v>396.00000000000006</v>
      </c>
      <c r="L57" s="129">
        <f t="shared" si="9"/>
        <v>1094.4000000000001</v>
      </c>
      <c r="M57" s="129">
        <f t="shared" si="10"/>
        <v>2552.4</v>
      </c>
      <c r="N57" s="132"/>
      <c r="O57" s="132">
        <f t="shared" si="14"/>
        <v>7632</v>
      </c>
      <c r="P57" s="132">
        <v>25</v>
      </c>
      <c r="Q57" s="126">
        <v>20790.740000000002</v>
      </c>
      <c r="R57" s="126"/>
      <c r="S57" s="63">
        <v>445.94</v>
      </c>
      <c r="T57" s="62">
        <v>200</v>
      </c>
      <c r="U57" s="62">
        <v>0</v>
      </c>
      <c r="V57" s="125"/>
      <c r="W57" s="125">
        <f t="shared" si="8"/>
        <v>21461.68</v>
      </c>
      <c r="X57" s="125">
        <f t="shared" si="4"/>
        <v>2127.6000000000004</v>
      </c>
      <c r="Y57" s="125">
        <f t="shared" si="11"/>
        <v>5108.3999999999996</v>
      </c>
      <c r="Z57" s="125">
        <f t="shared" si="6"/>
        <v>12410.720000000001</v>
      </c>
      <c r="AA57" s="130"/>
      <c r="AB57" s="130"/>
      <c r="AC57" s="130"/>
      <c r="AD57" s="130"/>
      <c r="AE57" s="130"/>
      <c r="AF57" s="130"/>
      <c r="AG57" s="130"/>
      <c r="AH57" s="130"/>
      <c r="AI57" s="130"/>
      <c r="AJ57" s="130"/>
      <c r="AK57" s="130"/>
      <c r="AL57" s="130"/>
      <c r="AM57" s="130"/>
      <c r="AN57" s="130"/>
      <c r="AO57" s="130"/>
      <c r="AP57" s="130"/>
      <c r="AQ57" s="130"/>
      <c r="AR57" s="130"/>
      <c r="AS57" s="130"/>
      <c r="AT57" s="130"/>
      <c r="AU57" s="130"/>
      <c r="AV57" s="130"/>
      <c r="AW57" s="130"/>
      <c r="AX57" s="130"/>
      <c r="AY57" s="130"/>
      <c r="AZ57" s="130"/>
      <c r="BA57" s="130"/>
      <c r="BB57" s="130"/>
      <c r="BC57" s="130"/>
      <c r="BD57" s="130"/>
      <c r="BE57" s="130"/>
      <c r="BF57" s="130"/>
      <c r="BG57" s="130"/>
      <c r="BH57" s="130"/>
      <c r="BI57" s="130"/>
      <c r="BJ57" s="130"/>
      <c r="BK57" s="130"/>
      <c r="BL57" s="130"/>
      <c r="BM57" s="130"/>
      <c r="BN57" s="130"/>
      <c r="BO57" s="130"/>
      <c r="BP57" s="130"/>
      <c r="BQ57" s="130"/>
      <c r="BR57" s="130"/>
      <c r="BS57" s="130"/>
      <c r="BT57" s="130"/>
      <c r="BU57" s="130"/>
      <c r="BV57" s="130"/>
      <c r="BW57" s="130"/>
      <c r="BX57" s="130"/>
      <c r="BY57" s="130"/>
      <c r="BZ57" s="130"/>
      <c r="CA57" s="130"/>
      <c r="CB57" s="130"/>
    </row>
    <row r="58" spans="1:80" s="134" customFormat="1" ht="30" x14ac:dyDescent="0.2">
      <c r="A58" s="127">
        <v>50</v>
      </c>
      <c r="B58" s="128" t="s">
        <v>105</v>
      </c>
      <c r="C58" s="128" t="s">
        <v>65</v>
      </c>
      <c r="D58" s="128" t="s">
        <v>7</v>
      </c>
      <c r="E58" s="128" t="s">
        <v>17</v>
      </c>
      <c r="F58" s="128" t="s">
        <v>61</v>
      </c>
      <c r="G58" s="129">
        <v>46000</v>
      </c>
      <c r="H58" s="129">
        <f t="shared" si="13"/>
        <v>43281.4</v>
      </c>
      <c r="I58" s="129">
        <f t="shared" si="0"/>
        <v>1320.2</v>
      </c>
      <c r="J58" s="129">
        <f t="shared" si="1"/>
        <v>3265.9999999999995</v>
      </c>
      <c r="K58" s="129">
        <f t="shared" si="2"/>
        <v>506.00000000000006</v>
      </c>
      <c r="L58" s="129">
        <f t="shared" si="9"/>
        <v>1398.4</v>
      </c>
      <c r="M58" s="129">
        <f t="shared" si="10"/>
        <v>3261.4</v>
      </c>
      <c r="N58" s="129"/>
      <c r="O58" s="129">
        <f t="shared" si="14"/>
        <v>9752</v>
      </c>
      <c r="P58" s="129">
        <v>25</v>
      </c>
      <c r="Q58" s="125"/>
      <c r="R58" s="125"/>
      <c r="S58" s="62">
        <v>416.24</v>
      </c>
      <c r="T58" s="62">
        <v>200</v>
      </c>
      <c r="U58" s="62">
        <v>1289.46</v>
      </c>
      <c r="V58" s="125"/>
      <c r="W58" s="125">
        <f t="shared" si="8"/>
        <v>1930.7</v>
      </c>
      <c r="X58" s="125">
        <f t="shared" si="4"/>
        <v>2718.6000000000004</v>
      </c>
      <c r="Y58" s="125">
        <f t="shared" ref="Y58:Y77" si="15">+J58+M58</f>
        <v>6527.4</v>
      </c>
      <c r="Z58" s="125">
        <f t="shared" si="6"/>
        <v>41350.699999999997</v>
      </c>
      <c r="AA58" s="130"/>
      <c r="AB58" s="130"/>
      <c r="AC58" s="130"/>
      <c r="AD58" s="130"/>
      <c r="AE58" s="130"/>
      <c r="AF58" s="130"/>
      <c r="AG58" s="130"/>
      <c r="AH58" s="130"/>
      <c r="AI58" s="130"/>
      <c r="AJ58" s="130"/>
      <c r="AK58" s="130"/>
      <c r="AL58" s="130"/>
      <c r="AM58" s="130"/>
      <c r="AN58" s="130"/>
      <c r="AO58" s="130"/>
      <c r="AP58" s="130"/>
      <c r="AQ58" s="130"/>
      <c r="AR58" s="130"/>
      <c r="AS58" s="130"/>
      <c r="AT58" s="130"/>
      <c r="AU58" s="130"/>
      <c r="AV58" s="130"/>
      <c r="AW58" s="130"/>
      <c r="AX58" s="130"/>
      <c r="AY58" s="130"/>
      <c r="AZ58" s="130"/>
      <c r="BA58" s="130"/>
      <c r="BB58" s="130"/>
      <c r="BC58" s="130"/>
      <c r="BD58" s="130"/>
      <c r="BE58" s="130"/>
      <c r="BF58" s="130"/>
      <c r="BG58" s="130"/>
      <c r="BH58" s="130"/>
      <c r="BI58" s="130"/>
      <c r="BJ58" s="130"/>
      <c r="BK58" s="130"/>
      <c r="BL58" s="130"/>
      <c r="BM58" s="130"/>
      <c r="BN58" s="130"/>
      <c r="BO58" s="130"/>
      <c r="BP58" s="130"/>
      <c r="BQ58" s="130"/>
      <c r="BR58" s="130"/>
      <c r="BS58" s="130"/>
      <c r="BT58" s="130"/>
      <c r="BU58" s="130"/>
      <c r="BV58" s="130"/>
      <c r="BW58" s="130"/>
      <c r="BX58" s="130"/>
      <c r="BY58" s="130"/>
      <c r="BZ58" s="130"/>
      <c r="CA58" s="130"/>
      <c r="CB58" s="130"/>
    </row>
    <row r="59" spans="1:80" s="45" customFormat="1" ht="15.75" x14ac:dyDescent="0.25">
      <c r="A59" s="127">
        <v>51</v>
      </c>
      <c r="B59" s="128" t="s">
        <v>138</v>
      </c>
      <c r="C59" s="128" t="s">
        <v>65</v>
      </c>
      <c r="D59" s="128" t="s">
        <v>56</v>
      </c>
      <c r="E59" s="128" t="s">
        <v>17</v>
      </c>
      <c r="F59" s="128" t="s">
        <v>61</v>
      </c>
      <c r="G59" s="129">
        <v>46000</v>
      </c>
      <c r="H59" s="129">
        <f>+G59-(I59+L59+N59)</f>
        <v>43281.4</v>
      </c>
      <c r="I59" s="129">
        <f t="shared" si="0"/>
        <v>1320.2</v>
      </c>
      <c r="J59" s="129">
        <f t="shared" si="1"/>
        <v>3265.9999999999995</v>
      </c>
      <c r="K59" s="129">
        <f t="shared" si="2"/>
        <v>506.00000000000006</v>
      </c>
      <c r="L59" s="129">
        <f t="shared" si="9"/>
        <v>1398.4</v>
      </c>
      <c r="M59" s="129">
        <f t="shared" si="10"/>
        <v>3261.4</v>
      </c>
      <c r="N59" s="129"/>
      <c r="O59" s="129">
        <f>+I59+J59+K59+L59+M59+N59</f>
        <v>9752</v>
      </c>
      <c r="P59" s="129">
        <v>25</v>
      </c>
      <c r="Q59" s="125"/>
      <c r="R59" s="125"/>
      <c r="S59" s="62">
        <v>1238.48</v>
      </c>
      <c r="T59" s="62">
        <v>200</v>
      </c>
      <c r="U59" s="62">
        <v>1289.46</v>
      </c>
      <c r="V59" s="125"/>
      <c r="W59" s="125">
        <f t="shared" si="8"/>
        <v>2752.94</v>
      </c>
      <c r="X59" s="125">
        <f t="shared" si="4"/>
        <v>2718.6000000000004</v>
      </c>
      <c r="Y59" s="125">
        <f>+J59+M59</f>
        <v>6527.4</v>
      </c>
      <c r="Z59" s="125">
        <f t="shared" si="6"/>
        <v>40528.46</v>
      </c>
      <c r="AA59" s="158"/>
      <c r="AB59" s="158"/>
      <c r="AC59" s="158"/>
      <c r="AD59" s="158"/>
      <c r="AE59" s="158"/>
      <c r="AF59" s="158"/>
      <c r="AG59" s="158"/>
      <c r="AH59" s="158"/>
      <c r="AI59" s="158"/>
      <c r="AJ59" s="158"/>
      <c r="AK59" s="158"/>
      <c r="AL59" s="158"/>
      <c r="AM59" s="158"/>
      <c r="AN59" s="158"/>
      <c r="AO59" s="158"/>
      <c r="AP59" s="158"/>
      <c r="AQ59" s="158"/>
      <c r="AR59" s="158"/>
      <c r="AS59" s="158"/>
      <c r="AT59" s="158"/>
      <c r="AU59" s="158"/>
      <c r="AV59" s="158"/>
      <c r="AW59" s="158"/>
      <c r="AX59" s="158"/>
      <c r="AY59" s="158"/>
      <c r="AZ59" s="158"/>
      <c r="BA59" s="158"/>
      <c r="BB59" s="158"/>
      <c r="BC59" s="158"/>
      <c r="BD59" s="158"/>
      <c r="BE59" s="158"/>
      <c r="BF59" s="158"/>
      <c r="BG59" s="158"/>
      <c r="BH59" s="158"/>
      <c r="BI59" s="158"/>
      <c r="BJ59" s="158"/>
      <c r="BK59" s="158"/>
      <c r="BL59" s="158"/>
      <c r="BM59" s="158"/>
      <c r="BN59" s="158"/>
      <c r="BO59" s="158"/>
      <c r="BP59" s="158"/>
      <c r="BQ59" s="158"/>
      <c r="BR59" s="158"/>
      <c r="BS59" s="158"/>
      <c r="BT59" s="158"/>
      <c r="BU59" s="158"/>
      <c r="BV59" s="158"/>
      <c r="BW59" s="158"/>
      <c r="BX59" s="158"/>
      <c r="BY59" s="158"/>
      <c r="BZ59" s="158"/>
      <c r="CA59" s="158"/>
      <c r="CB59" s="158"/>
    </row>
    <row r="60" spans="1:80" s="160" customFormat="1" ht="30.75" x14ac:dyDescent="0.25">
      <c r="A60" s="127">
        <v>52</v>
      </c>
      <c r="B60" s="131" t="s">
        <v>139</v>
      </c>
      <c r="C60" s="131" t="s">
        <v>65</v>
      </c>
      <c r="D60" s="131" t="s">
        <v>7</v>
      </c>
      <c r="E60" s="128" t="s">
        <v>17</v>
      </c>
      <c r="F60" s="131" t="s">
        <v>61</v>
      </c>
      <c r="G60" s="132">
        <v>36000</v>
      </c>
      <c r="H60" s="132">
        <f>+G60-(I60+L60+N60)</f>
        <v>33872.400000000001</v>
      </c>
      <c r="I60" s="129">
        <f t="shared" si="0"/>
        <v>1033.2</v>
      </c>
      <c r="J60" s="129">
        <f t="shared" si="1"/>
        <v>2555.9999999999995</v>
      </c>
      <c r="K60" s="129">
        <f t="shared" si="2"/>
        <v>396.00000000000006</v>
      </c>
      <c r="L60" s="129">
        <f t="shared" si="9"/>
        <v>1094.4000000000001</v>
      </c>
      <c r="M60" s="129">
        <f t="shared" si="10"/>
        <v>2552.4</v>
      </c>
      <c r="N60" s="132"/>
      <c r="O60" s="132">
        <f>+I60+J60+K60+L60+M60+N60</f>
        <v>7632</v>
      </c>
      <c r="P60" s="132">
        <v>25</v>
      </c>
      <c r="Q60" s="125"/>
      <c r="R60" s="126"/>
      <c r="S60" s="63">
        <v>797.28</v>
      </c>
      <c r="T60" s="62">
        <v>200</v>
      </c>
      <c r="U60" s="62"/>
      <c r="V60" s="126"/>
      <c r="W60" s="125">
        <f t="shared" si="8"/>
        <v>1022.28</v>
      </c>
      <c r="X60" s="125">
        <f t="shared" si="4"/>
        <v>2127.6000000000004</v>
      </c>
      <c r="Y60" s="126">
        <f>+J60+M60</f>
        <v>5108.3999999999996</v>
      </c>
      <c r="Z60" s="125">
        <f t="shared" si="6"/>
        <v>32850.120000000003</v>
      </c>
      <c r="AA60" s="159"/>
      <c r="AB60" s="159"/>
      <c r="AC60" s="159"/>
      <c r="AD60" s="159"/>
      <c r="AE60" s="159"/>
      <c r="AF60" s="159"/>
      <c r="AG60" s="159"/>
      <c r="AH60" s="159"/>
      <c r="AI60" s="159"/>
      <c r="AJ60" s="159"/>
      <c r="AK60" s="159"/>
      <c r="AL60" s="159"/>
      <c r="AM60" s="159"/>
      <c r="AN60" s="159"/>
      <c r="AO60" s="159"/>
      <c r="AP60" s="159"/>
      <c r="AQ60" s="159"/>
      <c r="AR60" s="159"/>
      <c r="AS60" s="159"/>
      <c r="AT60" s="159"/>
      <c r="AU60" s="159"/>
      <c r="AV60" s="159"/>
      <c r="AW60" s="159"/>
      <c r="AX60" s="159"/>
      <c r="AY60" s="159"/>
      <c r="AZ60" s="159"/>
      <c r="BA60" s="159"/>
      <c r="BB60" s="159"/>
      <c r="BC60" s="159"/>
      <c r="BD60" s="159"/>
      <c r="BE60" s="159"/>
      <c r="BF60" s="159"/>
      <c r="BG60" s="159"/>
      <c r="BH60" s="159"/>
      <c r="BI60" s="159"/>
      <c r="BJ60" s="159"/>
      <c r="BK60" s="159"/>
      <c r="BL60" s="159"/>
      <c r="BM60" s="159"/>
      <c r="BN60" s="159"/>
      <c r="BO60" s="159"/>
      <c r="BP60" s="159"/>
      <c r="BQ60" s="159"/>
      <c r="BR60" s="159"/>
      <c r="BS60" s="159"/>
      <c r="BT60" s="159"/>
      <c r="BU60" s="159"/>
      <c r="BV60" s="159"/>
      <c r="BW60" s="159"/>
      <c r="BX60" s="159"/>
      <c r="BY60" s="159"/>
      <c r="BZ60" s="159"/>
      <c r="CA60" s="159"/>
      <c r="CB60" s="159"/>
    </row>
    <row r="61" spans="1:80" s="133" customFormat="1" ht="30" x14ac:dyDescent="0.2">
      <c r="A61" s="127">
        <v>53</v>
      </c>
      <c r="B61" s="131" t="s">
        <v>106</v>
      </c>
      <c r="C61" s="131" t="s">
        <v>65</v>
      </c>
      <c r="D61" s="131" t="s">
        <v>7</v>
      </c>
      <c r="E61" s="128" t="s">
        <v>17</v>
      </c>
      <c r="F61" s="131" t="s">
        <v>61</v>
      </c>
      <c r="G61" s="132">
        <v>46000</v>
      </c>
      <c r="H61" s="132">
        <f t="shared" si="13"/>
        <v>41565.94</v>
      </c>
      <c r="I61" s="129">
        <f t="shared" si="0"/>
        <v>1320.2</v>
      </c>
      <c r="J61" s="129">
        <f t="shared" si="1"/>
        <v>3265.9999999999995</v>
      </c>
      <c r="K61" s="129">
        <f t="shared" si="2"/>
        <v>506.00000000000006</v>
      </c>
      <c r="L61" s="129">
        <f t="shared" si="9"/>
        <v>1398.4</v>
      </c>
      <c r="M61" s="129">
        <f t="shared" si="10"/>
        <v>3261.4</v>
      </c>
      <c r="N61" s="129">
        <v>1715.46</v>
      </c>
      <c r="O61" s="132">
        <f t="shared" si="14"/>
        <v>11467.46</v>
      </c>
      <c r="P61" s="132">
        <v>25</v>
      </c>
      <c r="Q61" s="125"/>
      <c r="R61" s="126"/>
      <c r="S61" s="63"/>
      <c r="T61" s="62">
        <v>200</v>
      </c>
      <c r="U61" s="62">
        <v>1032.05</v>
      </c>
      <c r="V61" s="126"/>
      <c r="W61" s="125">
        <f t="shared" si="8"/>
        <v>1257.05</v>
      </c>
      <c r="X61" s="125">
        <f t="shared" si="4"/>
        <v>4434.0600000000004</v>
      </c>
      <c r="Y61" s="126">
        <f t="shared" si="15"/>
        <v>6527.4</v>
      </c>
      <c r="Z61" s="125">
        <f t="shared" si="6"/>
        <v>40308.89</v>
      </c>
      <c r="AA61" s="157"/>
      <c r="AB61" s="157"/>
      <c r="AC61" s="157"/>
      <c r="AD61" s="157"/>
      <c r="AE61" s="157"/>
      <c r="AF61" s="157"/>
      <c r="AG61" s="157"/>
      <c r="AH61" s="157"/>
      <c r="AI61" s="157"/>
      <c r="AJ61" s="157"/>
      <c r="AK61" s="157"/>
      <c r="AL61" s="157"/>
      <c r="AM61" s="157"/>
      <c r="AN61" s="157"/>
      <c r="AO61" s="157"/>
      <c r="AP61" s="157"/>
      <c r="AQ61" s="157"/>
      <c r="AR61" s="157"/>
      <c r="AS61" s="157"/>
      <c r="AT61" s="157"/>
      <c r="AU61" s="157"/>
      <c r="AV61" s="157"/>
      <c r="AW61" s="157"/>
      <c r="AX61" s="157"/>
      <c r="AY61" s="157"/>
      <c r="AZ61" s="157"/>
      <c r="BA61" s="157"/>
      <c r="BB61" s="157"/>
      <c r="BC61" s="157"/>
      <c r="BD61" s="157"/>
      <c r="BE61" s="157"/>
      <c r="BF61" s="157"/>
      <c r="BG61" s="157"/>
      <c r="BH61" s="157"/>
      <c r="BI61" s="157"/>
      <c r="BJ61" s="157"/>
      <c r="BK61" s="157"/>
      <c r="BL61" s="157"/>
      <c r="BM61" s="157"/>
      <c r="BN61" s="157"/>
      <c r="BO61" s="157"/>
      <c r="BP61" s="157"/>
      <c r="BQ61" s="157"/>
      <c r="BR61" s="157"/>
      <c r="BS61" s="157"/>
      <c r="BT61" s="157"/>
      <c r="BU61" s="157"/>
      <c r="BV61" s="157"/>
      <c r="BW61" s="157"/>
      <c r="BX61" s="157"/>
      <c r="BY61" s="157"/>
      <c r="BZ61" s="157"/>
      <c r="CA61" s="157"/>
      <c r="CB61" s="157"/>
    </row>
    <row r="62" spans="1:80" s="133" customFormat="1" x14ac:dyDescent="0.2">
      <c r="A62" s="127">
        <v>54</v>
      </c>
      <c r="B62" s="131" t="s">
        <v>107</v>
      </c>
      <c r="C62" s="131" t="s">
        <v>65</v>
      </c>
      <c r="D62" s="131" t="s">
        <v>15</v>
      </c>
      <c r="E62" s="128" t="s">
        <v>17</v>
      </c>
      <c r="F62" s="131" t="s">
        <v>61</v>
      </c>
      <c r="G62" s="132">
        <v>46000</v>
      </c>
      <c r="H62" s="132">
        <f t="shared" si="13"/>
        <v>43281.4</v>
      </c>
      <c r="I62" s="129">
        <f t="shared" si="0"/>
        <v>1320.2</v>
      </c>
      <c r="J62" s="129">
        <f t="shared" si="1"/>
        <v>3265.9999999999995</v>
      </c>
      <c r="K62" s="129">
        <f t="shared" si="2"/>
        <v>506.00000000000006</v>
      </c>
      <c r="L62" s="129">
        <f t="shared" si="9"/>
        <v>1398.4</v>
      </c>
      <c r="M62" s="129">
        <f t="shared" si="10"/>
        <v>3261.4</v>
      </c>
      <c r="N62" s="132"/>
      <c r="O62" s="132">
        <f t="shared" si="14"/>
        <v>9752</v>
      </c>
      <c r="P62" s="132">
        <v>25</v>
      </c>
      <c r="Q62" s="125"/>
      <c r="R62" s="126"/>
      <c r="S62" s="170">
        <v>1359.9</v>
      </c>
      <c r="T62" s="62">
        <v>200</v>
      </c>
      <c r="U62" s="63">
        <v>1289.46</v>
      </c>
      <c r="V62" s="126"/>
      <c r="W62" s="125">
        <f t="shared" si="8"/>
        <v>2874.36</v>
      </c>
      <c r="X62" s="125">
        <f t="shared" si="4"/>
        <v>2718.6000000000004</v>
      </c>
      <c r="Y62" s="126">
        <f t="shared" si="15"/>
        <v>6527.4</v>
      </c>
      <c r="Z62" s="125">
        <f t="shared" si="6"/>
        <v>40407.040000000001</v>
      </c>
      <c r="AA62" s="157"/>
      <c r="AB62" s="157"/>
      <c r="AC62" s="157"/>
      <c r="AD62" s="157"/>
      <c r="AE62" s="157"/>
      <c r="AF62" s="157"/>
      <c r="AG62" s="157"/>
      <c r="AH62" s="157"/>
      <c r="AI62" s="157"/>
      <c r="AJ62" s="157"/>
      <c r="AK62" s="157"/>
      <c r="AL62" s="157"/>
      <c r="AM62" s="157"/>
      <c r="AN62" s="157"/>
      <c r="AO62" s="157"/>
      <c r="AP62" s="157"/>
      <c r="AQ62" s="157"/>
      <c r="AR62" s="157"/>
      <c r="AS62" s="157"/>
      <c r="AT62" s="157"/>
      <c r="AU62" s="157"/>
      <c r="AV62" s="157"/>
      <c r="AW62" s="157"/>
      <c r="AX62" s="157"/>
      <c r="AY62" s="157"/>
      <c r="AZ62" s="157"/>
      <c r="BA62" s="157"/>
      <c r="BB62" s="157"/>
      <c r="BC62" s="157"/>
      <c r="BD62" s="157"/>
      <c r="BE62" s="157"/>
      <c r="BF62" s="157"/>
      <c r="BG62" s="157"/>
      <c r="BH62" s="157"/>
      <c r="BI62" s="157"/>
      <c r="BJ62" s="157"/>
      <c r="BK62" s="157"/>
      <c r="BL62" s="157"/>
      <c r="BM62" s="157"/>
      <c r="BN62" s="157"/>
      <c r="BO62" s="157"/>
      <c r="BP62" s="157"/>
      <c r="BQ62" s="157"/>
      <c r="BR62" s="157"/>
      <c r="BS62" s="157"/>
      <c r="BT62" s="157"/>
      <c r="BU62" s="157"/>
      <c r="BV62" s="157"/>
      <c r="BW62" s="157"/>
      <c r="BX62" s="157"/>
      <c r="BY62" s="157"/>
      <c r="BZ62" s="157"/>
      <c r="CA62" s="157"/>
      <c r="CB62" s="157"/>
    </row>
    <row r="63" spans="1:80" s="133" customFormat="1" ht="30" x14ac:dyDescent="0.2">
      <c r="A63" s="127">
        <v>55</v>
      </c>
      <c r="B63" s="131" t="s">
        <v>108</v>
      </c>
      <c r="C63" s="131" t="s">
        <v>66</v>
      </c>
      <c r="D63" s="131" t="s">
        <v>7</v>
      </c>
      <c r="E63" s="128" t="s">
        <v>20</v>
      </c>
      <c r="F63" s="131" t="s">
        <v>61</v>
      </c>
      <c r="G63" s="132">
        <v>36000</v>
      </c>
      <c r="H63" s="132">
        <f>+G63-(I63+L63+N63)</f>
        <v>33872.400000000001</v>
      </c>
      <c r="I63" s="129">
        <f t="shared" si="0"/>
        <v>1033.2</v>
      </c>
      <c r="J63" s="129">
        <f t="shared" si="1"/>
        <v>2555.9999999999995</v>
      </c>
      <c r="K63" s="129">
        <f t="shared" si="2"/>
        <v>396.00000000000006</v>
      </c>
      <c r="L63" s="129">
        <f t="shared" si="9"/>
        <v>1094.4000000000001</v>
      </c>
      <c r="M63" s="129">
        <f t="shared" si="10"/>
        <v>2552.4</v>
      </c>
      <c r="N63" s="132"/>
      <c r="O63" s="132">
        <f>+I63+J63+K63+L63+M63+N63</f>
        <v>7632</v>
      </c>
      <c r="P63" s="132">
        <v>25</v>
      </c>
      <c r="Q63" s="125"/>
      <c r="R63" s="126"/>
      <c r="S63" s="63">
        <v>398.64</v>
      </c>
      <c r="T63" s="62">
        <v>200</v>
      </c>
      <c r="U63" s="62"/>
      <c r="V63" s="126"/>
      <c r="W63" s="125">
        <f t="shared" si="8"/>
        <v>623.64</v>
      </c>
      <c r="X63" s="125">
        <f t="shared" si="4"/>
        <v>2127.6000000000004</v>
      </c>
      <c r="Y63" s="126">
        <f t="shared" si="15"/>
        <v>5108.3999999999996</v>
      </c>
      <c r="Z63" s="125">
        <f t="shared" si="6"/>
        <v>33248.76</v>
      </c>
      <c r="AA63" s="157"/>
      <c r="AB63" s="157"/>
      <c r="AC63" s="157"/>
      <c r="AD63" s="157"/>
      <c r="AE63" s="157"/>
      <c r="AF63" s="157"/>
      <c r="AG63" s="157"/>
      <c r="AH63" s="157"/>
      <c r="AI63" s="157"/>
      <c r="AJ63" s="157"/>
      <c r="AK63" s="157"/>
      <c r="AL63" s="157"/>
      <c r="AM63" s="157"/>
      <c r="AN63" s="157"/>
      <c r="AO63" s="157"/>
      <c r="AP63" s="157"/>
      <c r="AQ63" s="157"/>
      <c r="AR63" s="157"/>
      <c r="AS63" s="157"/>
      <c r="AT63" s="157"/>
      <c r="AU63" s="157"/>
      <c r="AV63" s="157"/>
      <c r="AW63" s="157"/>
      <c r="AX63" s="157"/>
      <c r="AY63" s="157"/>
      <c r="AZ63" s="157"/>
      <c r="BA63" s="157"/>
      <c r="BB63" s="157"/>
      <c r="BC63" s="157"/>
      <c r="BD63" s="157"/>
      <c r="BE63" s="157"/>
      <c r="BF63" s="157"/>
      <c r="BG63" s="157"/>
      <c r="BH63" s="157"/>
      <c r="BI63" s="157"/>
      <c r="BJ63" s="157"/>
      <c r="BK63" s="157"/>
      <c r="BL63" s="157"/>
      <c r="BM63" s="157"/>
      <c r="BN63" s="157"/>
      <c r="BO63" s="157"/>
      <c r="BP63" s="157"/>
      <c r="BQ63" s="157"/>
      <c r="BR63" s="157"/>
      <c r="BS63" s="157"/>
      <c r="BT63" s="157"/>
      <c r="BU63" s="157"/>
      <c r="BV63" s="157"/>
      <c r="BW63" s="157"/>
      <c r="BX63" s="157"/>
      <c r="BY63" s="157"/>
      <c r="BZ63" s="157"/>
      <c r="CA63" s="157"/>
      <c r="CB63" s="157"/>
    </row>
    <row r="64" spans="1:80" s="133" customFormat="1" ht="30" x14ac:dyDescent="0.2">
      <c r="A64" s="127">
        <v>56</v>
      </c>
      <c r="B64" s="131" t="s">
        <v>162</v>
      </c>
      <c r="C64" s="131" t="s">
        <v>65</v>
      </c>
      <c r="D64" s="131" t="s">
        <v>136</v>
      </c>
      <c r="E64" s="128" t="s">
        <v>20</v>
      </c>
      <c r="F64" s="131" t="s">
        <v>61</v>
      </c>
      <c r="G64" s="132">
        <v>30000</v>
      </c>
      <c r="H64" s="132">
        <f t="shared" si="13"/>
        <v>28227</v>
      </c>
      <c r="I64" s="129">
        <f t="shared" si="0"/>
        <v>861</v>
      </c>
      <c r="J64" s="129">
        <f t="shared" si="1"/>
        <v>2130</v>
      </c>
      <c r="K64" s="129">
        <f t="shared" si="2"/>
        <v>330.00000000000006</v>
      </c>
      <c r="L64" s="129">
        <f t="shared" si="9"/>
        <v>912</v>
      </c>
      <c r="M64" s="129">
        <f t="shared" si="10"/>
        <v>2127</v>
      </c>
      <c r="N64" s="132"/>
      <c r="O64" s="132">
        <f t="shared" ref="O64:O69" si="16">+I64+J64+K64+L64+M64+N64</f>
        <v>6360</v>
      </c>
      <c r="P64" s="132">
        <v>25</v>
      </c>
      <c r="Q64" s="125">
        <v>4000</v>
      </c>
      <c r="R64" s="126"/>
      <c r="S64" s="63"/>
      <c r="T64" s="62">
        <v>200</v>
      </c>
      <c r="U64" s="62"/>
      <c r="V64" s="126"/>
      <c r="W64" s="125">
        <f t="shared" si="8"/>
        <v>4225</v>
      </c>
      <c r="X64" s="125">
        <f t="shared" si="4"/>
        <v>1773</v>
      </c>
      <c r="Y64" s="126">
        <f t="shared" ref="Y64:Y69" si="17">+J64+M64</f>
        <v>4257</v>
      </c>
      <c r="Z64" s="125">
        <f t="shared" si="6"/>
        <v>24002</v>
      </c>
      <c r="AA64" s="157"/>
      <c r="AB64" s="157"/>
      <c r="AC64" s="157"/>
      <c r="AD64" s="157"/>
      <c r="AE64" s="157"/>
      <c r="AF64" s="157"/>
      <c r="AG64" s="157"/>
      <c r="AH64" s="157"/>
      <c r="AI64" s="157"/>
      <c r="AJ64" s="157"/>
      <c r="AK64" s="157"/>
      <c r="AL64" s="157"/>
      <c r="AM64" s="157"/>
      <c r="AN64" s="157"/>
      <c r="AO64" s="157"/>
      <c r="AP64" s="157"/>
      <c r="AQ64" s="157"/>
      <c r="AR64" s="157"/>
      <c r="AS64" s="157"/>
      <c r="AT64" s="157"/>
      <c r="AU64" s="157"/>
      <c r="AV64" s="157"/>
      <c r="AW64" s="157"/>
      <c r="AX64" s="157"/>
      <c r="AY64" s="157"/>
      <c r="AZ64" s="157"/>
      <c r="BA64" s="157"/>
      <c r="BB64" s="157"/>
      <c r="BC64" s="157"/>
      <c r="BD64" s="157"/>
      <c r="BE64" s="157"/>
      <c r="BF64" s="157"/>
      <c r="BG64" s="157"/>
      <c r="BH64" s="157"/>
      <c r="BI64" s="157"/>
      <c r="BJ64" s="157"/>
      <c r="BK64" s="157"/>
      <c r="BL64" s="157"/>
      <c r="BM64" s="157"/>
      <c r="BN64" s="157"/>
      <c r="BO64" s="157"/>
      <c r="BP64" s="157"/>
      <c r="BQ64" s="157"/>
      <c r="BR64" s="157"/>
      <c r="BS64" s="157"/>
      <c r="BT64" s="157"/>
      <c r="BU64" s="157"/>
      <c r="BV64" s="157"/>
      <c r="BW64" s="157"/>
      <c r="BX64" s="157"/>
      <c r="BY64" s="157"/>
      <c r="BZ64" s="157"/>
      <c r="CA64" s="157"/>
      <c r="CB64" s="157"/>
    </row>
    <row r="65" spans="1:80" s="133" customFormat="1" ht="30" x14ac:dyDescent="0.2">
      <c r="A65" s="127">
        <v>57</v>
      </c>
      <c r="B65" s="131" t="s">
        <v>163</v>
      </c>
      <c r="C65" s="131" t="s">
        <v>66</v>
      </c>
      <c r="D65" s="131" t="s">
        <v>7</v>
      </c>
      <c r="E65" s="128" t="s">
        <v>20</v>
      </c>
      <c r="F65" s="131" t="s">
        <v>61</v>
      </c>
      <c r="G65" s="132">
        <v>30000</v>
      </c>
      <c r="H65" s="132">
        <f>+G65-(I65+L65+N65)</f>
        <v>28227</v>
      </c>
      <c r="I65" s="129">
        <f t="shared" si="0"/>
        <v>861</v>
      </c>
      <c r="J65" s="129">
        <f t="shared" si="1"/>
        <v>2130</v>
      </c>
      <c r="K65" s="129">
        <f t="shared" si="2"/>
        <v>330.00000000000006</v>
      </c>
      <c r="L65" s="129">
        <f t="shared" si="9"/>
        <v>912</v>
      </c>
      <c r="M65" s="129">
        <f t="shared" si="10"/>
        <v>2127</v>
      </c>
      <c r="N65" s="132"/>
      <c r="O65" s="132">
        <f t="shared" si="16"/>
        <v>6360</v>
      </c>
      <c r="P65" s="132">
        <v>25</v>
      </c>
      <c r="Q65" s="125"/>
      <c r="R65" s="126"/>
      <c r="S65" s="63">
        <v>458.57</v>
      </c>
      <c r="T65" s="62">
        <v>200</v>
      </c>
      <c r="U65" s="62"/>
      <c r="V65" s="126"/>
      <c r="W65" s="125">
        <f t="shared" si="8"/>
        <v>683.56999999999994</v>
      </c>
      <c r="X65" s="125">
        <f t="shared" si="4"/>
        <v>1773</v>
      </c>
      <c r="Y65" s="126">
        <f t="shared" si="17"/>
        <v>4257</v>
      </c>
      <c r="Z65" s="125">
        <f t="shared" si="6"/>
        <v>27543.43</v>
      </c>
      <c r="AA65" s="157"/>
      <c r="AB65" s="157"/>
      <c r="AC65" s="157"/>
      <c r="AD65" s="157"/>
      <c r="AE65" s="157"/>
      <c r="AF65" s="157"/>
      <c r="AG65" s="157"/>
      <c r="AH65" s="157"/>
      <c r="AI65" s="157"/>
      <c r="AJ65" s="157"/>
      <c r="AK65" s="157"/>
      <c r="AL65" s="157"/>
      <c r="AM65" s="157"/>
      <c r="AN65" s="157"/>
      <c r="AO65" s="157"/>
      <c r="AP65" s="157"/>
      <c r="AQ65" s="157"/>
      <c r="AR65" s="157"/>
      <c r="AS65" s="157"/>
      <c r="AT65" s="157"/>
      <c r="AU65" s="157"/>
      <c r="AV65" s="157"/>
      <c r="AW65" s="157"/>
      <c r="AX65" s="157"/>
      <c r="AY65" s="157"/>
      <c r="AZ65" s="157"/>
      <c r="BA65" s="157"/>
      <c r="BB65" s="157"/>
      <c r="BC65" s="157"/>
      <c r="BD65" s="157"/>
      <c r="BE65" s="157"/>
      <c r="BF65" s="157"/>
      <c r="BG65" s="157"/>
      <c r="BH65" s="157"/>
      <c r="BI65" s="157"/>
      <c r="BJ65" s="157"/>
      <c r="BK65" s="157"/>
      <c r="BL65" s="157"/>
      <c r="BM65" s="157"/>
      <c r="BN65" s="157"/>
      <c r="BO65" s="157"/>
      <c r="BP65" s="157"/>
      <c r="BQ65" s="157"/>
      <c r="BR65" s="157"/>
      <c r="BS65" s="157"/>
      <c r="BT65" s="157"/>
      <c r="BU65" s="157"/>
      <c r="BV65" s="157"/>
      <c r="BW65" s="157"/>
      <c r="BX65" s="157"/>
      <c r="BY65" s="157"/>
      <c r="BZ65" s="157"/>
      <c r="CA65" s="157"/>
      <c r="CB65" s="157"/>
    </row>
    <row r="66" spans="1:80" s="133" customFormat="1" x14ac:dyDescent="0.2">
      <c r="A66" s="127">
        <v>58</v>
      </c>
      <c r="B66" s="131" t="s">
        <v>164</v>
      </c>
      <c r="C66" s="131" t="s">
        <v>65</v>
      </c>
      <c r="D66" s="161" t="s">
        <v>8</v>
      </c>
      <c r="E66" s="128" t="s">
        <v>231</v>
      </c>
      <c r="F66" s="131" t="s">
        <v>61</v>
      </c>
      <c r="G66" s="132">
        <v>46000</v>
      </c>
      <c r="H66" s="132">
        <f t="shared" si="13"/>
        <v>43281.4</v>
      </c>
      <c r="I66" s="129">
        <f t="shared" si="0"/>
        <v>1320.2</v>
      </c>
      <c r="J66" s="129">
        <f t="shared" si="1"/>
        <v>3265.9999999999995</v>
      </c>
      <c r="K66" s="129">
        <f t="shared" si="2"/>
        <v>506.00000000000006</v>
      </c>
      <c r="L66" s="129">
        <f t="shared" si="9"/>
        <v>1398.4</v>
      </c>
      <c r="M66" s="129">
        <f t="shared" si="10"/>
        <v>3261.4</v>
      </c>
      <c r="N66" s="132"/>
      <c r="O66" s="132">
        <f t="shared" si="16"/>
        <v>9752</v>
      </c>
      <c r="P66" s="132">
        <v>25</v>
      </c>
      <c r="Q66" s="125">
        <v>1233.44</v>
      </c>
      <c r="R66" s="126"/>
      <c r="S66" s="63">
        <v>398.64</v>
      </c>
      <c r="T66" s="62">
        <v>200</v>
      </c>
      <c r="U66" s="62">
        <v>1289.46</v>
      </c>
      <c r="V66" s="126"/>
      <c r="W66" s="125">
        <f t="shared" si="8"/>
        <v>3146.54</v>
      </c>
      <c r="X66" s="125">
        <f t="shared" si="4"/>
        <v>2718.6000000000004</v>
      </c>
      <c r="Y66" s="126">
        <f t="shared" si="17"/>
        <v>6527.4</v>
      </c>
      <c r="Z66" s="125">
        <f t="shared" si="6"/>
        <v>40134.86</v>
      </c>
      <c r="AA66" s="157"/>
      <c r="AB66" s="157"/>
      <c r="AC66" s="157"/>
      <c r="AD66" s="157"/>
      <c r="AE66" s="157"/>
      <c r="AF66" s="157"/>
      <c r="AG66" s="157"/>
      <c r="AH66" s="157"/>
      <c r="AI66" s="157"/>
      <c r="AJ66" s="157"/>
      <c r="AK66" s="157"/>
      <c r="AL66" s="157"/>
      <c r="AM66" s="157"/>
      <c r="AN66" s="157"/>
      <c r="AO66" s="157"/>
      <c r="AP66" s="157"/>
      <c r="AQ66" s="157"/>
      <c r="AR66" s="157"/>
      <c r="AS66" s="157"/>
      <c r="AT66" s="157"/>
      <c r="AU66" s="157"/>
      <c r="AV66" s="157"/>
      <c r="AW66" s="157"/>
      <c r="AX66" s="157"/>
      <c r="AY66" s="157"/>
      <c r="AZ66" s="157"/>
      <c r="BA66" s="157"/>
      <c r="BB66" s="157"/>
      <c r="BC66" s="157"/>
      <c r="BD66" s="157"/>
      <c r="BE66" s="157"/>
      <c r="BF66" s="157"/>
      <c r="BG66" s="157"/>
      <c r="BH66" s="157"/>
      <c r="BI66" s="157"/>
      <c r="BJ66" s="157"/>
      <c r="BK66" s="157"/>
      <c r="BL66" s="157"/>
      <c r="BM66" s="157"/>
      <c r="BN66" s="157"/>
      <c r="BO66" s="157"/>
      <c r="BP66" s="157"/>
      <c r="BQ66" s="157"/>
      <c r="BR66" s="157"/>
      <c r="BS66" s="157"/>
      <c r="BT66" s="157"/>
      <c r="BU66" s="157"/>
      <c r="BV66" s="157"/>
      <c r="BW66" s="157"/>
      <c r="BX66" s="157"/>
      <c r="BY66" s="157"/>
      <c r="BZ66" s="157"/>
      <c r="CA66" s="157"/>
      <c r="CB66" s="157"/>
    </row>
    <row r="67" spans="1:80" s="133" customFormat="1" ht="30" x14ac:dyDescent="0.2">
      <c r="A67" s="127">
        <v>59</v>
      </c>
      <c r="B67" s="131" t="s">
        <v>165</v>
      </c>
      <c r="C67" s="131" t="s">
        <v>66</v>
      </c>
      <c r="D67" s="131" t="s">
        <v>9</v>
      </c>
      <c r="E67" s="128" t="s">
        <v>20</v>
      </c>
      <c r="F67" s="131" t="s">
        <v>61</v>
      </c>
      <c r="G67" s="132">
        <v>46000</v>
      </c>
      <c r="H67" s="132">
        <f t="shared" si="13"/>
        <v>41565.94</v>
      </c>
      <c r="I67" s="129">
        <f t="shared" si="0"/>
        <v>1320.2</v>
      </c>
      <c r="J67" s="129">
        <f t="shared" si="1"/>
        <v>3265.9999999999995</v>
      </c>
      <c r="K67" s="129">
        <f t="shared" si="2"/>
        <v>506.00000000000006</v>
      </c>
      <c r="L67" s="129">
        <f t="shared" si="9"/>
        <v>1398.4</v>
      </c>
      <c r="M67" s="129">
        <f t="shared" si="10"/>
        <v>3261.4</v>
      </c>
      <c r="N67" s="129">
        <v>1715.46</v>
      </c>
      <c r="O67" s="132">
        <f t="shared" si="16"/>
        <v>11467.46</v>
      </c>
      <c r="P67" s="132">
        <v>25</v>
      </c>
      <c r="Q67" s="125"/>
      <c r="R67" s="126"/>
      <c r="S67" s="63">
        <v>398.64</v>
      </c>
      <c r="T67" s="62">
        <v>200</v>
      </c>
      <c r="U67" s="63">
        <f>IF((H67*12)&gt;867123.01,(79776+(((H67*12)-867123.01)*0.25))/12,IF((H67*12)&gt;624329.01,(31216+(((H67*12)-624329.01)*0.2))/12,IF((H67*12)&gt;416220.01,(((H67*12)-416220.01)*0.15)/12,0)))</f>
        <v>1032.1408750000003</v>
      </c>
      <c r="V67" s="126"/>
      <c r="W67" s="125">
        <f t="shared" si="8"/>
        <v>1655.7808750000004</v>
      </c>
      <c r="X67" s="125">
        <f t="shared" si="4"/>
        <v>4434.0600000000004</v>
      </c>
      <c r="Y67" s="126">
        <f t="shared" si="17"/>
        <v>6527.4</v>
      </c>
      <c r="Z67" s="125">
        <f t="shared" si="6"/>
        <v>39910.159124999998</v>
      </c>
      <c r="AA67" s="157"/>
      <c r="AB67" s="157"/>
      <c r="AC67" s="157"/>
      <c r="AD67" s="157"/>
      <c r="AE67" s="157"/>
      <c r="AF67" s="157"/>
      <c r="AG67" s="157"/>
      <c r="AH67" s="157"/>
      <c r="AI67" s="157"/>
      <c r="AJ67" s="157"/>
      <c r="AK67" s="157"/>
      <c r="AL67" s="157"/>
      <c r="AM67" s="157"/>
      <c r="AN67" s="157"/>
      <c r="AO67" s="157"/>
      <c r="AP67" s="157"/>
      <c r="AQ67" s="157"/>
      <c r="AR67" s="157"/>
      <c r="AS67" s="157"/>
      <c r="AT67" s="157"/>
      <c r="AU67" s="157"/>
      <c r="AV67" s="157"/>
      <c r="AW67" s="157"/>
      <c r="AX67" s="157"/>
      <c r="AY67" s="157"/>
      <c r="AZ67" s="157"/>
      <c r="BA67" s="157"/>
      <c r="BB67" s="157"/>
      <c r="BC67" s="157"/>
      <c r="BD67" s="157"/>
      <c r="BE67" s="157"/>
      <c r="BF67" s="157"/>
      <c r="BG67" s="157"/>
      <c r="BH67" s="157"/>
      <c r="BI67" s="157"/>
      <c r="BJ67" s="157"/>
      <c r="BK67" s="157"/>
      <c r="BL67" s="157"/>
      <c r="BM67" s="157"/>
      <c r="BN67" s="157"/>
      <c r="BO67" s="157"/>
      <c r="BP67" s="157"/>
      <c r="BQ67" s="157"/>
      <c r="BR67" s="157"/>
      <c r="BS67" s="157"/>
      <c r="BT67" s="157"/>
      <c r="BU67" s="157"/>
      <c r="BV67" s="157"/>
      <c r="BW67" s="157"/>
      <c r="BX67" s="157"/>
      <c r="BY67" s="157"/>
      <c r="BZ67" s="157"/>
      <c r="CA67" s="157"/>
      <c r="CB67" s="157"/>
    </row>
    <row r="68" spans="1:80" s="133" customFormat="1" x14ac:dyDescent="0.2">
      <c r="A68" s="127">
        <v>60</v>
      </c>
      <c r="B68" s="131" t="s">
        <v>166</v>
      </c>
      <c r="C68" s="131" t="s">
        <v>65</v>
      </c>
      <c r="D68" s="131" t="s">
        <v>56</v>
      </c>
      <c r="E68" s="128" t="s">
        <v>20</v>
      </c>
      <c r="F68" s="131" t="s">
        <v>61</v>
      </c>
      <c r="G68" s="132">
        <v>46000</v>
      </c>
      <c r="H68" s="132">
        <f t="shared" si="13"/>
        <v>43281.4</v>
      </c>
      <c r="I68" s="129">
        <f t="shared" si="0"/>
        <v>1320.2</v>
      </c>
      <c r="J68" s="129">
        <f t="shared" si="1"/>
        <v>3265.9999999999995</v>
      </c>
      <c r="K68" s="129">
        <f t="shared" si="2"/>
        <v>506.00000000000006</v>
      </c>
      <c r="L68" s="129">
        <f t="shared" si="9"/>
        <v>1398.4</v>
      </c>
      <c r="M68" s="129">
        <f t="shared" si="10"/>
        <v>3261.4</v>
      </c>
      <c r="N68" s="132"/>
      <c r="O68" s="132">
        <f t="shared" si="16"/>
        <v>9752</v>
      </c>
      <c r="P68" s="132">
        <v>25</v>
      </c>
      <c r="Q68" s="125"/>
      <c r="R68" s="126"/>
      <c r="S68" s="63">
        <v>966.09</v>
      </c>
      <c r="T68" s="62">
        <v>200</v>
      </c>
      <c r="U68" s="63">
        <v>1289.46</v>
      </c>
      <c r="V68" s="126"/>
      <c r="W68" s="125">
        <f t="shared" si="8"/>
        <v>2480.5500000000002</v>
      </c>
      <c r="X68" s="125">
        <f t="shared" si="4"/>
        <v>2718.6000000000004</v>
      </c>
      <c r="Y68" s="126">
        <f t="shared" si="17"/>
        <v>6527.4</v>
      </c>
      <c r="Z68" s="125">
        <f t="shared" si="6"/>
        <v>40800.85</v>
      </c>
      <c r="AA68" s="157"/>
      <c r="AB68" s="157"/>
      <c r="AC68" s="157"/>
      <c r="AD68" s="157"/>
      <c r="AE68" s="157"/>
      <c r="AF68" s="157"/>
      <c r="AG68" s="157"/>
      <c r="AH68" s="157"/>
      <c r="AI68" s="157"/>
      <c r="AJ68" s="157"/>
      <c r="AK68" s="157"/>
      <c r="AL68" s="157"/>
      <c r="AM68" s="157"/>
      <c r="AN68" s="157"/>
      <c r="AO68" s="157"/>
      <c r="AP68" s="157"/>
      <c r="AQ68" s="157"/>
      <c r="AR68" s="157"/>
      <c r="AS68" s="157"/>
      <c r="AT68" s="157"/>
      <c r="AU68" s="157"/>
      <c r="AV68" s="157"/>
      <c r="AW68" s="157"/>
      <c r="AX68" s="157"/>
      <c r="AY68" s="157"/>
      <c r="AZ68" s="157"/>
      <c r="BA68" s="157"/>
      <c r="BB68" s="157"/>
      <c r="BC68" s="157"/>
      <c r="BD68" s="157"/>
      <c r="BE68" s="157"/>
      <c r="BF68" s="157"/>
      <c r="BG68" s="157"/>
      <c r="BH68" s="157"/>
      <c r="BI68" s="157"/>
      <c r="BJ68" s="157"/>
      <c r="BK68" s="157"/>
      <c r="BL68" s="157"/>
      <c r="BM68" s="157"/>
      <c r="BN68" s="157"/>
      <c r="BO68" s="157"/>
      <c r="BP68" s="157"/>
      <c r="BQ68" s="157"/>
      <c r="BR68" s="157"/>
      <c r="BS68" s="157"/>
      <c r="BT68" s="157"/>
      <c r="BU68" s="157"/>
      <c r="BV68" s="157"/>
      <c r="BW68" s="157"/>
      <c r="BX68" s="157"/>
      <c r="BY68" s="157"/>
      <c r="BZ68" s="157"/>
      <c r="CA68" s="157"/>
      <c r="CB68" s="157"/>
    </row>
    <row r="69" spans="1:80" s="133" customFormat="1" ht="30" x14ac:dyDescent="0.2">
      <c r="A69" s="127">
        <v>61</v>
      </c>
      <c r="B69" s="131" t="s">
        <v>168</v>
      </c>
      <c r="C69" s="131" t="s">
        <v>66</v>
      </c>
      <c r="D69" s="131" t="s">
        <v>136</v>
      </c>
      <c r="E69" s="128" t="s">
        <v>20</v>
      </c>
      <c r="F69" s="131" t="s">
        <v>61</v>
      </c>
      <c r="G69" s="132">
        <v>46000</v>
      </c>
      <c r="H69" s="132">
        <f t="shared" si="13"/>
        <v>43281.4</v>
      </c>
      <c r="I69" s="129">
        <f t="shared" si="0"/>
        <v>1320.2</v>
      </c>
      <c r="J69" s="129">
        <f t="shared" si="1"/>
        <v>3265.9999999999995</v>
      </c>
      <c r="K69" s="129">
        <f t="shared" si="2"/>
        <v>506.00000000000006</v>
      </c>
      <c r="L69" s="129">
        <f t="shared" si="9"/>
        <v>1398.4</v>
      </c>
      <c r="M69" s="129">
        <f t="shared" si="10"/>
        <v>3261.4</v>
      </c>
      <c r="N69" s="132"/>
      <c r="O69" s="132">
        <f t="shared" si="16"/>
        <v>9752</v>
      </c>
      <c r="P69" s="132">
        <v>25</v>
      </c>
      <c r="Q69" s="125">
        <v>10000</v>
      </c>
      <c r="R69" s="126"/>
      <c r="S69" s="63"/>
      <c r="T69" s="62">
        <v>200</v>
      </c>
      <c r="U69" s="63">
        <v>1289.46</v>
      </c>
      <c r="V69" s="126"/>
      <c r="W69" s="125">
        <f t="shared" si="8"/>
        <v>11514.46</v>
      </c>
      <c r="X69" s="125">
        <f t="shared" si="4"/>
        <v>2718.6000000000004</v>
      </c>
      <c r="Y69" s="126">
        <f t="shared" si="17"/>
        <v>6527.4</v>
      </c>
      <c r="Z69" s="125">
        <f t="shared" si="6"/>
        <v>31766.940000000002</v>
      </c>
      <c r="AA69" s="157"/>
      <c r="AB69" s="157"/>
      <c r="AC69" s="157"/>
      <c r="AD69" s="157"/>
      <c r="AE69" s="157"/>
      <c r="AF69" s="157"/>
      <c r="AG69" s="157"/>
      <c r="AH69" s="157"/>
      <c r="AI69" s="157"/>
      <c r="AJ69" s="157"/>
      <c r="AK69" s="157"/>
      <c r="AL69" s="157"/>
      <c r="AM69" s="157"/>
      <c r="AN69" s="157"/>
      <c r="AO69" s="157"/>
      <c r="AP69" s="157"/>
      <c r="AQ69" s="157"/>
      <c r="AR69" s="157"/>
      <c r="AS69" s="157"/>
      <c r="AT69" s="157"/>
      <c r="AU69" s="157"/>
      <c r="AV69" s="157"/>
      <c r="AW69" s="157"/>
      <c r="AX69" s="157"/>
      <c r="AY69" s="157"/>
      <c r="AZ69" s="157"/>
      <c r="BA69" s="157"/>
      <c r="BB69" s="157"/>
      <c r="BC69" s="157"/>
      <c r="BD69" s="157"/>
      <c r="BE69" s="157"/>
      <c r="BF69" s="157"/>
      <c r="BG69" s="157"/>
      <c r="BH69" s="157"/>
      <c r="BI69" s="157"/>
      <c r="BJ69" s="157"/>
      <c r="BK69" s="157"/>
      <c r="BL69" s="157"/>
      <c r="BM69" s="157"/>
      <c r="BN69" s="157"/>
      <c r="BO69" s="157"/>
      <c r="BP69" s="157"/>
      <c r="BQ69" s="157"/>
      <c r="BR69" s="157"/>
      <c r="BS69" s="157"/>
      <c r="BT69" s="157"/>
      <c r="BU69" s="157"/>
      <c r="BV69" s="157"/>
      <c r="BW69" s="157"/>
      <c r="BX69" s="157"/>
      <c r="BY69" s="157"/>
      <c r="BZ69" s="157"/>
      <c r="CA69" s="157"/>
      <c r="CB69" s="157"/>
    </row>
    <row r="70" spans="1:80" s="133" customFormat="1" x14ac:dyDescent="0.2">
      <c r="A70" s="127">
        <v>62</v>
      </c>
      <c r="B70" s="131" t="s">
        <v>109</v>
      </c>
      <c r="C70" s="131" t="s">
        <v>66</v>
      </c>
      <c r="D70" s="131" t="s">
        <v>141</v>
      </c>
      <c r="E70" s="128" t="s">
        <v>20</v>
      </c>
      <c r="F70" s="131" t="s">
        <v>61</v>
      </c>
      <c r="G70" s="132">
        <v>46000</v>
      </c>
      <c r="H70" s="132">
        <f t="shared" si="13"/>
        <v>43281.4</v>
      </c>
      <c r="I70" s="129">
        <f t="shared" si="0"/>
        <v>1320.2</v>
      </c>
      <c r="J70" s="129">
        <f t="shared" si="1"/>
        <v>3265.9999999999995</v>
      </c>
      <c r="K70" s="129">
        <f t="shared" si="2"/>
        <v>506.00000000000006</v>
      </c>
      <c r="L70" s="129">
        <f t="shared" si="9"/>
        <v>1398.4</v>
      </c>
      <c r="M70" s="129">
        <f t="shared" si="10"/>
        <v>3261.4</v>
      </c>
      <c r="N70" s="132"/>
      <c r="O70" s="132">
        <f t="shared" si="14"/>
        <v>9752</v>
      </c>
      <c r="P70" s="132">
        <v>25</v>
      </c>
      <c r="Q70" s="125">
        <v>11000</v>
      </c>
      <c r="R70" s="126"/>
      <c r="S70" s="63">
        <v>398.64</v>
      </c>
      <c r="T70" s="62">
        <v>200</v>
      </c>
      <c r="U70" s="63">
        <v>1289.46</v>
      </c>
      <c r="V70" s="126"/>
      <c r="W70" s="125">
        <f t="shared" si="8"/>
        <v>12913.099999999999</v>
      </c>
      <c r="X70" s="125">
        <f t="shared" si="4"/>
        <v>2718.6000000000004</v>
      </c>
      <c r="Y70" s="126">
        <f t="shared" si="15"/>
        <v>6527.4</v>
      </c>
      <c r="Z70" s="125">
        <f t="shared" si="6"/>
        <v>30368.300000000003</v>
      </c>
      <c r="AA70" s="157"/>
      <c r="AB70" s="157"/>
      <c r="AC70" s="157"/>
      <c r="AD70" s="157"/>
      <c r="AE70" s="157"/>
      <c r="AF70" s="157"/>
      <c r="AG70" s="157"/>
      <c r="AH70" s="157"/>
      <c r="AI70" s="157"/>
      <c r="AJ70" s="157"/>
      <c r="AK70" s="157"/>
      <c r="AL70" s="157"/>
      <c r="AM70" s="157"/>
      <c r="AN70" s="157"/>
      <c r="AO70" s="157"/>
      <c r="AP70" s="157"/>
      <c r="AQ70" s="157"/>
      <c r="AR70" s="157"/>
      <c r="AS70" s="157"/>
      <c r="AT70" s="157"/>
      <c r="AU70" s="157"/>
      <c r="AV70" s="157"/>
      <c r="AW70" s="157"/>
      <c r="AX70" s="157"/>
      <c r="AY70" s="157"/>
      <c r="AZ70" s="157"/>
      <c r="BA70" s="157"/>
      <c r="BB70" s="157"/>
      <c r="BC70" s="157"/>
      <c r="BD70" s="157"/>
      <c r="BE70" s="157"/>
      <c r="BF70" s="157"/>
      <c r="BG70" s="157"/>
      <c r="BH70" s="157"/>
      <c r="BI70" s="157"/>
      <c r="BJ70" s="157"/>
      <c r="BK70" s="157"/>
      <c r="BL70" s="157"/>
      <c r="BM70" s="157"/>
      <c r="BN70" s="157"/>
      <c r="BO70" s="157"/>
      <c r="BP70" s="157"/>
      <c r="BQ70" s="157"/>
      <c r="BR70" s="157"/>
      <c r="BS70" s="157"/>
      <c r="BT70" s="157"/>
      <c r="BU70" s="157"/>
      <c r="BV70" s="157"/>
      <c r="BW70" s="157"/>
      <c r="BX70" s="157"/>
      <c r="BY70" s="157"/>
      <c r="BZ70" s="157"/>
      <c r="CA70" s="157"/>
      <c r="CB70" s="157"/>
    </row>
    <row r="71" spans="1:80" s="133" customFormat="1" x14ac:dyDescent="0.2">
      <c r="A71" s="127">
        <v>63</v>
      </c>
      <c r="B71" s="131" t="s">
        <v>110</v>
      </c>
      <c r="C71" s="131" t="s">
        <v>66</v>
      </c>
      <c r="D71" s="131" t="s">
        <v>15</v>
      </c>
      <c r="E71" s="128" t="s">
        <v>20</v>
      </c>
      <c r="F71" s="131" t="s">
        <v>61</v>
      </c>
      <c r="G71" s="132">
        <v>36000</v>
      </c>
      <c r="H71" s="132">
        <f t="shared" si="13"/>
        <v>32156.94</v>
      </c>
      <c r="I71" s="129">
        <f t="shared" si="0"/>
        <v>1033.2</v>
      </c>
      <c r="J71" s="129">
        <f t="shared" si="1"/>
        <v>2555.9999999999995</v>
      </c>
      <c r="K71" s="129">
        <f t="shared" si="2"/>
        <v>396.00000000000006</v>
      </c>
      <c r="L71" s="129">
        <f t="shared" ref="L71:L106" si="18">IF(G71&lt;=187020,G71*3.04%,4943.8)</f>
        <v>1094.4000000000001</v>
      </c>
      <c r="M71" s="129">
        <f t="shared" ref="M71:M106" si="19">IF(G71&lt;=187020,G71*7.09%,11530.11)</f>
        <v>2552.4</v>
      </c>
      <c r="N71" s="129">
        <v>1715.46</v>
      </c>
      <c r="O71" s="132">
        <f t="shared" si="14"/>
        <v>9347.4599999999991</v>
      </c>
      <c r="P71" s="132">
        <v>25</v>
      </c>
      <c r="Q71" s="125"/>
      <c r="R71" s="126"/>
      <c r="S71" s="63">
        <v>1928.09</v>
      </c>
      <c r="T71" s="62">
        <v>200</v>
      </c>
      <c r="U71" s="63"/>
      <c r="V71" s="126"/>
      <c r="W71" s="125">
        <f t="shared" si="8"/>
        <v>2153.09</v>
      </c>
      <c r="X71" s="125">
        <f t="shared" ref="X71:X106" si="20">+I71+L71+N71</f>
        <v>3843.0600000000004</v>
      </c>
      <c r="Y71" s="126">
        <f t="shared" si="15"/>
        <v>5108.3999999999996</v>
      </c>
      <c r="Z71" s="125">
        <f t="shared" si="6"/>
        <v>30003.85</v>
      </c>
      <c r="AA71" s="157"/>
      <c r="AB71" s="157"/>
      <c r="AC71" s="157"/>
      <c r="AD71" s="157"/>
      <c r="AE71" s="157"/>
      <c r="AF71" s="157"/>
      <c r="AG71" s="157"/>
      <c r="AH71" s="157"/>
      <c r="AI71" s="157"/>
      <c r="AJ71" s="157"/>
      <c r="AK71" s="157"/>
      <c r="AL71" s="157"/>
      <c r="AM71" s="157"/>
      <c r="AN71" s="157"/>
      <c r="AO71" s="157"/>
      <c r="AP71" s="157"/>
      <c r="AQ71" s="157"/>
      <c r="AR71" s="157"/>
      <c r="AS71" s="157"/>
      <c r="AT71" s="157"/>
      <c r="AU71" s="157"/>
      <c r="AV71" s="157"/>
      <c r="AW71" s="157"/>
      <c r="AX71" s="157"/>
      <c r="AY71" s="157"/>
      <c r="AZ71" s="157"/>
      <c r="BA71" s="157"/>
      <c r="BB71" s="157"/>
      <c r="BC71" s="157"/>
      <c r="BD71" s="157"/>
      <c r="BE71" s="157"/>
      <c r="BF71" s="157"/>
      <c r="BG71" s="157"/>
      <c r="BH71" s="157"/>
      <c r="BI71" s="157"/>
      <c r="BJ71" s="157"/>
      <c r="BK71" s="157"/>
      <c r="BL71" s="157"/>
      <c r="BM71" s="157"/>
      <c r="BN71" s="157"/>
      <c r="BO71" s="157"/>
      <c r="BP71" s="157"/>
      <c r="BQ71" s="157"/>
      <c r="BR71" s="157"/>
      <c r="BS71" s="157"/>
      <c r="BT71" s="157"/>
      <c r="BU71" s="157"/>
      <c r="BV71" s="157"/>
      <c r="BW71" s="157"/>
      <c r="BX71" s="157"/>
      <c r="BY71" s="157"/>
      <c r="BZ71" s="157"/>
      <c r="CA71" s="157"/>
      <c r="CB71" s="157"/>
    </row>
    <row r="72" spans="1:80" s="133" customFormat="1" x14ac:dyDescent="0.2">
      <c r="A72" s="127">
        <v>64</v>
      </c>
      <c r="B72" s="131" t="s">
        <v>111</v>
      </c>
      <c r="C72" s="131" t="s">
        <v>66</v>
      </c>
      <c r="D72" s="131" t="s">
        <v>15</v>
      </c>
      <c r="E72" s="128" t="s">
        <v>32</v>
      </c>
      <c r="F72" s="131" t="s">
        <v>61</v>
      </c>
      <c r="G72" s="132">
        <v>36000</v>
      </c>
      <c r="H72" s="132">
        <f t="shared" si="13"/>
        <v>33872.400000000001</v>
      </c>
      <c r="I72" s="129">
        <f t="shared" ref="I72:I106" si="21">IF(G72&lt;=374040,G72*2.87%,9334.68)</f>
        <v>1033.2</v>
      </c>
      <c r="J72" s="129">
        <f t="shared" ref="J72:J106" si="22">IF(G72&lt;=374040,G72*7.1%,23092.75)</f>
        <v>2555.9999999999995</v>
      </c>
      <c r="K72" s="129">
        <f t="shared" si="2"/>
        <v>396.00000000000006</v>
      </c>
      <c r="L72" s="129">
        <f t="shared" si="18"/>
        <v>1094.4000000000001</v>
      </c>
      <c r="M72" s="129">
        <f t="shared" si="19"/>
        <v>2552.4</v>
      </c>
      <c r="N72" s="132"/>
      <c r="O72" s="132">
        <f t="shared" si="14"/>
        <v>7632</v>
      </c>
      <c r="P72" s="132">
        <v>25</v>
      </c>
      <c r="Q72" s="125">
        <v>1500</v>
      </c>
      <c r="R72" s="126"/>
      <c r="S72" s="63"/>
      <c r="T72" s="62">
        <v>200</v>
      </c>
      <c r="U72" s="62">
        <v>0</v>
      </c>
      <c r="V72" s="126"/>
      <c r="W72" s="125">
        <f t="shared" ref="W72:W106" si="23">P72+Q72+R72+S72+T72+U72</f>
        <v>1725</v>
      </c>
      <c r="X72" s="125">
        <f t="shared" si="20"/>
        <v>2127.6000000000004</v>
      </c>
      <c r="Y72" s="126">
        <f t="shared" si="15"/>
        <v>5108.3999999999996</v>
      </c>
      <c r="Z72" s="125">
        <f t="shared" si="6"/>
        <v>32147.4</v>
      </c>
      <c r="AA72" s="157"/>
      <c r="AB72" s="157"/>
      <c r="AC72" s="157"/>
      <c r="AD72" s="157"/>
      <c r="AE72" s="157"/>
      <c r="AF72" s="157"/>
      <c r="AG72" s="157"/>
      <c r="AH72" s="157"/>
      <c r="AI72" s="157"/>
      <c r="AJ72" s="157"/>
      <c r="AK72" s="157"/>
      <c r="AL72" s="157"/>
      <c r="AM72" s="157"/>
      <c r="AN72" s="157"/>
      <c r="AO72" s="157"/>
      <c r="AP72" s="157"/>
      <c r="AQ72" s="157"/>
      <c r="AR72" s="157"/>
      <c r="AS72" s="157"/>
      <c r="AT72" s="157"/>
      <c r="AU72" s="157"/>
      <c r="AV72" s="157"/>
      <c r="AW72" s="157"/>
      <c r="AX72" s="157"/>
      <c r="AY72" s="157"/>
      <c r="AZ72" s="157"/>
      <c r="BA72" s="157"/>
      <c r="BB72" s="157"/>
      <c r="BC72" s="157"/>
      <c r="BD72" s="157"/>
      <c r="BE72" s="157"/>
      <c r="BF72" s="157"/>
      <c r="BG72" s="157"/>
      <c r="BH72" s="157"/>
      <c r="BI72" s="157"/>
      <c r="BJ72" s="157"/>
      <c r="BK72" s="157"/>
      <c r="BL72" s="157"/>
      <c r="BM72" s="157"/>
      <c r="BN72" s="157"/>
      <c r="BO72" s="157"/>
      <c r="BP72" s="157"/>
      <c r="BQ72" s="157"/>
      <c r="BR72" s="157"/>
      <c r="BS72" s="157"/>
      <c r="BT72" s="157"/>
      <c r="BU72" s="157"/>
      <c r="BV72" s="157"/>
      <c r="BW72" s="157"/>
      <c r="BX72" s="157"/>
      <c r="BY72" s="157"/>
      <c r="BZ72" s="157"/>
      <c r="CA72" s="157"/>
      <c r="CB72" s="157"/>
    </row>
    <row r="73" spans="1:80" s="133" customFormat="1" ht="30" x14ac:dyDescent="0.2">
      <c r="A73" s="127">
        <v>65</v>
      </c>
      <c r="B73" s="131" t="s">
        <v>112</v>
      </c>
      <c r="C73" s="131" t="s">
        <v>66</v>
      </c>
      <c r="D73" s="131" t="s">
        <v>15</v>
      </c>
      <c r="E73" s="128" t="s">
        <v>131</v>
      </c>
      <c r="F73" s="131" t="s">
        <v>61</v>
      </c>
      <c r="G73" s="132">
        <v>46000</v>
      </c>
      <c r="H73" s="132">
        <f t="shared" si="13"/>
        <v>43281.4</v>
      </c>
      <c r="I73" s="129">
        <f t="shared" si="21"/>
        <v>1320.2</v>
      </c>
      <c r="J73" s="129">
        <f t="shared" si="22"/>
        <v>3265.9999999999995</v>
      </c>
      <c r="K73" s="129">
        <f t="shared" si="2"/>
        <v>506.00000000000006</v>
      </c>
      <c r="L73" s="129">
        <f t="shared" si="18"/>
        <v>1398.4</v>
      </c>
      <c r="M73" s="129">
        <f t="shared" si="19"/>
        <v>3261.4</v>
      </c>
      <c r="N73" s="132"/>
      <c r="O73" s="132">
        <f t="shared" si="14"/>
        <v>9752</v>
      </c>
      <c r="P73" s="132">
        <v>25</v>
      </c>
      <c r="Q73" s="125">
        <v>200</v>
      </c>
      <c r="R73" s="126"/>
      <c r="S73" s="63">
        <v>1296.1199999999999</v>
      </c>
      <c r="T73" s="62">
        <v>200</v>
      </c>
      <c r="U73" s="63">
        <v>1289.46</v>
      </c>
      <c r="V73" s="126"/>
      <c r="W73" s="125">
        <f t="shared" si="23"/>
        <v>3010.58</v>
      </c>
      <c r="X73" s="125">
        <f t="shared" si="20"/>
        <v>2718.6000000000004</v>
      </c>
      <c r="Y73" s="126">
        <f t="shared" si="15"/>
        <v>6527.4</v>
      </c>
      <c r="Z73" s="125">
        <f t="shared" si="6"/>
        <v>40270.82</v>
      </c>
      <c r="AA73" s="157"/>
      <c r="AB73" s="157"/>
      <c r="AC73" s="157"/>
      <c r="AD73" s="157"/>
      <c r="AE73" s="157"/>
      <c r="AF73" s="157"/>
      <c r="AG73" s="157"/>
      <c r="AH73" s="157"/>
      <c r="AI73" s="157"/>
      <c r="AJ73" s="157"/>
      <c r="AK73" s="157"/>
      <c r="AL73" s="157"/>
      <c r="AM73" s="157"/>
      <c r="AN73" s="157"/>
      <c r="AO73" s="157"/>
      <c r="AP73" s="157"/>
      <c r="AQ73" s="157"/>
      <c r="AR73" s="157"/>
      <c r="AS73" s="157"/>
      <c r="AT73" s="157"/>
      <c r="AU73" s="157"/>
      <c r="AV73" s="157"/>
      <c r="AW73" s="157"/>
      <c r="AX73" s="157"/>
      <c r="AY73" s="157"/>
      <c r="AZ73" s="157"/>
      <c r="BA73" s="157"/>
      <c r="BB73" s="157"/>
      <c r="BC73" s="157"/>
      <c r="BD73" s="157"/>
      <c r="BE73" s="157"/>
      <c r="BF73" s="157"/>
      <c r="BG73" s="157"/>
      <c r="BH73" s="157"/>
      <c r="BI73" s="157"/>
      <c r="BJ73" s="157"/>
      <c r="BK73" s="157"/>
      <c r="BL73" s="157"/>
      <c r="BM73" s="157"/>
      <c r="BN73" s="157"/>
      <c r="BO73" s="157"/>
      <c r="BP73" s="157"/>
      <c r="BQ73" s="157"/>
      <c r="BR73" s="157"/>
      <c r="BS73" s="157"/>
      <c r="BT73" s="157"/>
      <c r="BU73" s="157"/>
      <c r="BV73" s="157"/>
      <c r="BW73" s="157"/>
      <c r="BX73" s="157"/>
      <c r="BY73" s="157"/>
      <c r="BZ73" s="157"/>
      <c r="CA73" s="157"/>
      <c r="CB73" s="157"/>
    </row>
    <row r="74" spans="1:80" s="133" customFormat="1" ht="30" x14ac:dyDescent="0.2">
      <c r="A74" s="127">
        <v>66</v>
      </c>
      <c r="B74" s="131" t="s">
        <v>113</v>
      </c>
      <c r="C74" s="131" t="s">
        <v>65</v>
      </c>
      <c r="D74" s="131" t="s">
        <v>12</v>
      </c>
      <c r="E74" s="128" t="s">
        <v>22</v>
      </c>
      <c r="F74" s="131" t="s">
        <v>61</v>
      </c>
      <c r="G74" s="132">
        <v>46000</v>
      </c>
      <c r="H74" s="132">
        <f t="shared" ref="H74:H80" si="24">+G74-(I74+L74+N74)</f>
        <v>43281.4</v>
      </c>
      <c r="I74" s="129">
        <f t="shared" si="21"/>
        <v>1320.2</v>
      </c>
      <c r="J74" s="129">
        <f t="shared" si="22"/>
        <v>3265.9999999999995</v>
      </c>
      <c r="K74" s="129">
        <f t="shared" si="2"/>
        <v>506.00000000000006</v>
      </c>
      <c r="L74" s="129">
        <f t="shared" si="18"/>
        <v>1398.4</v>
      </c>
      <c r="M74" s="129">
        <f t="shared" si="19"/>
        <v>3261.4</v>
      </c>
      <c r="N74" s="132"/>
      <c r="O74" s="132">
        <f t="shared" ref="O74:O80" si="25">+I74+J74+K74+L74+M74+N74</f>
        <v>9752</v>
      </c>
      <c r="P74" s="132">
        <v>25</v>
      </c>
      <c r="Q74" s="125"/>
      <c r="R74" s="126"/>
      <c r="S74" s="63">
        <v>899.78</v>
      </c>
      <c r="T74" s="62">
        <v>200</v>
      </c>
      <c r="U74" s="62">
        <v>1289.46</v>
      </c>
      <c r="V74" s="126"/>
      <c r="W74" s="125">
        <f t="shared" si="23"/>
        <v>2414.2399999999998</v>
      </c>
      <c r="X74" s="125">
        <f t="shared" si="20"/>
        <v>2718.6000000000004</v>
      </c>
      <c r="Y74" s="126">
        <f t="shared" si="15"/>
        <v>6527.4</v>
      </c>
      <c r="Z74" s="125">
        <f t="shared" si="6"/>
        <v>40867.160000000003</v>
      </c>
      <c r="AA74" s="157"/>
      <c r="AB74" s="157"/>
      <c r="AC74" s="157"/>
      <c r="AD74" s="157"/>
      <c r="AE74" s="157"/>
      <c r="AF74" s="157"/>
      <c r="AG74" s="157"/>
      <c r="AH74" s="157"/>
      <c r="AI74" s="157"/>
      <c r="AJ74" s="157"/>
      <c r="AK74" s="157"/>
      <c r="AL74" s="157"/>
      <c r="AM74" s="157"/>
      <c r="AN74" s="157"/>
      <c r="AO74" s="157"/>
      <c r="AP74" s="157"/>
      <c r="AQ74" s="157"/>
      <c r="AR74" s="157"/>
      <c r="AS74" s="157"/>
      <c r="AT74" s="157"/>
      <c r="AU74" s="157"/>
      <c r="AV74" s="157"/>
      <c r="AW74" s="157"/>
      <c r="AX74" s="157"/>
      <c r="AY74" s="157"/>
      <c r="AZ74" s="157"/>
      <c r="BA74" s="157"/>
      <c r="BB74" s="157"/>
      <c r="BC74" s="157"/>
      <c r="BD74" s="157"/>
      <c r="BE74" s="157"/>
      <c r="BF74" s="157"/>
      <c r="BG74" s="157"/>
      <c r="BH74" s="157"/>
      <c r="BI74" s="157"/>
      <c r="BJ74" s="157"/>
      <c r="BK74" s="157"/>
      <c r="BL74" s="157"/>
      <c r="BM74" s="157"/>
      <c r="BN74" s="157"/>
      <c r="BO74" s="157"/>
      <c r="BP74" s="157"/>
      <c r="BQ74" s="157"/>
      <c r="BR74" s="157"/>
      <c r="BS74" s="157"/>
      <c r="BT74" s="157"/>
      <c r="BU74" s="157"/>
      <c r="BV74" s="157"/>
      <c r="BW74" s="157"/>
      <c r="BX74" s="157"/>
      <c r="BY74" s="157"/>
      <c r="BZ74" s="157"/>
      <c r="CA74" s="157"/>
      <c r="CB74" s="157"/>
    </row>
    <row r="75" spans="1:80" s="133" customFormat="1" x14ac:dyDescent="0.2">
      <c r="A75" s="127">
        <v>67</v>
      </c>
      <c r="B75" s="131" t="s">
        <v>114</v>
      </c>
      <c r="C75" s="131" t="s">
        <v>65</v>
      </c>
      <c r="D75" s="131" t="s">
        <v>8</v>
      </c>
      <c r="E75" s="128" t="s">
        <v>21</v>
      </c>
      <c r="F75" s="131" t="s">
        <v>61</v>
      </c>
      <c r="G75" s="132">
        <v>36000</v>
      </c>
      <c r="H75" s="132">
        <f t="shared" si="24"/>
        <v>30441.48</v>
      </c>
      <c r="I75" s="129">
        <f t="shared" si="21"/>
        <v>1033.2</v>
      </c>
      <c r="J75" s="129">
        <f t="shared" si="22"/>
        <v>2555.9999999999995</v>
      </c>
      <c r="K75" s="129">
        <f t="shared" ref="K75:K118" si="26">IF(G75&lt;=74808,G75*1.1%,851.51)</f>
        <v>396.00000000000006</v>
      </c>
      <c r="L75" s="129">
        <f t="shared" si="18"/>
        <v>1094.4000000000001</v>
      </c>
      <c r="M75" s="129">
        <f t="shared" si="19"/>
        <v>2552.4</v>
      </c>
      <c r="N75" s="132">
        <v>3430.92</v>
      </c>
      <c r="O75" s="132">
        <f t="shared" si="25"/>
        <v>11062.92</v>
      </c>
      <c r="P75" s="132">
        <v>25</v>
      </c>
      <c r="Q75" s="125"/>
      <c r="R75" s="126"/>
      <c r="S75" s="63">
        <v>1594.56</v>
      </c>
      <c r="T75" s="62">
        <v>200</v>
      </c>
      <c r="U75" s="62"/>
      <c r="V75" s="126"/>
      <c r="W75" s="125">
        <f t="shared" si="23"/>
        <v>1819.56</v>
      </c>
      <c r="X75" s="125">
        <f t="shared" si="20"/>
        <v>5558.52</v>
      </c>
      <c r="Y75" s="126">
        <f t="shared" si="15"/>
        <v>5108.3999999999996</v>
      </c>
      <c r="Z75" s="125">
        <f t="shared" ref="Z75:Z118" si="27">+G75-(W75+X75)</f>
        <v>28621.919999999998</v>
      </c>
      <c r="AA75" s="157"/>
      <c r="AB75" s="157"/>
      <c r="AC75" s="157"/>
      <c r="AD75" s="157"/>
      <c r="AE75" s="157"/>
      <c r="AF75" s="157"/>
      <c r="AG75" s="157"/>
      <c r="AH75" s="157"/>
      <c r="AI75" s="157"/>
      <c r="AJ75" s="157"/>
      <c r="AK75" s="157"/>
      <c r="AL75" s="157"/>
      <c r="AM75" s="157"/>
      <c r="AN75" s="157"/>
      <c r="AO75" s="157"/>
      <c r="AP75" s="157"/>
      <c r="AQ75" s="157"/>
      <c r="AR75" s="157"/>
      <c r="AS75" s="157"/>
      <c r="AT75" s="157"/>
      <c r="AU75" s="157"/>
      <c r="AV75" s="157"/>
      <c r="AW75" s="157"/>
      <c r="AX75" s="157"/>
      <c r="AY75" s="157"/>
      <c r="AZ75" s="157"/>
      <c r="BA75" s="157"/>
      <c r="BB75" s="157"/>
      <c r="BC75" s="157"/>
      <c r="BD75" s="157"/>
      <c r="BE75" s="157"/>
      <c r="BF75" s="157"/>
      <c r="BG75" s="157"/>
      <c r="BH75" s="157"/>
      <c r="BI75" s="157"/>
      <c r="BJ75" s="157"/>
      <c r="BK75" s="157"/>
      <c r="BL75" s="157"/>
      <c r="BM75" s="157"/>
      <c r="BN75" s="157"/>
      <c r="BO75" s="157"/>
      <c r="BP75" s="157"/>
      <c r="BQ75" s="157"/>
      <c r="BR75" s="157"/>
      <c r="BS75" s="157"/>
      <c r="BT75" s="157"/>
      <c r="BU75" s="157"/>
      <c r="BV75" s="157"/>
      <c r="BW75" s="157"/>
      <c r="BX75" s="157"/>
      <c r="BY75" s="157"/>
      <c r="BZ75" s="157"/>
      <c r="CA75" s="157"/>
      <c r="CB75" s="157"/>
    </row>
    <row r="76" spans="1:80" s="134" customFormat="1" x14ac:dyDescent="0.2">
      <c r="A76" s="127">
        <v>68</v>
      </c>
      <c r="B76" s="128" t="s">
        <v>115</v>
      </c>
      <c r="C76" s="128" t="s">
        <v>65</v>
      </c>
      <c r="D76" s="128" t="s">
        <v>142</v>
      </c>
      <c r="E76" s="128" t="s">
        <v>24</v>
      </c>
      <c r="F76" s="128" t="s">
        <v>61</v>
      </c>
      <c r="G76" s="129">
        <v>36000</v>
      </c>
      <c r="H76" s="129">
        <f t="shared" si="24"/>
        <v>33872.400000000001</v>
      </c>
      <c r="I76" s="129">
        <f t="shared" si="21"/>
        <v>1033.2</v>
      </c>
      <c r="J76" s="129">
        <f t="shared" si="22"/>
        <v>2555.9999999999995</v>
      </c>
      <c r="K76" s="129">
        <f t="shared" si="26"/>
        <v>396.00000000000006</v>
      </c>
      <c r="L76" s="129">
        <f t="shared" si="18"/>
        <v>1094.4000000000001</v>
      </c>
      <c r="M76" s="129">
        <f t="shared" si="19"/>
        <v>2552.4</v>
      </c>
      <c r="N76" s="129"/>
      <c r="O76" s="129">
        <f t="shared" si="25"/>
        <v>7632</v>
      </c>
      <c r="P76" s="129">
        <v>25</v>
      </c>
      <c r="Q76" s="125">
        <v>6505.87</v>
      </c>
      <c r="R76" s="125"/>
      <c r="S76" s="62">
        <v>398.64</v>
      </c>
      <c r="T76" s="62">
        <v>200</v>
      </c>
      <c r="U76" s="62"/>
      <c r="V76" s="125"/>
      <c r="W76" s="125">
        <f t="shared" si="23"/>
        <v>7129.51</v>
      </c>
      <c r="X76" s="125">
        <f t="shared" si="20"/>
        <v>2127.6000000000004</v>
      </c>
      <c r="Y76" s="125">
        <f t="shared" si="15"/>
        <v>5108.3999999999996</v>
      </c>
      <c r="Z76" s="125">
        <f t="shared" si="27"/>
        <v>26742.89</v>
      </c>
      <c r="AA76" s="130"/>
      <c r="AB76" s="130"/>
      <c r="AC76" s="130"/>
      <c r="AD76" s="130"/>
      <c r="AE76" s="130"/>
      <c r="AF76" s="130"/>
      <c r="AG76" s="130"/>
      <c r="AH76" s="130"/>
      <c r="AI76" s="130"/>
      <c r="AJ76" s="130"/>
      <c r="AK76" s="130"/>
      <c r="AL76" s="130"/>
      <c r="AM76" s="130"/>
      <c r="AN76" s="130"/>
      <c r="AO76" s="130"/>
      <c r="AP76" s="130"/>
      <c r="AQ76" s="130"/>
      <c r="AR76" s="130"/>
      <c r="AS76" s="130"/>
      <c r="AT76" s="130"/>
      <c r="AU76" s="130"/>
      <c r="AV76" s="130"/>
      <c r="AW76" s="130"/>
      <c r="AX76" s="130"/>
      <c r="AY76" s="130"/>
      <c r="AZ76" s="130"/>
      <c r="BA76" s="130"/>
      <c r="BB76" s="130"/>
      <c r="BC76" s="130"/>
      <c r="BD76" s="130"/>
      <c r="BE76" s="130"/>
      <c r="BF76" s="130"/>
      <c r="BG76" s="130"/>
      <c r="BH76" s="130"/>
      <c r="BI76" s="130"/>
      <c r="BJ76" s="130"/>
      <c r="BK76" s="130"/>
      <c r="BL76" s="130"/>
      <c r="BM76" s="130"/>
      <c r="BN76" s="130"/>
      <c r="BO76" s="130"/>
      <c r="BP76" s="130"/>
      <c r="BQ76" s="130"/>
      <c r="BR76" s="130"/>
      <c r="BS76" s="130"/>
      <c r="BT76" s="130"/>
      <c r="BU76" s="130"/>
      <c r="BV76" s="130"/>
      <c r="BW76" s="130"/>
      <c r="BX76" s="130"/>
      <c r="BY76" s="130"/>
      <c r="BZ76" s="130"/>
      <c r="CA76" s="130"/>
      <c r="CB76" s="130"/>
    </row>
    <row r="77" spans="1:80" s="157" customFormat="1" x14ac:dyDescent="0.2">
      <c r="A77" s="127">
        <v>69</v>
      </c>
      <c r="B77" s="131" t="s">
        <v>196</v>
      </c>
      <c r="C77" s="131" t="s">
        <v>66</v>
      </c>
      <c r="D77" s="148" t="s">
        <v>56</v>
      </c>
      <c r="E77" s="128" t="s">
        <v>197</v>
      </c>
      <c r="F77" s="131" t="s">
        <v>61</v>
      </c>
      <c r="G77" s="132">
        <v>46000</v>
      </c>
      <c r="H77" s="132">
        <f t="shared" si="24"/>
        <v>43281.4</v>
      </c>
      <c r="I77" s="129">
        <f t="shared" si="21"/>
        <v>1320.2</v>
      </c>
      <c r="J77" s="129">
        <f t="shared" si="22"/>
        <v>3265.9999999999995</v>
      </c>
      <c r="K77" s="129">
        <f t="shared" si="26"/>
        <v>506.00000000000006</v>
      </c>
      <c r="L77" s="129">
        <f t="shared" si="18"/>
        <v>1398.4</v>
      </c>
      <c r="M77" s="129">
        <f t="shared" si="19"/>
        <v>3261.4</v>
      </c>
      <c r="N77" s="132"/>
      <c r="O77" s="132">
        <f t="shared" si="25"/>
        <v>9752</v>
      </c>
      <c r="P77" s="132">
        <v>25</v>
      </c>
      <c r="Q77" s="125">
        <v>5011.18</v>
      </c>
      <c r="R77" s="126"/>
      <c r="S77" s="62">
        <v>239.95</v>
      </c>
      <c r="T77" s="62">
        <v>200</v>
      </c>
      <c r="U77" s="63">
        <f>IF((H77*12)&gt;867123.01,(79776+(((H77*12)-867123.01)*0.25))/12,IF((H77*12)&gt;624329.01,(31216+(((H77*12)-624329.01)*0.2))/12,IF((H77*12)&gt;416220.01,(((H77*12)-416220.01)*0.15)/12,0)))</f>
        <v>1289.4598750000005</v>
      </c>
      <c r="V77" s="126"/>
      <c r="W77" s="125">
        <f t="shared" si="23"/>
        <v>6765.5898750000006</v>
      </c>
      <c r="X77" s="125">
        <f t="shared" si="20"/>
        <v>2718.6000000000004</v>
      </c>
      <c r="Y77" s="126">
        <f t="shared" si="15"/>
        <v>6527.4</v>
      </c>
      <c r="Z77" s="125">
        <f t="shared" si="27"/>
        <v>36515.810125000004</v>
      </c>
    </row>
    <row r="78" spans="1:80" s="134" customFormat="1" x14ac:dyDescent="0.2">
      <c r="A78" s="127">
        <v>70</v>
      </c>
      <c r="B78" s="128" t="s">
        <v>119</v>
      </c>
      <c r="C78" s="128" t="s">
        <v>65</v>
      </c>
      <c r="D78" s="128" t="s">
        <v>15</v>
      </c>
      <c r="E78" s="128" t="s">
        <v>20</v>
      </c>
      <c r="F78" s="128" t="s">
        <v>61</v>
      </c>
      <c r="G78" s="129">
        <v>36000</v>
      </c>
      <c r="H78" s="129">
        <f t="shared" si="24"/>
        <v>33872.400000000001</v>
      </c>
      <c r="I78" s="129">
        <f t="shared" si="21"/>
        <v>1033.2</v>
      </c>
      <c r="J78" s="129">
        <f t="shared" si="22"/>
        <v>2555.9999999999995</v>
      </c>
      <c r="K78" s="129">
        <f t="shared" si="26"/>
        <v>396.00000000000006</v>
      </c>
      <c r="L78" s="129">
        <f t="shared" si="18"/>
        <v>1094.4000000000001</v>
      </c>
      <c r="M78" s="129">
        <f t="shared" si="19"/>
        <v>2552.4</v>
      </c>
      <c r="N78" s="129"/>
      <c r="O78" s="129">
        <f t="shared" si="25"/>
        <v>7632</v>
      </c>
      <c r="P78" s="129">
        <v>25</v>
      </c>
      <c r="Q78" s="125">
        <v>2125.4899999999998</v>
      </c>
      <c r="R78" s="125"/>
      <c r="S78" s="62"/>
      <c r="T78" s="62">
        <v>200</v>
      </c>
      <c r="U78" s="62">
        <v>0</v>
      </c>
      <c r="V78" s="125"/>
      <c r="W78" s="125">
        <f t="shared" si="23"/>
        <v>2350.4899999999998</v>
      </c>
      <c r="X78" s="125">
        <f t="shared" si="20"/>
        <v>2127.6000000000004</v>
      </c>
      <c r="Y78" s="125">
        <f>+J78+M78</f>
        <v>5108.3999999999996</v>
      </c>
      <c r="Z78" s="125">
        <f t="shared" si="27"/>
        <v>31521.91</v>
      </c>
      <c r="AA78" s="156"/>
      <c r="AB78" s="130"/>
      <c r="AC78" s="130"/>
      <c r="AD78" s="130"/>
      <c r="AE78" s="130"/>
      <c r="AF78" s="130"/>
      <c r="AG78" s="130"/>
      <c r="AH78" s="130"/>
      <c r="AI78" s="130"/>
      <c r="AJ78" s="130"/>
      <c r="AK78" s="130"/>
      <c r="AL78" s="130"/>
      <c r="AM78" s="130"/>
      <c r="AN78" s="130"/>
      <c r="AO78" s="130"/>
      <c r="AP78" s="130"/>
      <c r="AQ78" s="130"/>
      <c r="AR78" s="130"/>
      <c r="AS78" s="130"/>
      <c r="AT78" s="130"/>
      <c r="AU78" s="130"/>
      <c r="AV78" s="130"/>
      <c r="AW78" s="130"/>
      <c r="AX78" s="130"/>
      <c r="AY78" s="130"/>
      <c r="AZ78" s="130"/>
      <c r="BA78" s="130"/>
      <c r="BB78" s="130"/>
      <c r="BC78" s="130"/>
      <c r="BD78" s="130"/>
      <c r="BE78" s="130"/>
      <c r="BF78" s="130"/>
      <c r="BG78" s="130"/>
      <c r="BH78" s="130"/>
      <c r="BI78" s="130"/>
      <c r="BJ78" s="130"/>
      <c r="BK78" s="130"/>
      <c r="BL78" s="130"/>
      <c r="BM78" s="130"/>
      <c r="BN78" s="130"/>
      <c r="BO78" s="130"/>
      <c r="BP78" s="130"/>
      <c r="BQ78" s="130"/>
      <c r="BR78" s="130"/>
      <c r="BS78" s="130"/>
      <c r="BT78" s="130"/>
      <c r="BU78" s="130"/>
      <c r="BV78" s="130"/>
      <c r="BW78" s="130"/>
      <c r="BX78" s="130"/>
      <c r="BY78" s="130"/>
      <c r="BZ78" s="130"/>
      <c r="CA78" s="130"/>
      <c r="CB78" s="130"/>
    </row>
    <row r="79" spans="1:80" s="134" customFormat="1" ht="30" x14ac:dyDescent="0.2">
      <c r="A79" s="127">
        <v>71</v>
      </c>
      <c r="B79" s="128" t="s">
        <v>124</v>
      </c>
      <c r="C79" s="128" t="s">
        <v>66</v>
      </c>
      <c r="D79" s="128" t="s">
        <v>7</v>
      </c>
      <c r="E79" s="128" t="s">
        <v>18</v>
      </c>
      <c r="F79" s="128" t="s">
        <v>61</v>
      </c>
      <c r="G79" s="129">
        <v>25000</v>
      </c>
      <c r="H79" s="129">
        <f t="shared" si="24"/>
        <v>23522.5</v>
      </c>
      <c r="I79" s="129">
        <f t="shared" si="21"/>
        <v>717.5</v>
      </c>
      <c r="J79" s="129">
        <f t="shared" si="22"/>
        <v>1774.9999999999998</v>
      </c>
      <c r="K79" s="129">
        <f t="shared" si="26"/>
        <v>275</v>
      </c>
      <c r="L79" s="129">
        <f t="shared" si="18"/>
        <v>760</v>
      </c>
      <c r="M79" s="129">
        <f t="shared" si="19"/>
        <v>1772.5000000000002</v>
      </c>
      <c r="N79" s="129"/>
      <c r="O79" s="129">
        <f t="shared" si="25"/>
        <v>5300</v>
      </c>
      <c r="P79" s="129">
        <v>25</v>
      </c>
      <c r="Q79" s="125">
        <v>9635.91</v>
      </c>
      <c r="R79" s="125"/>
      <c r="S79" s="62">
        <v>1328.8</v>
      </c>
      <c r="T79" s="62">
        <v>200</v>
      </c>
      <c r="U79" s="62"/>
      <c r="V79" s="125"/>
      <c r="W79" s="125">
        <f t="shared" si="23"/>
        <v>11189.71</v>
      </c>
      <c r="X79" s="125">
        <f t="shared" si="20"/>
        <v>1477.5</v>
      </c>
      <c r="Y79" s="125">
        <f>+J79+M79</f>
        <v>3547.5</v>
      </c>
      <c r="Z79" s="125">
        <f t="shared" si="27"/>
        <v>12332.79</v>
      </c>
      <c r="AA79" s="130"/>
      <c r="AB79" s="130"/>
      <c r="AC79" s="130"/>
      <c r="AD79" s="130"/>
      <c r="AE79" s="130"/>
      <c r="AF79" s="130"/>
      <c r="AG79" s="130"/>
      <c r="AH79" s="130"/>
      <c r="AI79" s="130"/>
      <c r="AJ79" s="130"/>
      <c r="AK79" s="130"/>
      <c r="AL79" s="130"/>
      <c r="AM79" s="130"/>
      <c r="AN79" s="130"/>
      <c r="AO79" s="130"/>
      <c r="AP79" s="130"/>
      <c r="AQ79" s="130"/>
      <c r="AR79" s="130"/>
      <c r="AS79" s="130"/>
      <c r="AT79" s="130"/>
      <c r="AU79" s="130"/>
      <c r="AV79" s="130"/>
      <c r="AW79" s="130"/>
      <c r="AX79" s="130"/>
      <c r="AY79" s="130"/>
      <c r="AZ79" s="130"/>
      <c r="BA79" s="130"/>
      <c r="BB79" s="130"/>
      <c r="BC79" s="130"/>
      <c r="BD79" s="130"/>
      <c r="BE79" s="130"/>
      <c r="BF79" s="130"/>
      <c r="BG79" s="130"/>
      <c r="BH79" s="130"/>
      <c r="BI79" s="130"/>
      <c r="BJ79" s="130"/>
      <c r="BK79" s="130"/>
      <c r="BL79" s="130"/>
      <c r="BM79" s="130"/>
      <c r="BN79" s="130"/>
      <c r="BO79" s="130"/>
      <c r="BP79" s="130"/>
      <c r="BQ79" s="130"/>
      <c r="BR79" s="130"/>
      <c r="BS79" s="130"/>
      <c r="BT79" s="130"/>
      <c r="BU79" s="130"/>
      <c r="BV79" s="130"/>
      <c r="BW79" s="130"/>
      <c r="BX79" s="130"/>
      <c r="BY79" s="130"/>
      <c r="BZ79" s="130"/>
      <c r="CA79" s="130"/>
      <c r="CB79" s="130"/>
    </row>
    <row r="80" spans="1:80" s="134" customFormat="1" x14ac:dyDescent="0.2">
      <c r="A80" s="127">
        <v>72</v>
      </c>
      <c r="B80" s="128" t="s">
        <v>215</v>
      </c>
      <c r="C80" s="128" t="s">
        <v>66</v>
      </c>
      <c r="D80" s="128" t="s">
        <v>15</v>
      </c>
      <c r="E80" s="128" t="s">
        <v>171</v>
      </c>
      <c r="F80" s="128" t="s">
        <v>61</v>
      </c>
      <c r="G80" s="129">
        <v>30000</v>
      </c>
      <c r="H80" s="129">
        <f t="shared" si="24"/>
        <v>28227</v>
      </c>
      <c r="I80" s="129">
        <f t="shared" si="21"/>
        <v>861</v>
      </c>
      <c r="J80" s="129">
        <f t="shared" si="22"/>
        <v>2130</v>
      </c>
      <c r="K80" s="129">
        <f t="shared" si="26"/>
        <v>330.00000000000006</v>
      </c>
      <c r="L80" s="129">
        <f t="shared" si="18"/>
        <v>912</v>
      </c>
      <c r="M80" s="129">
        <f t="shared" si="19"/>
        <v>2127</v>
      </c>
      <c r="N80" s="129"/>
      <c r="O80" s="129">
        <f t="shared" si="25"/>
        <v>6360</v>
      </c>
      <c r="P80" s="129">
        <v>25</v>
      </c>
      <c r="Q80" s="125">
        <v>2995.75</v>
      </c>
      <c r="R80" s="125"/>
      <c r="S80" s="62"/>
      <c r="T80" s="62">
        <v>200</v>
      </c>
      <c r="U80" s="62"/>
      <c r="V80" s="125"/>
      <c r="W80" s="125">
        <f t="shared" si="23"/>
        <v>3220.75</v>
      </c>
      <c r="X80" s="125">
        <f t="shared" si="20"/>
        <v>1773</v>
      </c>
      <c r="Y80" s="125">
        <f>+J80+M80</f>
        <v>4257</v>
      </c>
      <c r="Z80" s="125">
        <f t="shared" si="27"/>
        <v>25006.25</v>
      </c>
      <c r="AA80" s="130"/>
      <c r="AB80" s="130"/>
      <c r="AC80" s="130"/>
      <c r="AD80" s="130"/>
      <c r="AE80" s="130"/>
      <c r="AF80" s="130"/>
      <c r="AG80" s="130"/>
      <c r="AH80" s="130"/>
      <c r="AI80" s="130"/>
      <c r="AJ80" s="130"/>
      <c r="AK80" s="130"/>
      <c r="AL80" s="130"/>
      <c r="AM80" s="130"/>
      <c r="AN80" s="130"/>
      <c r="AO80" s="130"/>
      <c r="AP80" s="130"/>
      <c r="AQ80" s="130"/>
      <c r="AR80" s="130"/>
      <c r="AS80" s="130"/>
      <c r="AT80" s="130"/>
      <c r="AU80" s="130"/>
      <c r="AV80" s="130"/>
      <c r="AW80" s="130"/>
      <c r="AX80" s="130"/>
      <c r="AY80" s="130"/>
      <c r="AZ80" s="130"/>
      <c r="BA80" s="130"/>
      <c r="BB80" s="130"/>
      <c r="BC80" s="130"/>
      <c r="BD80" s="130"/>
      <c r="BE80" s="130"/>
      <c r="BF80" s="130"/>
      <c r="BG80" s="130"/>
      <c r="BH80" s="130"/>
      <c r="BI80" s="130"/>
      <c r="BJ80" s="130"/>
      <c r="BK80" s="130"/>
      <c r="BL80" s="130"/>
      <c r="BM80" s="130"/>
      <c r="BN80" s="130"/>
      <c r="BO80" s="130"/>
      <c r="BP80" s="130"/>
      <c r="BQ80" s="130"/>
      <c r="BR80" s="130"/>
      <c r="BS80" s="130"/>
      <c r="BT80" s="130"/>
      <c r="BU80" s="130"/>
      <c r="BV80" s="130"/>
      <c r="BW80" s="130"/>
      <c r="BX80" s="130"/>
      <c r="BY80" s="130"/>
      <c r="BZ80" s="130"/>
      <c r="CA80" s="130"/>
      <c r="CB80" s="130"/>
    </row>
    <row r="81" spans="1:80" s="25" customFormat="1" x14ac:dyDescent="0.2">
      <c r="A81" s="127">
        <v>73</v>
      </c>
      <c r="B81" s="148" t="s">
        <v>147</v>
      </c>
      <c r="C81" s="148" t="s">
        <v>65</v>
      </c>
      <c r="D81" s="148" t="s">
        <v>149</v>
      </c>
      <c r="E81" s="128" t="s">
        <v>150</v>
      </c>
      <c r="F81" s="148" t="s">
        <v>48</v>
      </c>
      <c r="G81" s="129">
        <v>30000</v>
      </c>
      <c r="H81" s="129">
        <f t="shared" ref="H81:H86" si="28">+G81-(I81+L81+N81)</f>
        <v>28227</v>
      </c>
      <c r="I81" s="129">
        <f t="shared" si="21"/>
        <v>861</v>
      </c>
      <c r="J81" s="129">
        <f t="shared" si="22"/>
        <v>2130</v>
      </c>
      <c r="K81" s="129">
        <f t="shared" si="26"/>
        <v>330.00000000000006</v>
      </c>
      <c r="L81" s="129">
        <f t="shared" si="18"/>
        <v>912</v>
      </c>
      <c r="M81" s="129">
        <f t="shared" si="19"/>
        <v>2127</v>
      </c>
      <c r="N81" s="129"/>
      <c r="O81" s="129">
        <f t="shared" ref="O81:O86" si="29">+I81+J81+K81+L81+M81+N81</f>
        <v>6360</v>
      </c>
      <c r="P81" s="129">
        <v>25</v>
      </c>
      <c r="Q81" s="125">
        <v>500</v>
      </c>
      <c r="R81" s="125"/>
      <c r="S81" s="62"/>
      <c r="T81" s="62">
        <v>200</v>
      </c>
      <c r="U81" s="62"/>
      <c r="V81" s="125"/>
      <c r="W81" s="125">
        <f t="shared" si="23"/>
        <v>725</v>
      </c>
      <c r="X81" s="125">
        <f t="shared" si="20"/>
        <v>1773</v>
      </c>
      <c r="Y81" s="125">
        <f t="shared" ref="Y81:Y86" si="30">+J81+M81</f>
        <v>4257</v>
      </c>
      <c r="Z81" s="125">
        <f t="shared" si="27"/>
        <v>27502</v>
      </c>
      <c r="AA81" s="162"/>
      <c r="AB81" s="162"/>
      <c r="AC81" s="162"/>
      <c r="AD81" s="162"/>
      <c r="AE81" s="162"/>
      <c r="AF81" s="162"/>
      <c r="AG81" s="162"/>
      <c r="AH81" s="162"/>
      <c r="AI81" s="162"/>
      <c r="AJ81" s="162"/>
      <c r="AK81" s="162"/>
      <c r="AL81" s="162"/>
      <c r="AM81" s="162"/>
      <c r="AN81" s="162"/>
      <c r="AO81" s="162"/>
      <c r="AP81" s="162"/>
      <c r="AQ81" s="162"/>
      <c r="AR81" s="162"/>
      <c r="AS81" s="162"/>
      <c r="AT81" s="162"/>
      <c r="AU81" s="162"/>
      <c r="AV81" s="162"/>
      <c r="AW81" s="162"/>
      <c r="AX81" s="162"/>
      <c r="AY81" s="162"/>
      <c r="AZ81" s="162"/>
      <c r="BA81" s="162"/>
      <c r="BB81" s="162"/>
      <c r="BC81" s="162"/>
      <c r="BD81" s="162"/>
      <c r="BE81" s="162"/>
      <c r="BF81" s="162"/>
      <c r="BG81" s="162"/>
      <c r="BH81" s="162"/>
      <c r="BI81" s="162"/>
      <c r="BJ81" s="162"/>
      <c r="BK81" s="162"/>
      <c r="BL81" s="162"/>
      <c r="BM81" s="162"/>
      <c r="BN81" s="162"/>
      <c r="BO81" s="162"/>
      <c r="BP81" s="162"/>
      <c r="BQ81" s="162"/>
      <c r="BR81" s="162"/>
      <c r="BS81" s="162"/>
      <c r="BT81" s="162"/>
      <c r="BU81" s="162"/>
      <c r="BV81" s="162"/>
      <c r="BW81" s="162"/>
      <c r="BX81" s="162"/>
      <c r="BY81" s="162"/>
      <c r="BZ81" s="162"/>
      <c r="CA81" s="162"/>
      <c r="CB81" s="162"/>
    </row>
    <row r="82" spans="1:80" s="25" customFormat="1" x14ac:dyDescent="0.2">
      <c r="A82" s="127">
        <v>74</v>
      </c>
      <c r="B82" s="148" t="s">
        <v>180</v>
      </c>
      <c r="C82" s="148" t="s">
        <v>65</v>
      </c>
      <c r="D82" s="148" t="s">
        <v>15</v>
      </c>
      <c r="E82" s="128" t="s">
        <v>21</v>
      </c>
      <c r="F82" s="148" t="s">
        <v>61</v>
      </c>
      <c r="G82" s="129">
        <v>30000</v>
      </c>
      <c r="H82" s="129">
        <f t="shared" si="28"/>
        <v>28227</v>
      </c>
      <c r="I82" s="129">
        <f t="shared" si="21"/>
        <v>861</v>
      </c>
      <c r="J82" s="129">
        <f t="shared" si="22"/>
        <v>2130</v>
      </c>
      <c r="K82" s="129">
        <f t="shared" si="26"/>
        <v>330.00000000000006</v>
      </c>
      <c r="L82" s="129">
        <f t="shared" si="18"/>
        <v>912</v>
      </c>
      <c r="M82" s="129">
        <f t="shared" si="19"/>
        <v>2127</v>
      </c>
      <c r="N82" s="129"/>
      <c r="O82" s="129">
        <f t="shared" si="29"/>
        <v>6360</v>
      </c>
      <c r="P82" s="129">
        <v>25</v>
      </c>
      <c r="Q82" s="125">
        <v>4000</v>
      </c>
      <c r="R82" s="125"/>
      <c r="S82" s="62"/>
      <c r="T82" s="62">
        <v>200</v>
      </c>
      <c r="U82" s="62"/>
      <c r="V82" s="125"/>
      <c r="W82" s="125">
        <f t="shared" si="23"/>
        <v>4225</v>
      </c>
      <c r="X82" s="125">
        <f t="shared" si="20"/>
        <v>1773</v>
      </c>
      <c r="Y82" s="125">
        <f t="shared" si="30"/>
        <v>4257</v>
      </c>
      <c r="Z82" s="125">
        <f t="shared" si="27"/>
        <v>24002</v>
      </c>
      <c r="AA82" s="162"/>
      <c r="AB82" s="162"/>
      <c r="AC82" s="162"/>
      <c r="AD82" s="162"/>
      <c r="AE82" s="162"/>
      <c r="AF82" s="162"/>
      <c r="AG82" s="162"/>
      <c r="AH82" s="162"/>
      <c r="AI82" s="162"/>
      <c r="AJ82" s="162"/>
      <c r="AK82" s="162"/>
      <c r="AL82" s="162"/>
      <c r="AM82" s="162"/>
      <c r="AN82" s="162"/>
      <c r="AO82" s="162"/>
      <c r="AP82" s="162"/>
      <c r="AQ82" s="162"/>
      <c r="AR82" s="162"/>
      <c r="AS82" s="162"/>
      <c r="AT82" s="162"/>
      <c r="AU82" s="162"/>
      <c r="AV82" s="162"/>
      <c r="AW82" s="162"/>
      <c r="AX82" s="162"/>
      <c r="AY82" s="162"/>
      <c r="AZ82" s="162"/>
      <c r="BA82" s="162"/>
      <c r="BB82" s="162"/>
      <c r="BC82" s="162"/>
      <c r="BD82" s="162"/>
      <c r="BE82" s="162"/>
      <c r="BF82" s="162"/>
      <c r="BG82" s="162"/>
      <c r="BH82" s="162"/>
      <c r="BI82" s="162"/>
      <c r="BJ82" s="162"/>
      <c r="BK82" s="162"/>
      <c r="BL82" s="162"/>
      <c r="BM82" s="162"/>
      <c r="BN82" s="162"/>
      <c r="BO82" s="162"/>
      <c r="BP82" s="162"/>
      <c r="BQ82" s="162"/>
      <c r="BR82" s="162"/>
      <c r="BS82" s="162"/>
      <c r="BT82" s="162"/>
      <c r="BU82" s="162"/>
      <c r="BV82" s="162"/>
      <c r="BW82" s="162"/>
      <c r="BX82" s="162"/>
      <c r="BY82" s="162"/>
      <c r="BZ82" s="162"/>
      <c r="CA82" s="162"/>
      <c r="CB82" s="162"/>
    </row>
    <row r="83" spans="1:80" s="163" customFormat="1" ht="28.5" customHeight="1" x14ac:dyDescent="0.2">
      <c r="A83" s="127">
        <v>75</v>
      </c>
      <c r="B83" s="148" t="s">
        <v>223</v>
      </c>
      <c r="C83" s="148" t="s">
        <v>66</v>
      </c>
      <c r="D83" s="148" t="s">
        <v>56</v>
      </c>
      <c r="E83" s="128" t="s">
        <v>181</v>
      </c>
      <c r="F83" s="148" t="s">
        <v>61</v>
      </c>
      <c r="G83" s="129">
        <v>30000</v>
      </c>
      <c r="H83" s="129">
        <f t="shared" si="28"/>
        <v>28227</v>
      </c>
      <c r="I83" s="129">
        <f t="shared" si="21"/>
        <v>861</v>
      </c>
      <c r="J83" s="129">
        <f t="shared" si="22"/>
        <v>2130</v>
      </c>
      <c r="K83" s="129">
        <f t="shared" si="26"/>
        <v>330.00000000000006</v>
      </c>
      <c r="L83" s="129">
        <f t="shared" si="18"/>
        <v>912</v>
      </c>
      <c r="M83" s="129">
        <f t="shared" si="19"/>
        <v>2127</v>
      </c>
      <c r="N83" s="129"/>
      <c r="O83" s="129">
        <f t="shared" si="29"/>
        <v>6360</v>
      </c>
      <c r="P83" s="129">
        <v>25</v>
      </c>
      <c r="Q83" s="125">
        <v>7426.75</v>
      </c>
      <c r="R83" s="125"/>
      <c r="S83" s="62"/>
      <c r="T83" s="62">
        <v>200</v>
      </c>
      <c r="U83" s="62"/>
      <c r="V83" s="125"/>
      <c r="W83" s="125">
        <f t="shared" si="23"/>
        <v>7651.75</v>
      </c>
      <c r="X83" s="125">
        <f t="shared" si="20"/>
        <v>1773</v>
      </c>
      <c r="Y83" s="125">
        <f t="shared" si="30"/>
        <v>4257</v>
      </c>
      <c r="Z83" s="125">
        <f t="shared" si="27"/>
        <v>20575.25</v>
      </c>
      <c r="AA83" s="130"/>
      <c r="AB83" s="130"/>
      <c r="AC83" s="130"/>
      <c r="AD83" s="130"/>
      <c r="AE83" s="130"/>
      <c r="AF83" s="130"/>
      <c r="AG83" s="130"/>
      <c r="AH83" s="130"/>
      <c r="AI83" s="130"/>
      <c r="AJ83" s="130"/>
      <c r="AK83" s="130"/>
      <c r="AL83" s="130"/>
      <c r="AM83" s="130"/>
      <c r="AN83" s="130"/>
      <c r="AO83" s="130"/>
      <c r="AP83" s="130"/>
      <c r="AQ83" s="130"/>
      <c r="AR83" s="130"/>
      <c r="AS83" s="130"/>
      <c r="AT83" s="130"/>
      <c r="AU83" s="130"/>
      <c r="AV83" s="130"/>
      <c r="AW83" s="130"/>
      <c r="AX83" s="130"/>
      <c r="AY83" s="130"/>
      <c r="AZ83" s="130"/>
      <c r="BA83" s="130"/>
      <c r="BB83" s="130"/>
      <c r="BC83" s="130"/>
      <c r="BD83" s="130"/>
      <c r="BE83" s="130"/>
      <c r="BF83" s="130"/>
      <c r="BG83" s="130"/>
      <c r="BH83" s="130"/>
      <c r="BI83" s="130"/>
      <c r="BJ83" s="130"/>
      <c r="BK83" s="130"/>
      <c r="BL83" s="130"/>
      <c r="BM83" s="130"/>
      <c r="BN83" s="130"/>
      <c r="BO83" s="130"/>
      <c r="BP83" s="130"/>
      <c r="BQ83" s="130"/>
      <c r="BR83" s="130"/>
      <c r="BS83" s="130"/>
      <c r="BT83" s="130"/>
      <c r="BU83" s="130"/>
      <c r="BV83" s="130"/>
      <c r="BW83" s="130"/>
      <c r="BX83" s="130"/>
      <c r="BY83" s="130"/>
      <c r="BZ83" s="130"/>
      <c r="CA83" s="130"/>
      <c r="CB83" s="130"/>
    </row>
    <row r="84" spans="1:80" s="45" customFormat="1" ht="15.75" x14ac:dyDescent="0.25">
      <c r="A84" s="127">
        <v>76</v>
      </c>
      <c r="B84" s="131" t="s">
        <v>183</v>
      </c>
      <c r="C84" s="131" t="s">
        <v>65</v>
      </c>
      <c r="D84" s="131" t="s">
        <v>56</v>
      </c>
      <c r="E84" s="131" t="s">
        <v>32</v>
      </c>
      <c r="F84" s="131" t="s">
        <v>61</v>
      </c>
      <c r="G84" s="132">
        <v>26000</v>
      </c>
      <c r="H84" s="132">
        <f t="shared" si="28"/>
        <v>22747.94</v>
      </c>
      <c r="I84" s="132">
        <f t="shared" si="21"/>
        <v>746.2</v>
      </c>
      <c r="J84" s="132">
        <f t="shared" si="22"/>
        <v>1845.9999999999998</v>
      </c>
      <c r="K84" s="129">
        <f t="shared" si="26"/>
        <v>286.00000000000006</v>
      </c>
      <c r="L84" s="129">
        <f t="shared" si="18"/>
        <v>790.4</v>
      </c>
      <c r="M84" s="129">
        <f t="shared" si="19"/>
        <v>1843.4</v>
      </c>
      <c r="N84" s="129">
        <v>1715.46</v>
      </c>
      <c r="O84" s="132">
        <f t="shared" si="29"/>
        <v>7227.46</v>
      </c>
      <c r="P84" s="132">
        <v>25</v>
      </c>
      <c r="Q84" s="126">
        <v>1000</v>
      </c>
      <c r="R84" s="135"/>
      <c r="S84" s="67"/>
      <c r="T84" s="62">
        <v>200</v>
      </c>
      <c r="U84" s="62"/>
      <c r="V84" s="136"/>
      <c r="W84" s="125">
        <f t="shared" si="23"/>
        <v>1225</v>
      </c>
      <c r="X84" s="125">
        <f t="shared" si="20"/>
        <v>3252.06</v>
      </c>
      <c r="Y84" s="125">
        <f t="shared" si="30"/>
        <v>3689.3999999999996</v>
      </c>
      <c r="Z84" s="125">
        <f t="shared" si="27"/>
        <v>21522.940000000002</v>
      </c>
      <c r="AA84" s="158"/>
      <c r="AB84" s="158"/>
      <c r="AC84" s="158"/>
      <c r="AD84" s="158"/>
      <c r="AE84" s="158"/>
      <c r="AF84" s="158"/>
      <c r="AG84" s="158"/>
      <c r="AH84" s="158"/>
      <c r="AI84" s="158"/>
      <c r="AJ84" s="158"/>
      <c r="AK84" s="158"/>
      <c r="AL84" s="158"/>
      <c r="AM84" s="158"/>
      <c r="AN84" s="158"/>
      <c r="AO84" s="158"/>
      <c r="AP84" s="158"/>
      <c r="AQ84" s="158"/>
      <c r="AR84" s="158"/>
      <c r="AS84" s="158"/>
      <c r="AT84" s="158"/>
      <c r="AU84" s="158"/>
      <c r="AV84" s="158"/>
      <c r="AW84" s="158"/>
      <c r="AX84" s="158"/>
      <c r="AY84" s="158"/>
      <c r="AZ84" s="158"/>
      <c r="BA84" s="158"/>
      <c r="BB84" s="158"/>
      <c r="BC84" s="158"/>
      <c r="BD84" s="158"/>
      <c r="BE84" s="158"/>
      <c r="BF84" s="158"/>
      <c r="BG84" s="158"/>
      <c r="BH84" s="158"/>
      <c r="BI84" s="158"/>
      <c r="BJ84" s="158"/>
      <c r="BK84" s="158"/>
      <c r="BL84" s="158"/>
      <c r="BM84" s="158"/>
      <c r="BN84" s="158"/>
      <c r="BO84" s="158"/>
      <c r="BP84" s="158"/>
      <c r="BQ84" s="158"/>
      <c r="BR84" s="158"/>
      <c r="BS84" s="158"/>
      <c r="BT84" s="158"/>
      <c r="BU84" s="158"/>
      <c r="BV84" s="158"/>
      <c r="BW84" s="158"/>
      <c r="BX84" s="158"/>
      <c r="BY84" s="158"/>
      <c r="BZ84" s="158"/>
      <c r="CA84" s="158"/>
      <c r="CB84" s="158"/>
    </row>
    <row r="85" spans="1:80" s="45" customFormat="1" ht="15.75" x14ac:dyDescent="0.25">
      <c r="A85" s="127">
        <v>77</v>
      </c>
      <c r="B85" s="148" t="s">
        <v>184</v>
      </c>
      <c r="C85" s="148" t="s">
        <v>66</v>
      </c>
      <c r="D85" s="148" t="s">
        <v>56</v>
      </c>
      <c r="E85" s="128" t="s">
        <v>32</v>
      </c>
      <c r="F85" s="148" t="s">
        <v>61</v>
      </c>
      <c r="G85" s="129">
        <v>26000</v>
      </c>
      <c r="H85" s="129">
        <f t="shared" si="28"/>
        <v>24463.4</v>
      </c>
      <c r="I85" s="129">
        <f t="shared" si="21"/>
        <v>746.2</v>
      </c>
      <c r="J85" s="129">
        <f t="shared" si="22"/>
        <v>1845.9999999999998</v>
      </c>
      <c r="K85" s="129">
        <f t="shared" si="26"/>
        <v>286.00000000000006</v>
      </c>
      <c r="L85" s="129">
        <f t="shared" si="18"/>
        <v>790.4</v>
      </c>
      <c r="M85" s="129">
        <f t="shared" si="19"/>
        <v>1843.4</v>
      </c>
      <c r="N85" s="164"/>
      <c r="O85" s="129">
        <f t="shared" si="29"/>
        <v>5512</v>
      </c>
      <c r="P85" s="129">
        <v>25</v>
      </c>
      <c r="Q85" s="125">
        <v>1000</v>
      </c>
      <c r="R85" s="136"/>
      <c r="S85" s="64"/>
      <c r="T85" s="62">
        <v>200</v>
      </c>
      <c r="U85" s="62"/>
      <c r="V85" s="136"/>
      <c r="W85" s="125">
        <f t="shared" si="23"/>
        <v>1225</v>
      </c>
      <c r="X85" s="125">
        <f t="shared" si="20"/>
        <v>1536.6</v>
      </c>
      <c r="Y85" s="125">
        <f t="shared" si="30"/>
        <v>3689.3999999999996</v>
      </c>
      <c r="Z85" s="125">
        <f t="shared" si="27"/>
        <v>23238.400000000001</v>
      </c>
      <c r="AA85" s="158"/>
      <c r="AB85" s="158"/>
      <c r="AC85" s="158"/>
      <c r="AD85" s="158"/>
      <c r="AE85" s="158"/>
      <c r="AF85" s="158"/>
      <c r="AG85" s="158"/>
      <c r="AH85" s="158"/>
      <c r="AI85" s="158"/>
      <c r="AJ85" s="158"/>
      <c r="AK85" s="158"/>
      <c r="AL85" s="158"/>
      <c r="AM85" s="158"/>
      <c r="AN85" s="158"/>
      <c r="AO85" s="158"/>
      <c r="AP85" s="158"/>
      <c r="AQ85" s="158"/>
      <c r="AR85" s="158"/>
      <c r="AS85" s="158"/>
      <c r="AT85" s="158"/>
      <c r="AU85" s="158"/>
      <c r="AV85" s="158"/>
      <c r="AW85" s="158"/>
      <c r="AX85" s="158"/>
      <c r="AY85" s="158"/>
      <c r="AZ85" s="158"/>
      <c r="BA85" s="158"/>
      <c r="BB85" s="158"/>
      <c r="BC85" s="158"/>
      <c r="BD85" s="158"/>
      <c r="BE85" s="158"/>
      <c r="BF85" s="158"/>
      <c r="BG85" s="158"/>
      <c r="BH85" s="158"/>
      <c r="BI85" s="158"/>
      <c r="BJ85" s="158"/>
      <c r="BK85" s="158"/>
      <c r="BL85" s="158"/>
      <c r="BM85" s="158"/>
      <c r="BN85" s="158"/>
      <c r="BO85" s="158"/>
      <c r="BP85" s="158"/>
      <c r="BQ85" s="158"/>
      <c r="BR85" s="158"/>
      <c r="BS85" s="158"/>
      <c r="BT85" s="158"/>
      <c r="BU85" s="158"/>
      <c r="BV85" s="158"/>
      <c r="BW85" s="158"/>
      <c r="BX85" s="158"/>
      <c r="BY85" s="158"/>
      <c r="BZ85" s="158"/>
      <c r="CA85" s="158"/>
      <c r="CB85" s="158"/>
    </row>
    <row r="86" spans="1:80" s="45" customFormat="1" ht="30.75" x14ac:dyDescent="0.25">
      <c r="A86" s="127">
        <v>78</v>
      </c>
      <c r="B86" s="148" t="s">
        <v>185</v>
      </c>
      <c r="C86" s="148" t="s">
        <v>65</v>
      </c>
      <c r="D86" s="148" t="s">
        <v>186</v>
      </c>
      <c r="E86" s="128" t="s">
        <v>21</v>
      </c>
      <c r="F86" s="148" t="s">
        <v>61</v>
      </c>
      <c r="G86" s="129">
        <v>26000</v>
      </c>
      <c r="H86" s="129">
        <f t="shared" si="28"/>
        <v>24463.4</v>
      </c>
      <c r="I86" s="129">
        <f t="shared" si="21"/>
        <v>746.2</v>
      </c>
      <c r="J86" s="129">
        <f t="shared" si="22"/>
        <v>1845.9999999999998</v>
      </c>
      <c r="K86" s="129">
        <f t="shared" si="26"/>
        <v>286.00000000000006</v>
      </c>
      <c r="L86" s="129">
        <f t="shared" si="18"/>
        <v>790.4</v>
      </c>
      <c r="M86" s="129">
        <f t="shared" si="19"/>
        <v>1843.4</v>
      </c>
      <c r="N86" s="164"/>
      <c r="O86" s="129">
        <f t="shared" si="29"/>
        <v>5512</v>
      </c>
      <c r="P86" s="129">
        <v>25</v>
      </c>
      <c r="Q86" s="125"/>
      <c r="R86" s="136"/>
      <c r="S86" s="64">
        <v>349.4</v>
      </c>
      <c r="T86" s="62">
        <v>200</v>
      </c>
      <c r="U86" s="62"/>
      <c r="V86" s="136"/>
      <c r="W86" s="125">
        <f t="shared" si="23"/>
        <v>574.4</v>
      </c>
      <c r="X86" s="125">
        <f t="shared" si="20"/>
        <v>1536.6</v>
      </c>
      <c r="Y86" s="125">
        <f t="shared" si="30"/>
        <v>3689.3999999999996</v>
      </c>
      <c r="Z86" s="125">
        <f t="shared" si="27"/>
        <v>23889</v>
      </c>
      <c r="AA86" s="158"/>
      <c r="AB86" s="158"/>
      <c r="AC86" s="158"/>
      <c r="AD86" s="158"/>
      <c r="AE86" s="158"/>
      <c r="AF86" s="158"/>
      <c r="AG86" s="158"/>
      <c r="AH86" s="158"/>
      <c r="AI86" s="158"/>
      <c r="AJ86" s="158"/>
      <c r="AK86" s="158"/>
      <c r="AL86" s="158"/>
      <c r="AM86" s="158"/>
      <c r="AN86" s="158"/>
      <c r="AO86" s="158"/>
      <c r="AP86" s="158"/>
      <c r="AQ86" s="158"/>
      <c r="AR86" s="158"/>
      <c r="AS86" s="158"/>
      <c r="AT86" s="158"/>
      <c r="AU86" s="158"/>
      <c r="AV86" s="158"/>
      <c r="AW86" s="158"/>
      <c r="AX86" s="158"/>
      <c r="AY86" s="158"/>
      <c r="AZ86" s="158"/>
      <c r="BA86" s="158"/>
      <c r="BB86" s="158"/>
      <c r="BC86" s="158"/>
      <c r="BD86" s="158"/>
      <c r="BE86" s="158"/>
      <c r="BF86" s="158"/>
      <c r="BG86" s="158"/>
      <c r="BH86" s="158"/>
      <c r="BI86" s="158"/>
      <c r="BJ86" s="158"/>
      <c r="BK86" s="158"/>
      <c r="BL86" s="158"/>
      <c r="BM86" s="158"/>
      <c r="BN86" s="158"/>
      <c r="BO86" s="158"/>
      <c r="BP86" s="158"/>
      <c r="BQ86" s="158"/>
      <c r="BR86" s="158"/>
      <c r="BS86" s="158"/>
      <c r="BT86" s="158"/>
      <c r="BU86" s="158"/>
      <c r="BV86" s="158"/>
      <c r="BW86" s="158"/>
      <c r="BX86" s="158"/>
      <c r="BY86" s="158"/>
      <c r="BZ86" s="158"/>
      <c r="CA86" s="158"/>
      <c r="CB86" s="158"/>
    </row>
    <row r="87" spans="1:80" s="45" customFormat="1" ht="30.75" x14ac:dyDescent="0.25">
      <c r="A87" s="127">
        <v>79</v>
      </c>
      <c r="B87" s="148" t="s">
        <v>187</v>
      </c>
      <c r="C87" s="148" t="s">
        <v>65</v>
      </c>
      <c r="D87" s="148" t="s">
        <v>186</v>
      </c>
      <c r="E87" s="128" t="s">
        <v>21</v>
      </c>
      <c r="F87" s="148" t="s">
        <v>61</v>
      </c>
      <c r="G87" s="129">
        <v>26000</v>
      </c>
      <c r="H87" s="129">
        <f t="shared" ref="H87:H97" si="31">+G87-(I87+L87+N87)</f>
        <v>24463.4</v>
      </c>
      <c r="I87" s="129">
        <f t="shared" si="21"/>
        <v>746.2</v>
      </c>
      <c r="J87" s="129">
        <f t="shared" si="22"/>
        <v>1845.9999999999998</v>
      </c>
      <c r="K87" s="129">
        <f t="shared" si="26"/>
        <v>286.00000000000006</v>
      </c>
      <c r="L87" s="129">
        <f t="shared" si="18"/>
        <v>790.4</v>
      </c>
      <c r="M87" s="129">
        <f t="shared" si="19"/>
        <v>1843.4</v>
      </c>
      <c r="N87" s="164"/>
      <c r="O87" s="129">
        <f t="shared" ref="O87:O97" si="32">+I87+J87+K87+L87+M87+N87</f>
        <v>5512</v>
      </c>
      <c r="P87" s="129">
        <v>25</v>
      </c>
      <c r="Q87" s="125"/>
      <c r="R87" s="136"/>
      <c r="S87" s="64"/>
      <c r="T87" s="62">
        <v>200</v>
      </c>
      <c r="U87" s="62"/>
      <c r="V87" s="136"/>
      <c r="W87" s="125">
        <f t="shared" si="23"/>
        <v>225</v>
      </c>
      <c r="X87" s="125">
        <f t="shared" si="20"/>
        <v>1536.6</v>
      </c>
      <c r="Y87" s="125">
        <f t="shared" ref="Y87:Y97" si="33">+J87+M87</f>
        <v>3689.3999999999996</v>
      </c>
      <c r="Z87" s="125">
        <f t="shared" si="27"/>
        <v>24238.400000000001</v>
      </c>
      <c r="AA87" s="158"/>
      <c r="AB87" s="158"/>
      <c r="AC87" s="158"/>
      <c r="AD87" s="158"/>
      <c r="AE87" s="158"/>
      <c r="AF87" s="158"/>
      <c r="AG87" s="158"/>
      <c r="AH87" s="158"/>
      <c r="AI87" s="158"/>
      <c r="AJ87" s="158"/>
      <c r="AK87" s="158"/>
      <c r="AL87" s="158"/>
      <c r="AM87" s="158"/>
      <c r="AN87" s="158"/>
      <c r="AO87" s="158"/>
      <c r="AP87" s="158"/>
      <c r="AQ87" s="158"/>
      <c r="AR87" s="158"/>
      <c r="AS87" s="158"/>
      <c r="AT87" s="158"/>
      <c r="AU87" s="158"/>
      <c r="AV87" s="158"/>
      <c r="AW87" s="158"/>
      <c r="AX87" s="158"/>
      <c r="AY87" s="158"/>
      <c r="AZ87" s="158"/>
      <c r="BA87" s="158"/>
      <c r="BB87" s="158"/>
      <c r="BC87" s="158"/>
      <c r="BD87" s="158"/>
      <c r="BE87" s="158"/>
      <c r="BF87" s="158"/>
      <c r="BG87" s="158"/>
      <c r="BH87" s="158"/>
      <c r="BI87" s="158"/>
      <c r="BJ87" s="158"/>
      <c r="BK87" s="158"/>
      <c r="BL87" s="158"/>
      <c r="BM87" s="158"/>
      <c r="BN87" s="158"/>
      <c r="BO87" s="158"/>
      <c r="BP87" s="158"/>
      <c r="BQ87" s="158"/>
      <c r="BR87" s="158"/>
      <c r="BS87" s="158"/>
      <c r="BT87" s="158"/>
      <c r="BU87" s="158"/>
      <c r="BV87" s="158"/>
      <c r="BW87" s="158"/>
      <c r="BX87" s="158"/>
      <c r="BY87" s="158"/>
      <c r="BZ87" s="158"/>
      <c r="CA87" s="158"/>
      <c r="CB87" s="158"/>
    </row>
    <row r="88" spans="1:80" s="45" customFormat="1" ht="30.75" x14ac:dyDescent="0.25">
      <c r="A88" s="127">
        <v>80</v>
      </c>
      <c r="B88" s="148" t="s">
        <v>244</v>
      </c>
      <c r="C88" s="148" t="s">
        <v>66</v>
      </c>
      <c r="D88" s="148" t="s">
        <v>56</v>
      </c>
      <c r="E88" s="128" t="s">
        <v>20</v>
      </c>
      <c r="F88" s="148" t="s">
        <v>61</v>
      </c>
      <c r="G88" s="129">
        <v>30000</v>
      </c>
      <c r="H88" s="129">
        <f t="shared" si="31"/>
        <v>28227</v>
      </c>
      <c r="I88" s="129">
        <f t="shared" si="21"/>
        <v>861</v>
      </c>
      <c r="J88" s="129">
        <f t="shared" si="22"/>
        <v>2130</v>
      </c>
      <c r="K88" s="129">
        <f t="shared" si="26"/>
        <v>330.00000000000006</v>
      </c>
      <c r="L88" s="129">
        <f t="shared" si="18"/>
        <v>912</v>
      </c>
      <c r="M88" s="129">
        <f t="shared" si="19"/>
        <v>2127</v>
      </c>
      <c r="N88" s="164"/>
      <c r="O88" s="129">
        <f t="shared" si="32"/>
        <v>6360</v>
      </c>
      <c r="P88" s="129">
        <v>25</v>
      </c>
      <c r="Q88" s="125"/>
      <c r="R88" s="136"/>
      <c r="S88" s="64">
        <v>0</v>
      </c>
      <c r="T88" s="62">
        <v>200</v>
      </c>
      <c r="U88" s="62"/>
      <c r="V88" s="136"/>
      <c r="W88" s="125">
        <f t="shared" si="23"/>
        <v>225</v>
      </c>
      <c r="X88" s="125">
        <f t="shared" si="20"/>
        <v>1773</v>
      </c>
      <c r="Y88" s="125">
        <f t="shared" si="33"/>
        <v>4257</v>
      </c>
      <c r="Z88" s="125">
        <f t="shared" si="27"/>
        <v>28002</v>
      </c>
      <c r="AA88" s="158"/>
      <c r="AB88" s="158"/>
      <c r="AC88" s="158"/>
      <c r="AD88" s="158"/>
      <c r="AE88" s="158"/>
      <c r="AF88" s="158"/>
      <c r="AG88" s="158"/>
      <c r="AH88" s="158"/>
      <c r="AI88" s="158"/>
      <c r="AJ88" s="158"/>
      <c r="AK88" s="158"/>
      <c r="AL88" s="158"/>
      <c r="AM88" s="158"/>
      <c r="AN88" s="158"/>
      <c r="AO88" s="158"/>
      <c r="AP88" s="158"/>
      <c r="AQ88" s="158"/>
      <c r="AR88" s="158"/>
      <c r="AS88" s="158"/>
      <c r="AT88" s="158"/>
      <c r="AU88" s="158"/>
      <c r="AV88" s="158"/>
      <c r="AW88" s="158"/>
      <c r="AX88" s="158"/>
      <c r="AY88" s="158"/>
      <c r="AZ88" s="158"/>
      <c r="BA88" s="158"/>
      <c r="BB88" s="158"/>
      <c r="BC88" s="158"/>
      <c r="BD88" s="158"/>
      <c r="BE88" s="158"/>
      <c r="BF88" s="158"/>
      <c r="BG88" s="158"/>
      <c r="BH88" s="158"/>
      <c r="BI88" s="158"/>
      <c r="BJ88" s="158"/>
      <c r="BK88" s="158"/>
      <c r="BL88" s="158"/>
      <c r="BM88" s="158"/>
      <c r="BN88" s="158"/>
      <c r="BO88" s="158"/>
      <c r="BP88" s="158"/>
      <c r="BQ88" s="158"/>
      <c r="BR88" s="158"/>
      <c r="BS88" s="158"/>
      <c r="BT88" s="158"/>
      <c r="BU88" s="158"/>
      <c r="BV88" s="158"/>
      <c r="BW88" s="158"/>
      <c r="BX88" s="158"/>
      <c r="BY88" s="158"/>
      <c r="BZ88" s="158"/>
      <c r="CA88" s="158"/>
      <c r="CB88" s="158"/>
    </row>
    <row r="89" spans="1:80" s="45" customFormat="1" ht="30.75" x14ac:dyDescent="0.25">
      <c r="A89" s="127">
        <v>81</v>
      </c>
      <c r="B89" s="148" t="s">
        <v>189</v>
      </c>
      <c r="C89" s="148" t="s">
        <v>65</v>
      </c>
      <c r="D89" s="148" t="s">
        <v>177</v>
      </c>
      <c r="E89" s="128" t="s">
        <v>190</v>
      </c>
      <c r="F89" s="148" t="s">
        <v>61</v>
      </c>
      <c r="G89" s="129">
        <v>36000</v>
      </c>
      <c r="H89" s="129">
        <f t="shared" si="31"/>
        <v>33872.400000000001</v>
      </c>
      <c r="I89" s="129">
        <f t="shared" si="21"/>
        <v>1033.2</v>
      </c>
      <c r="J89" s="129">
        <f t="shared" si="22"/>
        <v>2555.9999999999995</v>
      </c>
      <c r="K89" s="129">
        <f t="shared" si="26"/>
        <v>396.00000000000006</v>
      </c>
      <c r="L89" s="129">
        <f t="shared" si="18"/>
        <v>1094.4000000000001</v>
      </c>
      <c r="M89" s="129">
        <f t="shared" si="19"/>
        <v>2552.4</v>
      </c>
      <c r="N89" s="164"/>
      <c r="O89" s="129">
        <f t="shared" si="32"/>
        <v>7632</v>
      </c>
      <c r="P89" s="129">
        <v>25</v>
      </c>
      <c r="Q89" s="125"/>
      <c r="R89" s="136"/>
      <c r="S89" s="64">
        <v>532.92999999999995</v>
      </c>
      <c r="T89" s="62">
        <v>200</v>
      </c>
      <c r="U89" s="62"/>
      <c r="V89" s="136"/>
      <c r="W89" s="125">
        <f t="shared" si="23"/>
        <v>757.93</v>
      </c>
      <c r="X89" s="125">
        <f t="shared" si="20"/>
        <v>2127.6000000000004</v>
      </c>
      <c r="Y89" s="125">
        <f t="shared" si="33"/>
        <v>5108.3999999999996</v>
      </c>
      <c r="Z89" s="125">
        <f t="shared" si="27"/>
        <v>33114.47</v>
      </c>
      <c r="AA89" s="158"/>
      <c r="AB89" s="158"/>
      <c r="AC89" s="158"/>
      <c r="AD89" s="158"/>
      <c r="AE89" s="158"/>
      <c r="AF89" s="158"/>
      <c r="AG89" s="158"/>
      <c r="AH89" s="158"/>
      <c r="AI89" s="158"/>
      <c r="AJ89" s="158"/>
      <c r="AK89" s="158"/>
      <c r="AL89" s="158"/>
      <c r="AM89" s="158"/>
      <c r="AN89" s="158"/>
      <c r="AO89" s="158"/>
      <c r="AP89" s="158"/>
      <c r="AQ89" s="158"/>
      <c r="AR89" s="158"/>
      <c r="AS89" s="158"/>
      <c r="AT89" s="158"/>
      <c r="AU89" s="158"/>
      <c r="AV89" s="158"/>
      <c r="AW89" s="158"/>
      <c r="AX89" s="158"/>
      <c r="AY89" s="158"/>
      <c r="AZ89" s="158"/>
      <c r="BA89" s="158"/>
      <c r="BB89" s="158"/>
      <c r="BC89" s="158"/>
      <c r="BD89" s="158"/>
      <c r="BE89" s="158"/>
      <c r="BF89" s="158"/>
      <c r="BG89" s="158"/>
      <c r="BH89" s="158"/>
      <c r="BI89" s="158"/>
      <c r="BJ89" s="158"/>
      <c r="BK89" s="158"/>
      <c r="BL89" s="158"/>
      <c r="BM89" s="158"/>
      <c r="BN89" s="158"/>
      <c r="BO89" s="158"/>
      <c r="BP89" s="158"/>
      <c r="BQ89" s="158"/>
      <c r="BR89" s="158"/>
      <c r="BS89" s="158"/>
      <c r="BT89" s="158"/>
      <c r="BU89" s="158"/>
      <c r="BV89" s="158"/>
      <c r="BW89" s="158"/>
      <c r="BX89" s="158"/>
      <c r="BY89" s="158"/>
      <c r="BZ89" s="158"/>
      <c r="CA89" s="158"/>
      <c r="CB89" s="158"/>
    </row>
    <row r="90" spans="1:80" s="45" customFormat="1" ht="15.75" x14ac:dyDescent="0.25">
      <c r="A90" s="127">
        <v>82</v>
      </c>
      <c r="B90" s="148" t="s">
        <v>191</v>
      </c>
      <c r="C90" s="148" t="s">
        <v>66</v>
      </c>
      <c r="D90" s="148" t="s">
        <v>56</v>
      </c>
      <c r="E90" s="128" t="s">
        <v>32</v>
      </c>
      <c r="F90" s="148" t="s">
        <v>61</v>
      </c>
      <c r="G90" s="129">
        <v>30000</v>
      </c>
      <c r="H90" s="129">
        <f t="shared" si="31"/>
        <v>28227</v>
      </c>
      <c r="I90" s="129">
        <f t="shared" si="21"/>
        <v>861</v>
      </c>
      <c r="J90" s="129">
        <f t="shared" si="22"/>
        <v>2130</v>
      </c>
      <c r="K90" s="129">
        <f t="shared" si="26"/>
        <v>330.00000000000006</v>
      </c>
      <c r="L90" s="129">
        <f t="shared" si="18"/>
        <v>912</v>
      </c>
      <c r="M90" s="129">
        <f t="shared" si="19"/>
        <v>2127</v>
      </c>
      <c r="N90" s="164"/>
      <c r="O90" s="129">
        <f t="shared" si="32"/>
        <v>6360</v>
      </c>
      <c r="P90" s="129">
        <v>25</v>
      </c>
      <c r="Q90" s="125"/>
      <c r="R90" s="136"/>
      <c r="S90" s="64"/>
      <c r="T90" s="62">
        <v>200</v>
      </c>
      <c r="U90" s="62"/>
      <c r="V90" s="136"/>
      <c r="W90" s="125">
        <f t="shared" si="23"/>
        <v>225</v>
      </c>
      <c r="X90" s="125">
        <f t="shared" si="20"/>
        <v>1773</v>
      </c>
      <c r="Y90" s="125">
        <f t="shared" si="33"/>
        <v>4257</v>
      </c>
      <c r="Z90" s="125">
        <f t="shared" si="27"/>
        <v>28002</v>
      </c>
      <c r="AA90" s="158"/>
      <c r="AB90" s="158"/>
      <c r="AC90" s="158"/>
      <c r="AD90" s="158"/>
      <c r="AE90" s="158"/>
      <c r="AF90" s="158"/>
      <c r="AG90" s="158"/>
      <c r="AH90" s="158"/>
      <c r="AI90" s="158"/>
      <c r="AJ90" s="158"/>
      <c r="AK90" s="158"/>
      <c r="AL90" s="158"/>
      <c r="AM90" s="158"/>
      <c r="AN90" s="158"/>
      <c r="AO90" s="158"/>
      <c r="AP90" s="158"/>
      <c r="AQ90" s="158"/>
      <c r="AR90" s="158"/>
      <c r="AS90" s="158"/>
      <c r="AT90" s="158"/>
      <c r="AU90" s="158"/>
      <c r="AV90" s="158"/>
      <c r="AW90" s="158"/>
      <c r="AX90" s="158"/>
      <c r="AY90" s="158"/>
      <c r="AZ90" s="158"/>
      <c r="BA90" s="158"/>
      <c r="BB90" s="158"/>
      <c r="BC90" s="158"/>
      <c r="BD90" s="158"/>
      <c r="BE90" s="158"/>
      <c r="BF90" s="158"/>
      <c r="BG90" s="158"/>
      <c r="BH90" s="158"/>
      <c r="BI90" s="158"/>
      <c r="BJ90" s="158"/>
      <c r="BK90" s="158"/>
      <c r="BL90" s="158"/>
      <c r="BM90" s="158"/>
      <c r="BN90" s="158"/>
      <c r="BO90" s="158"/>
      <c r="BP90" s="158"/>
      <c r="BQ90" s="158"/>
      <c r="BR90" s="158"/>
      <c r="BS90" s="158"/>
      <c r="BT90" s="158"/>
      <c r="BU90" s="158"/>
      <c r="BV90" s="158"/>
      <c r="BW90" s="158"/>
      <c r="BX90" s="158"/>
      <c r="BY90" s="158"/>
      <c r="BZ90" s="158"/>
      <c r="CA90" s="158"/>
      <c r="CB90" s="158"/>
    </row>
    <row r="91" spans="1:80" s="45" customFormat="1" ht="15.75" customHeight="1" x14ac:dyDescent="0.25">
      <c r="A91" s="127">
        <v>83</v>
      </c>
      <c r="B91" s="148" t="s">
        <v>194</v>
      </c>
      <c r="C91" s="148" t="s">
        <v>66</v>
      </c>
      <c r="D91" s="148" t="s">
        <v>56</v>
      </c>
      <c r="E91" s="128" t="s">
        <v>32</v>
      </c>
      <c r="F91" s="148" t="s">
        <v>61</v>
      </c>
      <c r="G91" s="129">
        <v>46000</v>
      </c>
      <c r="H91" s="129">
        <f t="shared" si="31"/>
        <v>43281.4</v>
      </c>
      <c r="I91" s="129">
        <f t="shared" si="21"/>
        <v>1320.2</v>
      </c>
      <c r="J91" s="129">
        <f t="shared" si="22"/>
        <v>3265.9999999999995</v>
      </c>
      <c r="K91" s="129">
        <f t="shared" si="26"/>
        <v>506.00000000000006</v>
      </c>
      <c r="L91" s="129">
        <f t="shared" si="18"/>
        <v>1398.4</v>
      </c>
      <c r="M91" s="129">
        <f t="shared" si="19"/>
        <v>3261.4</v>
      </c>
      <c r="N91" s="164"/>
      <c r="O91" s="129">
        <f t="shared" si="32"/>
        <v>9752</v>
      </c>
      <c r="P91" s="129">
        <v>25</v>
      </c>
      <c r="Q91" s="125"/>
      <c r="R91" s="136"/>
      <c r="S91" s="64"/>
      <c r="T91" s="62">
        <v>200</v>
      </c>
      <c r="U91" s="62">
        <f>IF((H91*12)&gt;867123.01,(79776+(((H91*12)-867123.01)*0.25))/12,IF((H91*12)&gt;624329.01,(31216+(((H91*12)-624329.01)*0.2))/12,IF((H91*12)&gt;416220.01,(((H91*12)-416220.01)*0.15)/12,0)))</f>
        <v>1289.4598750000005</v>
      </c>
      <c r="V91" s="136"/>
      <c r="W91" s="125">
        <f t="shared" si="23"/>
        <v>1514.4598750000005</v>
      </c>
      <c r="X91" s="125">
        <f t="shared" si="20"/>
        <v>2718.6000000000004</v>
      </c>
      <c r="Y91" s="125">
        <f t="shared" si="33"/>
        <v>6527.4</v>
      </c>
      <c r="Z91" s="125">
        <f t="shared" si="27"/>
        <v>41766.940125000001</v>
      </c>
      <c r="AA91" s="158"/>
      <c r="AB91" s="158"/>
      <c r="AC91" s="158"/>
      <c r="AD91" s="158"/>
      <c r="AE91" s="158"/>
      <c r="AF91" s="158"/>
      <c r="AG91" s="158"/>
      <c r="AH91" s="158"/>
      <c r="AI91" s="158"/>
      <c r="AJ91" s="158"/>
      <c r="AK91" s="158"/>
      <c r="AL91" s="158"/>
      <c r="AM91" s="158"/>
      <c r="AN91" s="158"/>
      <c r="AO91" s="158"/>
      <c r="AP91" s="158"/>
      <c r="AQ91" s="158"/>
      <c r="AR91" s="158"/>
      <c r="AS91" s="158"/>
      <c r="AT91" s="158"/>
      <c r="AU91" s="158"/>
      <c r="AV91" s="158"/>
      <c r="AW91" s="158"/>
      <c r="AX91" s="158"/>
      <c r="AY91" s="158"/>
      <c r="AZ91" s="158"/>
      <c r="BA91" s="158"/>
      <c r="BB91" s="158"/>
      <c r="BC91" s="158"/>
      <c r="BD91" s="158"/>
      <c r="BE91" s="158"/>
      <c r="BF91" s="158"/>
      <c r="BG91" s="158"/>
      <c r="BH91" s="158"/>
      <c r="BI91" s="158"/>
      <c r="BJ91" s="158"/>
      <c r="BK91" s="158"/>
      <c r="BL91" s="158"/>
      <c r="BM91" s="158"/>
      <c r="BN91" s="158"/>
      <c r="BO91" s="158"/>
      <c r="BP91" s="158"/>
      <c r="BQ91" s="158"/>
      <c r="BR91" s="158"/>
      <c r="BS91" s="158"/>
      <c r="BT91" s="158"/>
      <c r="BU91" s="158"/>
      <c r="BV91" s="158"/>
      <c r="BW91" s="158"/>
      <c r="BX91" s="158"/>
      <c r="BY91" s="158"/>
      <c r="BZ91" s="158"/>
      <c r="CA91" s="158"/>
      <c r="CB91" s="158"/>
    </row>
    <row r="92" spans="1:80" s="133" customFormat="1" x14ac:dyDescent="0.2">
      <c r="A92" s="127">
        <v>84</v>
      </c>
      <c r="B92" s="131" t="s">
        <v>195</v>
      </c>
      <c r="C92" s="131" t="s">
        <v>65</v>
      </c>
      <c r="D92" s="148" t="s">
        <v>56</v>
      </c>
      <c r="E92" s="128" t="s">
        <v>17</v>
      </c>
      <c r="F92" s="131" t="s">
        <v>61</v>
      </c>
      <c r="G92" s="132">
        <v>46000</v>
      </c>
      <c r="H92" s="132">
        <f t="shared" si="31"/>
        <v>43281.4</v>
      </c>
      <c r="I92" s="129">
        <f t="shared" si="21"/>
        <v>1320.2</v>
      </c>
      <c r="J92" s="129">
        <f t="shared" si="22"/>
        <v>3265.9999999999995</v>
      </c>
      <c r="K92" s="129">
        <f t="shared" si="26"/>
        <v>506.00000000000006</v>
      </c>
      <c r="L92" s="129">
        <f t="shared" si="18"/>
        <v>1398.4</v>
      </c>
      <c r="M92" s="129">
        <f t="shared" si="19"/>
        <v>3261.4</v>
      </c>
      <c r="N92" s="132"/>
      <c r="O92" s="132">
        <f t="shared" si="32"/>
        <v>9752</v>
      </c>
      <c r="P92" s="132">
        <v>25</v>
      </c>
      <c r="Q92" s="125"/>
      <c r="R92" s="126"/>
      <c r="S92" s="63">
        <v>1661.65</v>
      </c>
      <c r="T92" s="62">
        <v>200</v>
      </c>
      <c r="U92" s="63">
        <v>1289.46</v>
      </c>
      <c r="V92" s="126"/>
      <c r="W92" s="125">
        <f t="shared" si="23"/>
        <v>3176.11</v>
      </c>
      <c r="X92" s="125">
        <f t="shared" si="20"/>
        <v>2718.6000000000004</v>
      </c>
      <c r="Y92" s="126">
        <f t="shared" si="33"/>
        <v>6527.4</v>
      </c>
      <c r="Z92" s="125">
        <f t="shared" si="27"/>
        <v>40105.29</v>
      </c>
      <c r="AA92" s="157"/>
      <c r="AB92" s="157"/>
      <c r="AC92" s="157"/>
      <c r="AD92" s="157"/>
      <c r="AE92" s="157"/>
      <c r="AF92" s="157"/>
      <c r="AG92" s="157"/>
      <c r="AH92" s="157"/>
      <c r="AI92" s="157"/>
      <c r="AJ92" s="157"/>
      <c r="AK92" s="157"/>
      <c r="AL92" s="157"/>
      <c r="AM92" s="157"/>
      <c r="AN92" s="157"/>
      <c r="AO92" s="157"/>
      <c r="AP92" s="157"/>
      <c r="AQ92" s="157"/>
      <c r="AR92" s="157"/>
      <c r="AS92" s="157"/>
      <c r="AT92" s="157"/>
      <c r="AU92" s="157"/>
      <c r="AV92" s="157"/>
      <c r="AW92" s="157"/>
      <c r="AX92" s="157"/>
      <c r="AY92" s="157"/>
      <c r="AZ92" s="157"/>
      <c r="BA92" s="157"/>
      <c r="BB92" s="157"/>
      <c r="BC92" s="157"/>
      <c r="BD92" s="157"/>
      <c r="BE92" s="157"/>
      <c r="BF92" s="157"/>
      <c r="BG92" s="157"/>
      <c r="BH92" s="157"/>
      <c r="BI92" s="157"/>
      <c r="BJ92" s="157"/>
      <c r="BK92" s="157"/>
      <c r="BL92" s="157"/>
      <c r="BM92" s="157"/>
      <c r="BN92" s="157"/>
      <c r="BO92" s="157"/>
      <c r="BP92" s="157"/>
      <c r="BQ92" s="157"/>
      <c r="BR92" s="157"/>
      <c r="BS92" s="157"/>
      <c r="BT92" s="157"/>
      <c r="BU92" s="157"/>
      <c r="BV92" s="157"/>
      <c r="BW92" s="157"/>
      <c r="BX92" s="157"/>
      <c r="BY92" s="157"/>
      <c r="BZ92" s="157"/>
      <c r="CA92" s="157"/>
      <c r="CB92" s="157"/>
    </row>
    <row r="93" spans="1:80" s="157" customFormat="1" x14ac:dyDescent="0.2">
      <c r="A93" s="127">
        <v>85</v>
      </c>
      <c r="B93" s="128" t="s">
        <v>198</v>
      </c>
      <c r="C93" s="131" t="s">
        <v>66</v>
      </c>
      <c r="D93" s="148" t="s">
        <v>56</v>
      </c>
      <c r="E93" s="165" t="s">
        <v>199</v>
      </c>
      <c r="F93" s="131" t="s">
        <v>61</v>
      </c>
      <c r="G93" s="132">
        <v>46000</v>
      </c>
      <c r="H93" s="132">
        <f t="shared" si="31"/>
        <v>43281.4</v>
      </c>
      <c r="I93" s="129">
        <f t="shared" si="21"/>
        <v>1320.2</v>
      </c>
      <c r="J93" s="129">
        <f t="shared" si="22"/>
        <v>3265.9999999999995</v>
      </c>
      <c r="K93" s="129">
        <f t="shared" si="26"/>
        <v>506.00000000000006</v>
      </c>
      <c r="L93" s="129">
        <f t="shared" si="18"/>
        <v>1398.4</v>
      </c>
      <c r="M93" s="129">
        <f t="shared" si="19"/>
        <v>3261.4</v>
      </c>
      <c r="N93" s="132"/>
      <c r="O93" s="132">
        <f t="shared" si="32"/>
        <v>9752</v>
      </c>
      <c r="P93" s="132">
        <v>25</v>
      </c>
      <c r="Q93" s="125"/>
      <c r="R93" s="126"/>
      <c r="S93" s="63">
        <v>119.98</v>
      </c>
      <c r="T93" s="62">
        <v>200</v>
      </c>
      <c r="U93" s="63">
        <f>IF((H93*12)&gt;867123.01,(79776+(((H93*12)-867123.01)*0.25))/12,IF((H93*12)&gt;624329.01,(31216+(((H93*12)-624329.01)*0.2))/12,IF((H93*12)&gt;416220.01,(((H93*12)-416220.01)*0.15)/12,0)))</f>
        <v>1289.4598750000005</v>
      </c>
      <c r="V93" s="126"/>
      <c r="W93" s="125">
        <f t="shared" si="23"/>
        <v>1634.4398750000005</v>
      </c>
      <c r="X93" s="125">
        <f t="shared" si="20"/>
        <v>2718.6000000000004</v>
      </c>
      <c r="Y93" s="126">
        <f t="shared" si="33"/>
        <v>6527.4</v>
      </c>
      <c r="Z93" s="125">
        <f t="shared" si="27"/>
        <v>41646.960124999998</v>
      </c>
    </row>
    <row r="94" spans="1:80" s="157" customFormat="1" x14ac:dyDescent="0.2">
      <c r="A94" s="127">
        <v>86</v>
      </c>
      <c r="B94" s="128" t="s">
        <v>200</v>
      </c>
      <c r="C94" s="131" t="s">
        <v>66</v>
      </c>
      <c r="D94" s="148" t="s">
        <v>56</v>
      </c>
      <c r="E94" s="128" t="s">
        <v>32</v>
      </c>
      <c r="F94" s="131" t="s">
        <v>61</v>
      </c>
      <c r="G94" s="132">
        <v>36000</v>
      </c>
      <c r="H94" s="132">
        <f t="shared" si="31"/>
        <v>33872.400000000001</v>
      </c>
      <c r="I94" s="129">
        <f t="shared" si="21"/>
        <v>1033.2</v>
      </c>
      <c r="J94" s="129">
        <f t="shared" si="22"/>
        <v>2555.9999999999995</v>
      </c>
      <c r="K94" s="129">
        <f t="shared" si="26"/>
        <v>396.00000000000006</v>
      </c>
      <c r="L94" s="129">
        <f t="shared" si="18"/>
        <v>1094.4000000000001</v>
      </c>
      <c r="M94" s="129">
        <f t="shared" si="19"/>
        <v>2552.4</v>
      </c>
      <c r="N94" s="132"/>
      <c r="O94" s="132">
        <f t="shared" si="32"/>
        <v>7632</v>
      </c>
      <c r="P94" s="132">
        <v>25</v>
      </c>
      <c r="Q94" s="125"/>
      <c r="R94" s="126"/>
      <c r="S94" s="63">
        <v>1509.3</v>
      </c>
      <c r="T94" s="62">
        <v>200</v>
      </c>
      <c r="U94" s="63">
        <f t="shared" ref="U94:U118" si="34">IF((H94*12)&gt;867123.01,(79776+(((H94*12)-867123.01)*0.25))/12,IF((H94*12)&gt;624329.01,(31216+(((H94*12)-624329.01)*0.2))/12,IF((H94*12)&gt;416220.01,(((H94*12)-416220.01)*0.15)/12,0)))</f>
        <v>0</v>
      </c>
      <c r="V94" s="126"/>
      <c r="W94" s="125">
        <f t="shared" si="23"/>
        <v>1734.3</v>
      </c>
      <c r="X94" s="125">
        <f t="shared" si="20"/>
        <v>2127.6000000000004</v>
      </c>
      <c r="Y94" s="126">
        <f t="shared" si="33"/>
        <v>5108.3999999999996</v>
      </c>
      <c r="Z94" s="125">
        <f t="shared" si="27"/>
        <v>32138.1</v>
      </c>
    </row>
    <row r="95" spans="1:80" s="157" customFormat="1" ht="30" x14ac:dyDescent="0.2">
      <c r="A95" s="127">
        <v>87</v>
      </c>
      <c r="B95" s="128" t="s">
        <v>202</v>
      </c>
      <c r="C95" s="131" t="s">
        <v>65</v>
      </c>
      <c r="D95" s="131" t="s">
        <v>7</v>
      </c>
      <c r="E95" s="128" t="s">
        <v>17</v>
      </c>
      <c r="F95" s="131" t="s">
        <v>61</v>
      </c>
      <c r="G95" s="132">
        <v>36000</v>
      </c>
      <c r="H95" s="132">
        <f t="shared" si="31"/>
        <v>33872.400000000001</v>
      </c>
      <c r="I95" s="129">
        <f t="shared" si="21"/>
        <v>1033.2</v>
      </c>
      <c r="J95" s="129">
        <f t="shared" si="22"/>
        <v>2555.9999999999995</v>
      </c>
      <c r="K95" s="129">
        <f t="shared" si="26"/>
        <v>396.00000000000006</v>
      </c>
      <c r="L95" s="129">
        <f t="shared" si="18"/>
        <v>1094.4000000000001</v>
      </c>
      <c r="M95" s="129">
        <f t="shared" si="19"/>
        <v>2552.4</v>
      </c>
      <c r="N95" s="132"/>
      <c r="O95" s="132">
        <f t="shared" si="32"/>
        <v>7632</v>
      </c>
      <c r="P95" s="132">
        <v>25</v>
      </c>
      <c r="Q95" s="125"/>
      <c r="R95" s="126"/>
      <c r="S95" s="63"/>
      <c r="T95" s="62">
        <v>200</v>
      </c>
      <c r="U95" s="63">
        <f t="shared" si="34"/>
        <v>0</v>
      </c>
      <c r="V95" s="126"/>
      <c r="W95" s="125">
        <f t="shared" si="23"/>
        <v>225</v>
      </c>
      <c r="X95" s="125">
        <f t="shared" si="20"/>
        <v>2127.6000000000004</v>
      </c>
      <c r="Y95" s="126">
        <f t="shared" si="33"/>
        <v>5108.3999999999996</v>
      </c>
      <c r="Z95" s="125">
        <f t="shared" si="27"/>
        <v>33647.4</v>
      </c>
    </row>
    <row r="96" spans="1:80" s="157" customFormat="1" ht="30" x14ac:dyDescent="0.2">
      <c r="A96" s="127">
        <v>88</v>
      </c>
      <c r="B96" s="131" t="s">
        <v>203</v>
      </c>
      <c r="C96" s="131" t="s">
        <v>66</v>
      </c>
      <c r="D96" s="131" t="s">
        <v>204</v>
      </c>
      <c r="E96" s="128" t="s">
        <v>205</v>
      </c>
      <c r="F96" s="131" t="s">
        <v>61</v>
      </c>
      <c r="G96" s="132">
        <v>30000</v>
      </c>
      <c r="H96" s="132">
        <f t="shared" si="31"/>
        <v>28227</v>
      </c>
      <c r="I96" s="129">
        <f t="shared" si="21"/>
        <v>861</v>
      </c>
      <c r="J96" s="129">
        <f t="shared" si="22"/>
        <v>2130</v>
      </c>
      <c r="K96" s="129">
        <f t="shared" si="26"/>
        <v>330.00000000000006</v>
      </c>
      <c r="L96" s="129">
        <f t="shared" si="18"/>
        <v>912</v>
      </c>
      <c r="M96" s="129">
        <f t="shared" si="19"/>
        <v>2127</v>
      </c>
      <c r="N96" s="132"/>
      <c r="O96" s="132">
        <f t="shared" si="32"/>
        <v>6360</v>
      </c>
      <c r="P96" s="132">
        <v>25</v>
      </c>
      <c r="Q96" s="125">
        <v>500</v>
      </c>
      <c r="R96" s="126"/>
      <c r="S96" s="63">
        <v>251.96</v>
      </c>
      <c r="T96" s="62">
        <v>200</v>
      </c>
      <c r="U96" s="63">
        <f t="shared" si="34"/>
        <v>0</v>
      </c>
      <c r="V96" s="126"/>
      <c r="W96" s="125">
        <f t="shared" si="23"/>
        <v>976.96</v>
      </c>
      <c r="X96" s="125">
        <f t="shared" si="20"/>
        <v>1773</v>
      </c>
      <c r="Y96" s="126">
        <f t="shared" si="33"/>
        <v>4257</v>
      </c>
      <c r="Z96" s="125">
        <f t="shared" si="27"/>
        <v>27250.04</v>
      </c>
    </row>
    <row r="97" spans="1:80" s="133" customFormat="1" x14ac:dyDescent="0.2">
      <c r="A97" s="127">
        <v>89</v>
      </c>
      <c r="B97" s="131" t="s">
        <v>206</v>
      </c>
      <c r="C97" s="131" t="s">
        <v>65</v>
      </c>
      <c r="D97" s="148" t="s">
        <v>56</v>
      </c>
      <c r="E97" s="128" t="s">
        <v>17</v>
      </c>
      <c r="F97" s="131" t="s">
        <v>61</v>
      </c>
      <c r="G97" s="132">
        <v>36000</v>
      </c>
      <c r="H97" s="132">
        <f t="shared" si="31"/>
        <v>33872.400000000001</v>
      </c>
      <c r="I97" s="129">
        <f t="shared" si="21"/>
        <v>1033.2</v>
      </c>
      <c r="J97" s="129">
        <f t="shared" si="22"/>
        <v>2555.9999999999995</v>
      </c>
      <c r="K97" s="129">
        <f t="shared" si="26"/>
        <v>396.00000000000006</v>
      </c>
      <c r="L97" s="129">
        <f t="shared" si="18"/>
        <v>1094.4000000000001</v>
      </c>
      <c r="M97" s="129">
        <f t="shared" si="19"/>
        <v>2552.4</v>
      </c>
      <c r="N97" s="132"/>
      <c r="O97" s="132">
        <f t="shared" si="32"/>
        <v>7632</v>
      </c>
      <c r="P97" s="132">
        <v>25</v>
      </c>
      <c r="Q97" s="125"/>
      <c r="R97" s="126"/>
      <c r="S97" s="63">
        <v>418.65</v>
      </c>
      <c r="T97" s="62">
        <v>200</v>
      </c>
      <c r="U97" s="63">
        <f t="shared" si="34"/>
        <v>0</v>
      </c>
      <c r="V97" s="126"/>
      <c r="W97" s="125">
        <f t="shared" si="23"/>
        <v>643.65</v>
      </c>
      <c r="X97" s="125">
        <f t="shared" si="20"/>
        <v>2127.6000000000004</v>
      </c>
      <c r="Y97" s="126">
        <f t="shared" si="33"/>
        <v>5108.3999999999996</v>
      </c>
      <c r="Z97" s="125">
        <f t="shared" si="27"/>
        <v>33228.75</v>
      </c>
      <c r="AA97" s="157"/>
      <c r="AB97" s="157"/>
      <c r="AC97" s="157"/>
      <c r="AD97" s="157"/>
      <c r="AE97" s="157"/>
      <c r="AF97" s="157"/>
      <c r="AG97" s="157"/>
      <c r="AH97" s="157"/>
      <c r="AI97" s="157"/>
      <c r="AJ97" s="157"/>
      <c r="AK97" s="157"/>
      <c r="AL97" s="157"/>
      <c r="AM97" s="157"/>
      <c r="AN97" s="157"/>
      <c r="AO97" s="157"/>
      <c r="AP97" s="157"/>
      <c r="AQ97" s="157"/>
      <c r="AR97" s="157"/>
      <c r="AS97" s="157"/>
      <c r="AT97" s="157"/>
      <c r="AU97" s="157"/>
      <c r="AV97" s="157"/>
      <c r="AW97" s="157"/>
      <c r="AX97" s="157"/>
      <c r="AY97" s="157"/>
      <c r="AZ97" s="157"/>
      <c r="BA97" s="157"/>
      <c r="BB97" s="157"/>
      <c r="BC97" s="157"/>
      <c r="BD97" s="157"/>
      <c r="BE97" s="157"/>
      <c r="BF97" s="157"/>
      <c r="BG97" s="157"/>
      <c r="BH97" s="157"/>
      <c r="BI97" s="157"/>
      <c r="BJ97" s="157"/>
      <c r="BK97" s="157"/>
      <c r="BL97" s="157"/>
      <c r="BM97" s="157"/>
      <c r="BN97" s="157"/>
      <c r="BO97" s="157"/>
      <c r="BP97" s="157"/>
      <c r="BQ97" s="157"/>
      <c r="BR97" s="157"/>
      <c r="BS97" s="157"/>
      <c r="BT97" s="157"/>
      <c r="BU97" s="157"/>
      <c r="BV97" s="157"/>
      <c r="BW97" s="157"/>
      <c r="BX97" s="157"/>
      <c r="BY97" s="157"/>
      <c r="BZ97" s="157"/>
      <c r="CA97" s="157"/>
      <c r="CB97" s="157"/>
    </row>
    <row r="98" spans="1:80" s="134" customFormat="1" x14ac:dyDescent="0.2">
      <c r="A98" s="127">
        <v>90</v>
      </c>
      <c r="B98" s="128" t="s">
        <v>120</v>
      </c>
      <c r="C98" s="128" t="s">
        <v>65</v>
      </c>
      <c r="D98" s="128" t="s">
        <v>15</v>
      </c>
      <c r="E98" s="128" t="s">
        <v>23</v>
      </c>
      <c r="F98" s="128" t="s">
        <v>61</v>
      </c>
      <c r="G98" s="129">
        <v>25000</v>
      </c>
      <c r="H98" s="129">
        <f t="shared" ref="H98:H118" si="35">+G98-(I98+L98+N98)</f>
        <v>23522.5</v>
      </c>
      <c r="I98" s="129">
        <f t="shared" si="21"/>
        <v>717.5</v>
      </c>
      <c r="J98" s="129">
        <f t="shared" si="22"/>
        <v>1774.9999999999998</v>
      </c>
      <c r="K98" s="129">
        <f t="shared" si="26"/>
        <v>275</v>
      </c>
      <c r="L98" s="129">
        <f t="shared" si="18"/>
        <v>760</v>
      </c>
      <c r="M98" s="129">
        <f t="shared" si="19"/>
        <v>1772.5000000000002</v>
      </c>
      <c r="N98" s="129"/>
      <c r="O98" s="129">
        <f t="shared" ref="O98:O106" si="36">+I98+J98+K98+L98+M98+N98</f>
        <v>5300</v>
      </c>
      <c r="P98" s="129">
        <v>25</v>
      </c>
      <c r="Q98" s="125">
        <v>1607.27</v>
      </c>
      <c r="R98" s="125"/>
      <c r="S98" s="62"/>
      <c r="T98" s="62">
        <v>200</v>
      </c>
      <c r="U98" s="63">
        <f t="shared" si="34"/>
        <v>0</v>
      </c>
      <c r="V98" s="125"/>
      <c r="W98" s="125">
        <f t="shared" si="23"/>
        <v>1832.27</v>
      </c>
      <c r="X98" s="125">
        <f t="shared" si="20"/>
        <v>1477.5</v>
      </c>
      <c r="Y98" s="125">
        <f t="shared" ref="Y98:Y106" si="37">+J98+M98</f>
        <v>3547.5</v>
      </c>
      <c r="Z98" s="125">
        <f t="shared" si="27"/>
        <v>21690.23</v>
      </c>
      <c r="AA98" s="130"/>
      <c r="AB98" s="130"/>
      <c r="AC98" s="130"/>
      <c r="AD98" s="130"/>
      <c r="AE98" s="130"/>
      <c r="AF98" s="130"/>
      <c r="AG98" s="130"/>
      <c r="AH98" s="130"/>
      <c r="AI98" s="130"/>
      <c r="AJ98" s="130"/>
      <c r="AK98" s="130"/>
      <c r="AL98" s="130"/>
      <c r="AM98" s="130"/>
      <c r="AN98" s="130"/>
      <c r="AO98" s="130"/>
      <c r="AP98" s="130"/>
      <c r="AQ98" s="130"/>
      <c r="AR98" s="130"/>
      <c r="AS98" s="130"/>
      <c r="AT98" s="130"/>
      <c r="AU98" s="130"/>
      <c r="AV98" s="130"/>
      <c r="AW98" s="130"/>
      <c r="AX98" s="130"/>
      <c r="AY98" s="130"/>
      <c r="AZ98" s="130"/>
      <c r="BA98" s="130"/>
      <c r="BB98" s="130"/>
      <c r="BC98" s="130"/>
      <c r="BD98" s="130"/>
      <c r="BE98" s="130"/>
      <c r="BF98" s="130"/>
      <c r="BG98" s="130"/>
      <c r="BH98" s="130"/>
      <c r="BI98" s="130"/>
      <c r="BJ98" s="130"/>
      <c r="BK98" s="130"/>
      <c r="BL98" s="130"/>
      <c r="BM98" s="130"/>
      <c r="BN98" s="130"/>
      <c r="BO98" s="130"/>
      <c r="BP98" s="130"/>
      <c r="BQ98" s="130"/>
      <c r="BR98" s="130"/>
      <c r="BS98" s="130"/>
      <c r="BT98" s="130"/>
      <c r="BU98" s="130"/>
      <c r="BV98" s="130"/>
      <c r="BW98" s="130"/>
      <c r="BX98" s="130"/>
      <c r="BY98" s="130"/>
      <c r="BZ98" s="130"/>
      <c r="CA98" s="130"/>
      <c r="CB98" s="130"/>
    </row>
    <row r="99" spans="1:80" s="134" customFormat="1" ht="30" x14ac:dyDescent="0.2">
      <c r="A99" s="127">
        <v>91</v>
      </c>
      <c r="B99" s="128" t="s">
        <v>121</v>
      </c>
      <c r="C99" s="128" t="s">
        <v>65</v>
      </c>
      <c r="D99" s="128" t="s">
        <v>7</v>
      </c>
      <c r="E99" s="128" t="s">
        <v>23</v>
      </c>
      <c r="F99" s="128" t="s">
        <v>61</v>
      </c>
      <c r="G99" s="129">
        <v>15000</v>
      </c>
      <c r="H99" s="129">
        <f t="shared" si="35"/>
        <v>14113.5</v>
      </c>
      <c r="I99" s="129">
        <f t="shared" si="21"/>
        <v>430.5</v>
      </c>
      <c r="J99" s="129">
        <f t="shared" si="22"/>
        <v>1065</v>
      </c>
      <c r="K99" s="129">
        <f t="shared" si="26"/>
        <v>165.00000000000003</v>
      </c>
      <c r="L99" s="129">
        <f t="shared" si="18"/>
        <v>456</v>
      </c>
      <c r="M99" s="129">
        <f t="shared" si="19"/>
        <v>1063.5</v>
      </c>
      <c r="N99" s="129"/>
      <c r="O99" s="129">
        <f t="shared" si="36"/>
        <v>3180</v>
      </c>
      <c r="P99" s="129">
        <v>25</v>
      </c>
      <c r="Q99" s="125"/>
      <c r="R99" s="125"/>
      <c r="S99" s="62"/>
      <c r="T99" s="62">
        <v>200</v>
      </c>
      <c r="U99" s="63">
        <f t="shared" si="34"/>
        <v>0</v>
      </c>
      <c r="V99" s="125"/>
      <c r="W99" s="125">
        <f t="shared" si="23"/>
        <v>225</v>
      </c>
      <c r="X99" s="125">
        <f t="shared" si="20"/>
        <v>886.5</v>
      </c>
      <c r="Y99" s="125">
        <f t="shared" si="37"/>
        <v>2128.5</v>
      </c>
      <c r="Z99" s="125">
        <f t="shared" si="27"/>
        <v>13888.5</v>
      </c>
      <c r="AA99" s="130"/>
      <c r="AB99" s="130"/>
      <c r="AC99" s="130"/>
      <c r="AD99" s="130"/>
      <c r="AE99" s="130"/>
      <c r="AF99" s="130"/>
      <c r="AG99" s="130"/>
      <c r="AH99" s="130"/>
      <c r="AI99" s="130"/>
      <c r="AJ99" s="130"/>
      <c r="AK99" s="130"/>
      <c r="AL99" s="130"/>
      <c r="AM99" s="130"/>
      <c r="AN99" s="130"/>
      <c r="AO99" s="130"/>
      <c r="AP99" s="130"/>
      <c r="AQ99" s="130"/>
      <c r="AR99" s="130"/>
      <c r="AS99" s="130"/>
      <c r="AT99" s="130"/>
      <c r="AU99" s="130"/>
      <c r="AV99" s="130"/>
      <c r="AW99" s="130"/>
      <c r="AX99" s="130"/>
      <c r="AY99" s="130"/>
      <c r="AZ99" s="130"/>
      <c r="BA99" s="130"/>
      <c r="BB99" s="130"/>
      <c r="BC99" s="130"/>
      <c r="BD99" s="130"/>
      <c r="BE99" s="130"/>
      <c r="BF99" s="130"/>
      <c r="BG99" s="130"/>
      <c r="BH99" s="130"/>
      <c r="BI99" s="130"/>
      <c r="BJ99" s="130"/>
      <c r="BK99" s="130"/>
      <c r="BL99" s="130"/>
      <c r="BM99" s="130"/>
      <c r="BN99" s="130"/>
      <c r="BO99" s="130"/>
      <c r="BP99" s="130"/>
      <c r="BQ99" s="130"/>
      <c r="BR99" s="130"/>
      <c r="BS99" s="130"/>
      <c r="BT99" s="130"/>
      <c r="BU99" s="130"/>
      <c r="BV99" s="130"/>
      <c r="BW99" s="130"/>
      <c r="BX99" s="130"/>
      <c r="BY99" s="130"/>
      <c r="BZ99" s="130"/>
      <c r="CA99" s="130"/>
      <c r="CB99" s="130"/>
    </row>
    <row r="100" spans="1:80" s="134" customFormat="1" ht="30" x14ac:dyDescent="0.2">
      <c r="A100" s="127">
        <v>92</v>
      </c>
      <c r="B100" s="128" t="s">
        <v>122</v>
      </c>
      <c r="C100" s="128" t="s">
        <v>65</v>
      </c>
      <c r="D100" s="128" t="s">
        <v>7</v>
      </c>
      <c r="E100" s="128" t="s">
        <v>23</v>
      </c>
      <c r="F100" s="128" t="s">
        <v>61</v>
      </c>
      <c r="G100" s="129">
        <v>15000</v>
      </c>
      <c r="H100" s="129">
        <f t="shared" si="35"/>
        <v>14113.5</v>
      </c>
      <c r="I100" s="129">
        <f t="shared" si="21"/>
        <v>430.5</v>
      </c>
      <c r="J100" s="129">
        <f t="shared" si="22"/>
        <v>1065</v>
      </c>
      <c r="K100" s="129">
        <f t="shared" si="26"/>
        <v>165.00000000000003</v>
      </c>
      <c r="L100" s="129">
        <f t="shared" si="18"/>
        <v>456</v>
      </c>
      <c r="M100" s="129">
        <f t="shared" si="19"/>
        <v>1063.5</v>
      </c>
      <c r="N100" s="129"/>
      <c r="O100" s="129">
        <f t="shared" si="36"/>
        <v>3180</v>
      </c>
      <c r="P100" s="129">
        <v>25</v>
      </c>
      <c r="Q100" s="125"/>
      <c r="R100" s="125"/>
      <c r="S100" s="62"/>
      <c r="T100" s="62">
        <v>200</v>
      </c>
      <c r="U100" s="63">
        <f t="shared" si="34"/>
        <v>0</v>
      </c>
      <c r="V100" s="125"/>
      <c r="W100" s="125">
        <f t="shared" si="23"/>
        <v>225</v>
      </c>
      <c r="X100" s="125">
        <f t="shared" si="20"/>
        <v>886.5</v>
      </c>
      <c r="Y100" s="125">
        <f t="shared" si="37"/>
        <v>2128.5</v>
      </c>
      <c r="Z100" s="125">
        <f t="shared" si="27"/>
        <v>13888.5</v>
      </c>
      <c r="AA100" s="130"/>
      <c r="AB100" s="130"/>
      <c r="AC100" s="130"/>
      <c r="AD100" s="130"/>
      <c r="AE100" s="130"/>
      <c r="AF100" s="130"/>
      <c r="AG100" s="130"/>
      <c r="AH100" s="130"/>
      <c r="AI100" s="130"/>
      <c r="AJ100" s="130"/>
      <c r="AK100" s="130"/>
      <c r="AL100" s="130"/>
      <c r="AM100" s="130"/>
      <c r="AN100" s="130"/>
      <c r="AO100" s="130"/>
      <c r="AP100" s="130"/>
      <c r="AQ100" s="130"/>
      <c r="AR100" s="130"/>
      <c r="AS100" s="130"/>
      <c r="AT100" s="130"/>
      <c r="AU100" s="130"/>
      <c r="AV100" s="130"/>
      <c r="AW100" s="130"/>
      <c r="AX100" s="130"/>
      <c r="AY100" s="130"/>
      <c r="AZ100" s="130"/>
      <c r="BA100" s="130"/>
      <c r="BB100" s="130"/>
      <c r="BC100" s="130"/>
      <c r="BD100" s="130"/>
      <c r="BE100" s="130"/>
      <c r="BF100" s="130"/>
      <c r="BG100" s="130"/>
      <c r="BH100" s="130"/>
      <c r="BI100" s="130"/>
      <c r="BJ100" s="130"/>
      <c r="BK100" s="130"/>
      <c r="BL100" s="130"/>
      <c r="BM100" s="130"/>
      <c r="BN100" s="130"/>
      <c r="BO100" s="130"/>
      <c r="BP100" s="130"/>
      <c r="BQ100" s="130"/>
      <c r="BR100" s="130"/>
      <c r="BS100" s="130"/>
      <c r="BT100" s="130"/>
      <c r="BU100" s="130"/>
      <c r="BV100" s="130"/>
      <c r="BW100" s="130"/>
      <c r="BX100" s="130"/>
      <c r="BY100" s="130"/>
      <c r="BZ100" s="130"/>
      <c r="CA100" s="130"/>
      <c r="CB100" s="130"/>
    </row>
    <row r="101" spans="1:80" s="134" customFormat="1" ht="30" x14ac:dyDescent="0.2">
      <c r="A101" s="127">
        <v>93</v>
      </c>
      <c r="B101" s="128" t="s">
        <v>123</v>
      </c>
      <c r="C101" s="128" t="s">
        <v>65</v>
      </c>
      <c r="D101" s="128" t="s">
        <v>7</v>
      </c>
      <c r="E101" s="128" t="s">
        <v>23</v>
      </c>
      <c r="F101" s="128" t="s">
        <v>61</v>
      </c>
      <c r="G101" s="129">
        <v>25000</v>
      </c>
      <c r="H101" s="129">
        <f t="shared" si="35"/>
        <v>23522.5</v>
      </c>
      <c r="I101" s="129">
        <f t="shared" si="21"/>
        <v>717.5</v>
      </c>
      <c r="J101" s="129">
        <f t="shared" si="22"/>
        <v>1774.9999999999998</v>
      </c>
      <c r="K101" s="129">
        <f t="shared" si="26"/>
        <v>275</v>
      </c>
      <c r="L101" s="129">
        <f t="shared" si="18"/>
        <v>760</v>
      </c>
      <c r="M101" s="129">
        <f t="shared" si="19"/>
        <v>1772.5000000000002</v>
      </c>
      <c r="N101" s="129"/>
      <c r="O101" s="129">
        <f t="shared" si="36"/>
        <v>5300</v>
      </c>
      <c r="P101" s="129">
        <v>25</v>
      </c>
      <c r="Q101" s="125"/>
      <c r="R101" s="125"/>
      <c r="S101" s="62"/>
      <c r="T101" s="62">
        <v>200</v>
      </c>
      <c r="U101" s="63">
        <f t="shared" si="34"/>
        <v>0</v>
      </c>
      <c r="V101" s="125"/>
      <c r="W101" s="125">
        <f t="shared" si="23"/>
        <v>225</v>
      </c>
      <c r="X101" s="125">
        <f t="shared" si="20"/>
        <v>1477.5</v>
      </c>
      <c r="Y101" s="125">
        <f t="shared" si="37"/>
        <v>3547.5</v>
      </c>
      <c r="Z101" s="125">
        <f t="shared" si="27"/>
        <v>23297.5</v>
      </c>
      <c r="AA101" s="130"/>
      <c r="AB101" s="130"/>
      <c r="AC101" s="130"/>
      <c r="AD101" s="130"/>
      <c r="AE101" s="130"/>
      <c r="AF101" s="130"/>
      <c r="AG101" s="130"/>
      <c r="AH101" s="130"/>
      <c r="AI101" s="130"/>
      <c r="AJ101" s="130"/>
      <c r="AK101" s="130"/>
      <c r="AL101" s="130"/>
      <c r="AM101" s="130"/>
      <c r="AN101" s="130"/>
      <c r="AO101" s="130"/>
      <c r="AP101" s="130"/>
      <c r="AQ101" s="130"/>
      <c r="AR101" s="130"/>
      <c r="AS101" s="130"/>
      <c r="AT101" s="130"/>
      <c r="AU101" s="130"/>
      <c r="AV101" s="130"/>
      <c r="AW101" s="130"/>
      <c r="AX101" s="130"/>
      <c r="AY101" s="130"/>
      <c r="AZ101" s="130"/>
      <c r="BA101" s="130"/>
      <c r="BB101" s="130"/>
      <c r="BC101" s="130"/>
      <c r="BD101" s="130"/>
      <c r="BE101" s="130"/>
      <c r="BF101" s="130"/>
      <c r="BG101" s="130"/>
      <c r="BH101" s="130"/>
      <c r="BI101" s="130"/>
      <c r="BJ101" s="130"/>
      <c r="BK101" s="130"/>
      <c r="BL101" s="130"/>
      <c r="BM101" s="130"/>
      <c r="BN101" s="130"/>
      <c r="BO101" s="130"/>
      <c r="BP101" s="130"/>
      <c r="BQ101" s="130"/>
      <c r="BR101" s="130"/>
      <c r="BS101" s="130"/>
      <c r="BT101" s="130"/>
      <c r="BU101" s="130"/>
      <c r="BV101" s="130"/>
      <c r="BW101" s="130"/>
      <c r="BX101" s="130"/>
      <c r="BY101" s="130"/>
      <c r="BZ101" s="130"/>
      <c r="CA101" s="130"/>
      <c r="CB101" s="130"/>
    </row>
    <row r="102" spans="1:80" s="130" customFormat="1" x14ac:dyDescent="0.2">
      <c r="A102" s="127">
        <v>94</v>
      </c>
      <c r="B102" s="148" t="s">
        <v>144</v>
      </c>
      <c r="C102" s="148" t="s">
        <v>65</v>
      </c>
      <c r="D102" s="148" t="s">
        <v>56</v>
      </c>
      <c r="E102" s="128" t="s">
        <v>23</v>
      </c>
      <c r="F102" s="128" t="s">
        <v>61</v>
      </c>
      <c r="G102" s="129">
        <v>25000</v>
      </c>
      <c r="H102" s="129">
        <f t="shared" si="35"/>
        <v>23522.5</v>
      </c>
      <c r="I102" s="129">
        <f t="shared" si="21"/>
        <v>717.5</v>
      </c>
      <c r="J102" s="129">
        <f t="shared" si="22"/>
        <v>1774.9999999999998</v>
      </c>
      <c r="K102" s="129">
        <f t="shared" si="26"/>
        <v>275</v>
      </c>
      <c r="L102" s="129">
        <f t="shared" si="18"/>
        <v>760</v>
      </c>
      <c r="M102" s="129">
        <f t="shared" si="19"/>
        <v>1772.5000000000002</v>
      </c>
      <c r="N102" s="129"/>
      <c r="O102" s="129">
        <f t="shared" si="36"/>
        <v>5300</v>
      </c>
      <c r="P102" s="129">
        <v>25</v>
      </c>
      <c r="Q102" s="125">
        <v>2076.6999999999998</v>
      </c>
      <c r="R102" s="125"/>
      <c r="S102" s="62"/>
      <c r="T102" s="62">
        <v>200</v>
      </c>
      <c r="U102" s="63">
        <f t="shared" si="34"/>
        <v>0</v>
      </c>
      <c r="V102" s="125"/>
      <c r="W102" s="125">
        <f t="shared" si="23"/>
        <v>2301.6999999999998</v>
      </c>
      <c r="X102" s="125">
        <f t="shared" si="20"/>
        <v>1477.5</v>
      </c>
      <c r="Y102" s="125">
        <f t="shared" si="37"/>
        <v>3547.5</v>
      </c>
      <c r="Z102" s="125">
        <f t="shared" si="27"/>
        <v>21220.799999999999</v>
      </c>
    </row>
    <row r="103" spans="1:80" s="134" customFormat="1" x14ac:dyDescent="0.2">
      <c r="A103" s="127">
        <v>95</v>
      </c>
      <c r="B103" s="128" t="s">
        <v>116</v>
      </c>
      <c r="C103" s="128" t="s">
        <v>66</v>
      </c>
      <c r="D103" s="128" t="s">
        <v>15</v>
      </c>
      <c r="E103" s="128" t="s">
        <v>34</v>
      </c>
      <c r="F103" s="128" t="s">
        <v>61</v>
      </c>
      <c r="G103" s="129">
        <v>30000</v>
      </c>
      <c r="H103" s="129">
        <f t="shared" si="35"/>
        <v>26511.54</v>
      </c>
      <c r="I103" s="129">
        <f t="shared" si="21"/>
        <v>861</v>
      </c>
      <c r="J103" s="129">
        <f t="shared" si="22"/>
        <v>2130</v>
      </c>
      <c r="K103" s="129">
        <f t="shared" si="26"/>
        <v>330.00000000000006</v>
      </c>
      <c r="L103" s="129">
        <f t="shared" si="18"/>
        <v>912</v>
      </c>
      <c r="M103" s="129">
        <f t="shared" si="19"/>
        <v>2127</v>
      </c>
      <c r="N103" s="129">
        <v>1715.46</v>
      </c>
      <c r="O103" s="129">
        <f t="shared" si="36"/>
        <v>8075.46</v>
      </c>
      <c r="P103" s="129">
        <v>25</v>
      </c>
      <c r="Q103" s="125">
        <v>500</v>
      </c>
      <c r="R103" s="125"/>
      <c r="S103" s="62"/>
      <c r="T103" s="62">
        <v>200</v>
      </c>
      <c r="U103" s="63">
        <f t="shared" si="34"/>
        <v>0</v>
      </c>
      <c r="V103" s="125"/>
      <c r="W103" s="125">
        <f t="shared" si="23"/>
        <v>725</v>
      </c>
      <c r="X103" s="125">
        <f t="shared" si="20"/>
        <v>3488.46</v>
      </c>
      <c r="Y103" s="125">
        <f t="shared" si="37"/>
        <v>4257</v>
      </c>
      <c r="Z103" s="125">
        <f t="shared" si="27"/>
        <v>25786.54</v>
      </c>
      <c r="AA103" s="130"/>
      <c r="AB103" s="130"/>
      <c r="AC103" s="130"/>
      <c r="AD103" s="130"/>
      <c r="AE103" s="130"/>
      <c r="AF103" s="130"/>
      <c r="AG103" s="130"/>
      <c r="AH103" s="130"/>
      <c r="AI103" s="130"/>
      <c r="AJ103" s="130"/>
      <c r="AK103" s="130"/>
      <c r="AL103" s="130"/>
      <c r="AM103" s="130"/>
      <c r="AN103" s="130"/>
      <c r="AO103" s="130"/>
      <c r="AP103" s="130"/>
      <c r="AQ103" s="130"/>
      <c r="AR103" s="130"/>
      <c r="AS103" s="130"/>
      <c r="AT103" s="130"/>
      <c r="AU103" s="130"/>
      <c r="AV103" s="130"/>
      <c r="AW103" s="130"/>
      <c r="AX103" s="130"/>
      <c r="AY103" s="130"/>
      <c r="AZ103" s="130"/>
      <c r="BA103" s="130"/>
      <c r="BB103" s="130"/>
      <c r="BC103" s="130"/>
      <c r="BD103" s="130"/>
      <c r="BE103" s="130"/>
      <c r="BF103" s="130"/>
      <c r="BG103" s="130"/>
      <c r="BH103" s="130"/>
      <c r="BI103" s="130"/>
      <c r="BJ103" s="130"/>
      <c r="BK103" s="130"/>
      <c r="BL103" s="130"/>
      <c r="BM103" s="130"/>
      <c r="BN103" s="130"/>
      <c r="BO103" s="130"/>
      <c r="BP103" s="130"/>
      <c r="BQ103" s="130"/>
      <c r="BR103" s="130"/>
      <c r="BS103" s="130"/>
      <c r="BT103" s="130"/>
      <c r="BU103" s="130"/>
      <c r="BV103" s="130"/>
      <c r="BW103" s="130"/>
      <c r="BX103" s="130"/>
      <c r="BY103" s="130"/>
      <c r="BZ103" s="130"/>
      <c r="CA103" s="130"/>
      <c r="CB103" s="130"/>
    </row>
    <row r="104" spans="1:80" s="134" customFormat="1" x14ac:dyDescent="0.2">
      <c r="A104" s="127">
        <v>96</v>
      </c>
      <c r="B104" s="128" t="s">
        <v>117</v>
      </c>
      <c r="C104" s="128" t="s">
        <v>66</v>
      </c>
      <c r="D104" s="128" t="s">
        <v>56</v>
      </c>
      <c r="E104" s="128" t="s">
        <v>34</v>
      </c>
      <c r="F104" s="128" t="s">
        <v>61</v>
      </c>
      <c r="G104" s="129">
        <v>30000</v>
      </c>
      <c r="H104" s="129">
        <f t="shared" si="35"/>
        <v>28227</v>
      </c>
      <c r="I104" s="129">
        <f t="shared" si="21"/>
        <v>861</v>
      </c>
      <c r="J104" s="129">
        <f t="shared" si="22"/>
        <v>2130</v>
      </c>
      <c r="K104" s="129">
        <f t="shared" si="26"/>
        <v>330.00000000000006</v>
      </c>
      <c r="L104" s="129">
        <f t="shared" si="18"/>
        <v>912</v>
      </c>
      <c r="M104" s="129">
        <f t="shared" si="19"/>
        <v>2127</v>
      </c>
      <c r="N104" s="129"/>
      <c r="O104" s="129">
        <f t="shared" si="36"/>
        <v>6360</v>
      </c>
      <c r="P104" s="129">
        <v>25</v>
      </c>
      <c r="Q104" s="125"/>
      <c r="R104" s="125"/>
      <c r="S104" s="62"/>
      <c r="T104" s="62">
        <v>200</v>
      </c>
      <c r="U104" s="63">
        <f t="shared" si="34"/>
        <v>0</v>
      </c>
      <c r="V104" s="125"/>
      <c r="W104" s="125">
        <f t="shared" si="23"/>
        <v>225</v>
      </c>
      <c r="X104" s="125">
        <f t="shared" si="20"/>
        <v>1773</v>
      </c>
      <c r="Y104" s="125">
        <f t="shared" si="37"/>
        <v>4257</v>
      </c>
      <c r="Z104" s="125">
        <f t="shared" si="27"/>
        <v>28002</v>
      </c>
      <c r="AA104" s="130"/>
      <c r="AB104" s="130"/>
      <c r="AC104" s="130"/>
      <c r="AD104" s="130"/>
      <c r="AE104" s="130"/>
      <c r="AF104" s="130"/>
      <c r="AG104" s="130"/>
      <c r="AH104" s="130"/>
      <c r="AI104" s="130"/>
      <c r="AJ104" s="130"/>
      <c r="AK104" s="130"/>
      <c r="AL104" s="130"/>
      <c r="AM104" s="130"/>
      <c r="AN104" s="130"/>
      <c r="AO104" s="130"/>
      <c r="AP104" s="130"/>
      <c r="AQ104" s="130"/>
      <c r="AR104" s="130"/>
      <c r="AS104" s="130"/>
      <c r="AT104" s="130"/>
      <c r="AU104" s="130"/>
      <c r="AV104" s="130"/>
      <c r="AW104" s="130"/>
      <c r="AX104" s="130"/>
      <c r="AY104" s="130"/>
      <c r="AZ104" s="130"/>
      <c r="BA104" s="130"/>
      <c r="BB104" s="130"/>
      <c r="BC104" s="130"/>
      <c r="BD104" s="130"/>
      <c r="BE104" s="130"/>
      <c r="BF104" s="130"/>
      <c r="BG104" s="130"/>
      <c r="BH104" s="130"/>
      <c r="BI104" s="130"/>
      <c r="BJ104" s="130"/>
      <c r="BK104" s="130"/>
      <c r="BL104" s="130"/>
      <c r="BM104" s="130"/>
      <c r="BN104" s="130"/>
      <c r="BO104" s="130"/>
      <c r="BP104" s="130"/>
      <c r="BQ104" s="130"/>
      <c r="BR104" s="130"/>
      <c r="BS104" s="130"/>
      <c r="BT104" s="130"/>
      <c r="BU104" s="130"/>
      <c r="BV104" s="130"/>
      <c r="BW104" s="130"/>
      <c r="BX104" s="130"/>
      <c r="BY104" s="130"/>
      <c r="BZ104" s="130"/>
      <c r="CA104" s="130"/>
      <c r="CB104" s="130"/>
    </row>
    <row r="105" spans="1:80" s="134" customFormat="1" x14ac:dyDescent="0.2">
      <c r="A105" s="127">
        <v>97</v>
      </c>
      <c r="B105" s="128" t="s">
        <v>232</v>
      </c>
      <c r="C105" s="128" t="s">
        <v>66</v>
      </c>
      <c r="D105" s="128" t="s">
        <v>15</v>
      </c>
      <c r="E105" s="128" t="s">
        <v>34</v>
      </c>
      <c r="F105" s="128" t="s">
        <v>61</v>
      </c>
      <c r="G105" s="129">
        <v>30000</v>
      </c>
      <c r="H105" s="129">
        <f t="shared" si="35"/>
        <v>28227</v>
      </c>
      <c r="I105" s="129">
        <f t="shared" si="21"/>
        <v>861</v>
      </c>
      <c r="J105" s="129">
        <f t="shared" si="22"/>
        <v>2130</v>
      </c>
      <c r="K105" s="129">
        <f t="shared" si="26"/>
        <v>330.00000000000006</v>
      </c>
      <c r="L105" s="129">
        <f t="shared" si="18"/>
        <v>912</v>
      </c>
      <c r="M105" s="129">
        <f t="shared" si="19"/>
        <v>2127</v>
      </c>
      <c r="N105" s="129"/>
      <c r="O105" s="129">
        <f t="shared" si="36"/>
        <v>6360</v>
      </c>
      <c r="P105" s="129">
        <v>25</v>
      </c>
      <c r="Q105" s="125">
        <v>4777.8999999999996</v>
      </c>
      <c r="R105" s="125"/>
      <c r="S105" s="62"/>
      <c r="T105" s="62">
        <v>200</v>
      </c>
      <c r="U105" s="63">
        <f t="shared" si="34"/>
        <v>0</v>
      </c>
      <c r="V105" s="125"/>
      <c r="W105" s="125">
        <f t="shared" si="23"/>
        <v>5002.8999999999996</v>
      </c>
      <c r="X105" s="125">
        <f t="shared" si="20"/>
        <v>1773</v>
      </c>
      <c r="Y105" s="125">
        <f t="shared" si="37"/>
        <v>4257</v>
      </c>
      <c r="Z105" s="125">
        <f t="shared" si="27"/>
        <v>23224.1</v>
      </c>
      <c r="AA105" s="130"/>
      <c r="AB105" s="130"/>
      <c r="AC105" s="130"/>
      <c r="AD105" s="130"/>
      <c r="AE105" s="130"/>
      <c r="AF105" s="130"/>
      <c r="AG105" s="130"/>
      <c r="AH105" s="130"/>
      <c r="AI105" s="130"/>
      <c r="AJ105" s="130"/>
      <c r="AK105" s="130"/>
      <c r="AL105" s="130"/>
      <c r="AM105" s="130"/>
      <c r="AN105" s="130"/>
      <c r="AO105" s="130"/>
      <c r="AP105" s="130"/>
      <c r="AQ105" s="130"/>
      <c r="AR105" s="130"/>
      <c r="AS105" s="130"/>
      <c r="AT105" s="130"/>
      <c r="AU105" s="130"/>
      <c r="AV105" s="130"/>
      <c r="AW105" s="130"/>
      <c r="AX105" s="130"/>
      <c r="AY105" s="130"/>
      <c r="AZ105" s="130"/>
      <c r="BA105" s="130"/>
      <c r="BB105" s="130"/>
      <c r="BC105" s="130"/>
      <c r="BD105" s="130"/>
      <c r="BE105" s="130"/>
      <c r="BF105" s="130"/>
      <c r="BG105" s="130"/>
      <c r="BH105" s="130"/>
      <c r="BI105" s="130"/>
      <c r="BJ105" s="130"/>
      <c r="BK105" s="130"/>
      <c r="BL105" s="130"/>
      <c r="BM105" s="130"/>
      <c r="BN105" s="130"/>
      <c r="BO105" s="130"/>
      <c r="BP105" s="130"/>
      <c r="BQ105" s="130"/>
      <c r="BR105" s="130"/>
      <c r="BS105" s="130"/>
      <c r="BT105" s="130"/>
      <c r="BU105" s="130"/>
      <c r="BV105" s="130"/>
      <c r="BW105" s="130"/>
      <c r="BX105" s="130"/>
      <c r="BY105" s="130"/>
      <c r="BZ105" s="130"/>
      <c r="CA105" s="130"/>
      <c r="CB105" s="130"/>
    </row>
    <row r="106" spans="1:80" s="134" customFormat="1" x14ac:dyDescent="0.2">
      <c r="A106" s="127">
        <v>98</v>
      </c>
      <c r="B106" s="128" t="s">
        <v>118</v>
      </c>
      <c r="C106" s="128" t="s">
        <v>66</v>
      </c>
      <c r="D106" s="128" t="s">
        <v>13</v>
      </c>
      <c r="E106" s="128" t="s">
        <v>36</v>
      </c>
      <c r="F106" s="128" t="s">
        <v>61</v>
      </c>
      <c r="G106" s="129">
        <v>35000</v>
      </c>
      <c r="H106" s="129">
        <f t="shared" si="35"/>
        <v>32931.5</v>
      </c>
      <c r="I106" s="129">
        <f t="shared" si="21"/>
        <v>1004.5</v>
      </c>
      <c r="J106" s="129">
        <f t="shared" si="22"/>
        <v>2485</v>
      </c>
      <c r="K106" s="129">
        <f t="shared" si="26"/>
        <v>385.00000000000006</v>
      </c>
      <c r="L106" s="129">
        <f t="shared" si="18"/>
        <v>1064</v>
      </c>
      <c r="M106" s="129">
        <f t="shared" si="19"/>
        <v>2481.5</v>
      </c>
      <c r="N106" s="129"/>
      <c r="O106" s="129">
        <f t="shared" si="36"/>
        <v>7420</v>
      </c>
      <c r="P106" s="129">
        <v>25</v>
      </c>
      <c r="Q106" s="125">
        <v>17474.189999999999</v>
      </c>
      <c r="R106" s="125"/>
      <c r="S106" s="62">
        <v>1623.04</v>
      </c>
      <c r="T106" s="62">
        <v>200</v>
      </c>
      <c r="U106" s="63">
        <f t="shared" si="34"/>
        <v>0</v>
      </c>
      <c r="V106" s="125"/>
      <c r="W106" s="125">
        <f t="shared" si="23"/>
        <v>19322.23</v>
      </c>
      <c r="X106" s="125">
        <f t="shared" si="20"/>
        <v>2068.5</v>
      </c>
      <c r="Y106" s="125">
        <f t="shared" si="37"/>
        <v>4966.5</v>
      </c>
      <c r="Z106" s="125">
        <f t="shared" si="27"/>
        <v>13609.27</v>
      </c>
      <c r="AA106" s="130"/>
      <c r="AB106" s="130"/>
      <c r="AC106" s="130"/>
      <c r="AD106" s="130"/>
      <c r="AE106" s="130"/>
      <c r="AF106" s="130"/>
      <c r="AG106" s="130"/>
      <c r="AH106" s="130"/>
      <c r="AI106" s="130"/>
      <c r="AJ106" s="130"/>
      <c r="AK106" s="130"/>
      <c r="AL106" s="130"/>
      <c r="AM106" s="130"/>
      <c r="AN106" s="130"/>
      <c r="AO106" s="130"/>
      <c r="AP106" s="130"/>
      <c r="AQ106" s="130"/>
      <c r="AR106" s="130"/>
      <c r="AS106" s="130"/>
      <c r="AT106" s="130"/>
      <c r="AU106" s="130"/>
      <c r="AV106" s="130"/>
      <c r="AW106" s="130"/>
      <c r="AX106" s="130"/>
      <c r="AY106" s="130"/>
      <c r="AZ106" s="130"/>
      <c r="BA106" s="130"/>
      <c r="BB106" s="130"/>
      <c r="BC106" s="130"/>
      <c r="BD106" s="130"/>
      <c r="BE106" s="130"/>
      <c r="BF106" s="130"/>
      <c r="BG106" s="130"/>
      <c r="BH106" s="130"/>
      <c r="BI106" s="130"/>
      <c r="BJ106" s="130"/>
      <c r="BK106" s="130"/>
      <c r="BL106" s="130"/>
      <c r="BM106" s="130"/>
      <c r="BN106" s="130"/>
      <c r="BO106" s="130"/>
      <c r="BP106" s="130"/>
      <c r="BQ106" s="130"/>
      <c r="BR106" s="130"/>
      <c r="BS106" s="130"/>
      <c r="BT106" s="130"/>
      <c r="BU106" s="130"/>
      <c r="BV106" s="130"/>
      <c r="BW106" s="130"/>
      <c r="BX106" s="130"/>
      <c r="BY106" s="130"/>
      <c r="BZ106" s="130"/>
      <c r="CA106" s="130"/>
      <c r="CB106" s="130"/>
    </row>
    <row r="107" spans="1:80" s="130" customFormat="1" ht="30" x14ac:dyDescent="0.2">
      <c r="A107" s="127">
        <v>99</v>
      </c>
      <c r="B107" s="128" t="s">
        <v>226</v>
      </c>
      <c r="C107" s="128" t="s">
        <v>66</v>
      </c>
      <c r="D107" s="128" t="s">
        <v>15</v>
      </c>
      <c r="E107" s="128" t="s">
        <v>216</v>
      </c>
      <c r="F107" s="128" t="s">
        <v>47</v>
      </c>
      <c r="G107" s="129">
        <v>26000</v>
      </c>
      <c r="H107" s="129">
        <f t="shared" si="35"/>
        <v>24463.4</v>
      </c>
      <c r="I107" s="129">
        <f t="shared" ref="I107:I118" si="38">IF(G107&lt;=374040,G107*2.87%,9334.68)</f>
        <v>746.2</v>
      </c>
      <c r="J107" s="129">
        <f t="shared" ref="J107:J118" si="39">IF(G107&lt;=374040,G107*7.1%,23092.75)</f>
        <v>1845.9999999999998</v>
      </c>
      <c r="K107" s="129">
        <f t="shared" si="26"/>
        <v>286.00000000000006</v>
      </c>
      <c r="L107" s="129">
        <f t="shared" ref="L107:L118" si="40">IF(G107&lt;=187020,G107*3.04%,4943.8)</f>
        <v>790.4</v>
      </c>
      <c r="M107" s="129">
        <f t="shared" ref="M107:M118" si="41">IF(G107&lt;=187020,G107*7.09%,11530.11)</f>
        <v>1843.4</v>
      </c>
      <c r="N107" s="129"/>
      <c r="O107" s="129">
        <f t="shared" ref="O107:O118" si="42">+I107+J107+K107+L107+M107+N107</f>
        <v>5512</v>
      </c>
      <c r="P107" s="129">
        <v>25</v>
      </c>
      <c r="Q107" s="125"/>
      <c r="R107" s="125"/>
      <c r="S107" s="62"/>
      <c r="T107" s="62">
        <v>200</v>
      </c>
      <c r="U107" s="63">
        <f t="shared" si="34"/>
        <v>0</v>
      </c>
      <c r="V107" s="125"/>
      <c r="W107" s="125">
        <f t="shared" ref="W107:W118" si="43">P107+Q107+R107+S107+T107+U107</f>
        <v>225</v>
      </c>
      <c r="X107" s="125">
        <f t="shared" ref="X107:X118" si="44">+I107+L107+N107</f>
        <v>1536.6</v>
      </c>
      <c r="Y107" s="125">
        <f t="shared" ref="Y107:Y118" si="45">+J107+M107</f>
        <v>3689.3999999999996</v>
      </c>
      <c r="Z107" s="125">
        <f t="shared" si="27"/>
        <v>24238.400000000001</v>
      </c>
    </row>
    <row r="108" spans="1:80" s="130" customFormat="1" x14ac:dyDescent="0.2">
      <c r="A108" s="127">
        <v>100</v>
      </c>
      <c r="B108" s="128" t="s">
        <v>217</v>
      </c>
      <c r="C108" s="128" t="s">
        <v>66</v>
      </c>
      <c r="D108" s="128" t="s">
        <v>15</v>
      </c>
      <c r="E108" s="128" t="s">
        <v>34</v>
      </c>
      <c r="F108" s="128" t="s">
        <v>47</v>
      </c>
      <c r="G108" s="129">
        <v>25000</v>
      </c>
      <c r="H108" s="129">
        <f t="shared" si="35"/>
        <v>23522.5</v>
      </c>
      <c r="I108" s="129">
        <f t="shared" si="38"/>
        <v>717.5</v>
      </c>
      <c r="J108" s="129">
        <f t="shared" si="39"/>
        <v>1774.9999999999998</v>
      </c>
      <c r="K108" s="129">
        <f t="shared" si="26"/>
        <v>275</v>
      </c>
      <c r="L108" s="129">
        <f t="shared" si="40"/>
        <v>760</v>
      </c>
      <c r="M108" s="129">
        <f t="shared" si="41"/>
        <v>1772.5000000000002</v>
      </c>
      <c r="N108" s="129"/>
      <c r="O108" s="129">
        <f t="shared" si="42"/>
        <v>5300</v>
      </c>
      <c r="P108" s="129">
        <v>25</v>
      </c>
      <c r="Q108" s="125"/>
      <c r="R108" s="125"/>
      <c r="S108" s="62">
        <v>24.59</v>
      </c>
      <c r="T108" s="62">
        <v>200</v>
      </c>
      <c r="U108" s="63">
        <f t="shared" si="34"/>
        <v>0</v>
      </c>
      <c r="V108" s="125"/>
      <c r="W108" s="125">
        <f t="shared" si="43"/>
        <v>249.59</v>
      </c>
      <c r="X108" s="125">
        <f t="shared" si="44"/>
        <v>1477.5</v>
      </c>
      <c r="Y108" s="125">
        <f t="shared" si="45"/>
        <v>3547.5</v>
      </c>
      <c r="Z108" s="125">
        <f t="shared" si="27"/>
        <v>23272.91</v>
      </c>
    </row>
    <row r="109" spans="1:80" s="130" customFormat="1" ht="30" x14ac:dyDescent="0.2">
      <c r="A109" s="127">
        <v>101</v>
      </c>
      <c r="B109" s="128" t="s">
        <v>246</v>
      </c>
      <c r="C109" s="128" t="s">
        <v>66</v>
      </c>
      <c r="D109" s="128" t="s">
        <v>15</v>
      </c>
      <c r="E109" s="128" t="s">
        <v>218</v>
      </c>
      <c r="F109" s="128" t="s">
        <v>47</v>
      </c>
      <c r="G109" s="129">
        <v>20000</v>
      </c>
      <c r="H109" s="129">
        <f t="shared" si="35"/>
        <v>18818</v>
      </c>
      <c r="I109" s="129">
        <f t="shared" si="38"/>
        <v>574</v>
      </c>
      <c r="J109" s="129">
        <f t="shared" si="39"/>
        <v>1419.9999999999998</v>
      </c>
      <c r="K109" s="129">
        <f t="shared" si="26"/>
        <v>220.00000000000003</v>
      </c>
      <c r="L109" s="129">
        <f t="shared" si="40"/>
        <v>608</v>
      </c>
      <c r="M109" s="129">
        <f t="shared" si="41"/>
        <v>1418</v>
      </c>
      <c r="N109" s="129"/>
      <c r="O109" s="129">
        <f t="shared" si="42"/>
        <v>4240</v>
      </c>
      <c r="P109" s="129">
        <v>25</v>
      </c>
      <c r="Q109" s="125"/>
      <c r="R109" s="125"/>
      <c r="S109" s="62"/>
      <c r="T109" s="62">
        <v>200</v>
      </c>
      <c r="U109" s="63">
        <f t="shared" si="34"/>
        <v>0</v>
      </c>
      <c r="V109" s="125"/>
      <c r="W109" s="125">
        <f t="shared" si="43"/>
        <v>225</v>
      </c>
      <c r="X109" s="125">
        <f t="shared" si="44"/>
        <v>1182</v>
      </c>
      <c r="Y109" s="125">
        <f t="shared" si="45"/>
        <v>2838</v>
      </c>
      <c r="Z109" s="125">
        <f t="shared" si="27"/>
        <v>18593</v>
      </c>
    </row>
    <row r="110" spans="1:80" s="130" customFormat="1" ht="30" x14ac:dyDescent="0.2">
      <c r="A110" s="127">
        <v>102</v>
      </c>
      <c r="B110" s="128" t="s">
        <v>243</v>
      </c>
      <c r="C110" s="128" t="s">
        <v>65</v>
      </c>
      <c r="D110" s="128" t="s">
        <v>12</v>
      </c>
      <c r="E110" s="128" t="s">
        <v>20</v>
      </c>
      <c r="F110" s="128" t="s">
        <v>47</v>
      </c>
      <c r="G110" s="129">
        <v>36000</v>
      </c>
      <c r="H110" s="129">
        <f t="shared" si="35"/>
        <v>33872.400000000001</v>
      </c>
      <c r="I110" s="129">
        <f t="shared" si="38"/>
        <v>1033.2</v>
      </c>
      <c r="J110" s="129">
        <f t="shared" si="39"/>
        <v>2555.9999999999995</v>
      </c>
      <c r="K110" s="129">
        <f t="shared" si="26"/>
        <v>396.00000000000006</v>
      </c>
      <c r="L110" s="129">
        <f t="shared" si="40"/>
        <v>1094.4000000000001</v>
      </c>
      <c r="M110" s="129">
        <f t="shared" si="41"/>
        <v>2552.4</v>
      </c>
      <c r="N110" s="129"/>
      <c r="O110" s="129">
        <f t="shared" si="42"/>
        <v>7632</v>
      </c>
      <c r="P110" s="129">
        <v>25</v>
      </c>
      <c r="Q110" s="125"/>
      <c r="R110" s="125"/>
      <c r="S110" s="62"/>
      <c r="T110" s="62">
        <v>200</v>
      </c>
      <c r="U110" s="63">
        <f t="shared" si="34"/>
        <v>0</v>
      </c>
      <c r="V110" s="125"/>
      <c r="W110" s="125">
        <f>P110+Q110+R110+S110+T110+U110</f>
        <v>225</v>
      </c>
      <c r="X110" s="125">
        <f t="shared" si="44"/>
        <v>2127.6000000000004</v>
      </c>
      <c r="Y110" s="125">
        <f t="shared" si="45"/>
        <v>5108.3999999999996</v>
      </c>
      <c r="Z110" s="125">
        <f t="shared" si="27"/>
        <v>33647.4</v>
      </c>
    </row>
    <row r="111" spans="1:80" s="130" customFormat="1" x14ac:dyDescent="0.2">
      <c r="A111" s="127">
        <v>103</v>
      </c>
      <c r="B111" s="128" t="s">
        <v>219</v>
      </c>
      <c r="C111" s="128" t="s">
        <v>65</v>
      </c>
      <c r="D111" s="128" t="s">
        <v>225</v>
      </c>
      <c r="E111" s="128" t="s">
        <v>20</v>
      </c>
      <c r="F111" s="128" t="s">
        <v>47</v>
      </c>
      <c r="G111" s="129">
        <v>46000</v>
      </c>
      <c r="H111" s="129">
        <f t="shared" si="35"/>
        <v>43281.4</v>
      </c>
      <c r="I111" s="129">
        <f t="shared" si="38"/>
        <v>1320.2</v>
      </c>
      <c r="J111" s="129">
        <f t="shared" si="39"/>
        <v>3265.9999999999995</v>
      </c>
      <c r="K111" s="129">
        <f t="shared" si="26"/>
        <v>506.00000000000006</v>
      </c>
      <c r="L111" s="129">
        <f t="shared" si="40"/>
        <v>1398.4</v>
      </c>
      <c r="M111" s="129">
        <f t="shared" si="41"/>
        <v>3261.4</v>
      </c>
      <c r="N111" s="129"/>
      <c r="O111" s="129">
        <f t="shared" si="42"/>
        <v>9752</v>
      </c>
      <c r="P111" s="129">
        <v>25</v>
      </c>
      <c r="Q111" s="125"/>
      <c r="R111" s="125"/>
      <c r="S111" s="168">
        <v>135.5</v>
      </c>
      <c r="T111" s="62">
        <v>200</v>
      </c>
      <c r="U111" s="63">
        <f t="shared" si="34"/>
        <v>1289.4598750000005</v>
      </c>
      <c r="V111" s="125"/>
      <c r="W111" s="125">
        <f>P111+Q111+R111+S111+T111+U111</f>
        <v>1649.9598750000005</v>
      </c>
      <c r="X111" s="125">
        <f t="shared" si="44"/>
        <v>2718.6000000000004</v>
      </c>
      <c r="Y111" s="125">
        <f t="shared" si="45"/>
        <v>6527.4</v>
      </c>
      <c r="Z111" s="125">
        <f t="shared" si="27"/>
        <v>41631.440125000001</v>
      </c>
    </row>
    <row r="112" spans="1:80" s="130" customFormat="1" x14ac:dyDescent="0.2">
      <c r="A112" s="127">
        <v>104</v>
      </c>
      <c r="B112" s="128" t="s">
        <v>220</v>
      </c>
      <c r="C112" s="128" t="s">
        <v>66</v>
      </c>
      <c r="D112" s="128" t="s">
        <v>15</v>
      </c>
      <c r="E112" s="128" t="s">
        <v>221</v>
      </c>
      <c r="F112" s="128" t="s">
        <v>47</v>
      </c>
      <c r="G112" s="129">
        <v>130000</v>
      </c>
      <c r="H112" s="129">
        <f t="shared" si="35"/>
        <v>122317</v>
      </c>
      <c r="I112" s="129">
        <f t="shared" si="38"/>
        <v>3731</v>
      </c>
      <c r="J112" s="129">
        <f t="shared" si="39"/>
        <v>9230</v>
      </c>
      <c r="K112" s="129">
        <f t="shared" si="26"/>
        <v>851.51</v>
      </c>
      <c r="L112" s="129">
        <f t="shared" si="40"/>
        <v>3952</v>
      </c>
      <c r="M112" s="129">
        <f t="shared" si="41"/>
        <v>9217</v>
      </c>
      <c r="N112" s="129"/>
      <c r="O112" s="129">
        <f t="shared" si="42"/>
        <v>26981.510000000002</v>
      </c>
      <c r="P112" s="129">
        <v>25</v>
      </c>
      <c r="Q112" s="125"/>
      <c r="R112" s="125"/>
      <c r="S112" s="62"/>
      <c r="T112" s="62">
        <v>200</v>
      </c>
      <c r="U112" s="63">
        <f t="shared" si="34"/>
        <v>19162.187291666665</v>
      </c>
      <c r="V112" s="125"/>
      <c r="W112" s="125">
        <f>P112+Q112+R112+S112+T112+U112</f>
        <v>19387.187291666665</v>
      </c>
      <c r="X112" s="125">
        <f t="shared" si="44"/>
        <v>7683</v>
      </c>
      <c r="Y112" s="125">
        <f t="shared" si="45"/>
        <v>18447</v>
      </c>
      <c r="Z112" s="125">
        <f t="shared" si="27"/>
        <v>102929.81270833334</v>
      </c>
    </row>
    <row r="113" spans="1:81" s="45" customFormat="1" ht="30.75" customHeight="1" x14ac:dyDescent="0.25">
      <c r="A113" s="127">
        <v>105</v>
      </c>
      <c r="B113" s="128" t="s">
        <v>233</v>
      </c>
      <c r="C113" s="128" t="s">
        <v>66</v>
      </c>
      <c r="D113" s="128" t="s">
        <v>15</v>
      </c>
      <c r="E113" s="128" t="s">
        <v>34</v>
      </c>
      <c r="F113" s="128" t="s">
        <v>47</v>
      </c>
      <c r="G113" s="129">
        <v>25000</v>
      </c>
      <c r="H113" s="129">
        <f t="shared" si="35"/>
        <v>23522.5</v>
      </c>
      <c r="I113" s="129">
        <f t="shared" si="38"/>
        <v>717.5</v>
      </c>
      <c r="J113" s="129">
        <f t="shared" si="39"/>
        <v>1774.9999999999998</v>
      </c>
      <c r="K113" s="129">
        <f t="shared" si="26"/>
        <v>275</v>
      </c>
      <c r="L113" s="129">
        <f t="shared" si="40"/>
        <v>760</v>
      </c>
      <c r="M113" s="129">
        <f t="shared" si="41"/>
        <v>1772.5000000000002</v>
      </c>
      <c r="N113" s="129"/>
      <c r="O113" s="129">
        <f t="shared" si="42"/>
        <v>5300</v>
      </c>
      <c r="P113" s="129">
        <v>25</v>
      </c>
      <c r="Q113" s="166"/>
      <c r="R113" s="167"/>
      <c r="S113" s="62">
        <v>1470.2</v>
      </c>
      <c r="T113" s="62">
        <v>200</v>
      </c>
      <c r="U113" s="63">
        <f t="shared" si="34"/>
        <v>0</v>
      </c>
      <c r="V113" s="167"/>
      <c r="W113" s="125">
        <f t="shared" si="43"/>
        <v>1695.2</v>
      </c>
      <c r="X113" s="125">
        <f t="shared" si="44"/>
        <v>1477.5</v>
      </c>
      <c r="Y113" s="125">
        <f t="shared" si="45"/>
        <v>3547.5</v>
      </c>
      <c r="Z113" s="125">
        <f t="shared" si="27"/>
        <v>21827.3</v>
      </c>
      <c r="AA113" s="158"/>
      <c r="AB113" s="158"/>
      <c r="AC113" s="158"/>
      <c r="AD113" s="158"/>
      <c r="AE113" s="158"/>
      <c r="AF113" s="158"/>
      <c r="AG113" s="158"/>
      <c r="AH113" s="158"/>
      <c r="AI113" s="158"/>
      <c r="AJ113" s="158"/>
      <c r="AK113" s="158"/>
      <c r="AL113" s="158"/>
      <c r="AM113" s="158"/>
      <c r="AN113" s="158"/>
      <c r="AO113" s="158"/>
      <c r="AP113" s="158"/>
      <c r="AQ113" s="158"/>
      <c r="AR113" s="158"/>
      <c r="AS113" s="158"/>
      <c r="AT113" s="158"/>
      <c r="AU113" s="158"/>
      <c r="AV113" s="158"/>
      <c r="AW113" s="158"/>
      <c r="AX113" s="158"/>
      <c r="AY113" s="158"/>
      <c r="AZ113" s="158"/>
      <c r="BA113" s="158"/>
      <c r="BB113" s="158"/>
      <c r="BC113" s="158"/>
      <c r="BD113" s="158"/>
      <c r="BE113" s="158"/>
      <c r="BF113" s="158"/>
      <c r="BG113" s="158"/>
      <c r="BH113" s="158"/>
      <c r="BI113" s="158"/>
      <c r="BJ113" s="158"/>
      <c r="BK113" s="158"/>
      <c r="BL113" s="158"/>
      <c r="BM113" s="158"/>
      <c r="BN113" s="158"/>
      <c r="BO113" s="158"/>
      <c r="BP113" s="158"/>
      <c r="BQ113" s="158"/>
      <c r="BR113" s="158"/>
      <c r="BS113" s="158"/>
      <c r="BT113" s="158"/>
      <c r="BU113" s="158"/>
      <c r="BV113" s="158"/>
      <c r="BW113" s="158"/>
      <c r="BX113" s="158"/>
      <c r="BY113" s="158"/>
      <c r="BZ113" s="158"/>
      <c r="CA113" s="158"/>
      <c r="CB113" s="158"/>
    </row>
    <row r="114" spans="1:81" s="45" customFormat="1" ht="15.75" x14ac:dyDescent="0.25">
      <c r="A114" s="127">
        <v>106</v>
      </c>
      <c r="B114" s="128" t="s">
        <v>234</v>
      </c>
      <c r="C114" s="128" t="s">
        <v>65</v>
      </c>
      <c r="D114" s="128" t="s">
        <v>15</v>
      </c>
      <c r="E114" s="128" t="s">
        <v>23</v>
      </c>
      <c r="F114" s="128" t="s">
        <v>47</v>
      </c>
      <c r="G114" s="129">
        <v>25000</v>
      </c>
      <c r="H114" s="129">
        <f t="shared" si="35"/>
        <v>23522.5</v>
      </c>
      <c r="I114" s="129">
        <f t="shared" si="38"/>
        <v>717.5</v>
      </c>
      <c r="J114" s="129">
        <f t="shared" si="39"/>
        <v>1774.9999999999998</v>
      </c>
      <c r="K114" s="129">
        <f t="shared" si="26"/>
        <v>275</v>
      </c>
      <c r="L114" s="129">
        <f t="shared" si="40"/>
        <v>760</v>
      </c>
      <c r="M114" s="129">
        <f t="shared" si="41"/>
        <v>1772.5000000000002</v>
      </c>
      <c r="N114" s="129"/>
      <c r="O114" s="129">
        <f t="shared" si="42"/>
        <v>5300</v>
      </c>
      <c r="P114" s="129">
        <v>25</v>
      </c>
      <c r="Q114" s="125">
        <v>5000</v>
      </c>
      <c r="R114" s="167"/>
      <c r="S114" s="62">
        <v>7.8</v>
      </c>
      <c r="T114" s="62">
        <v>200</v>
      </c>
      <c r="U114" s="63">
        <f t="shared" si="34"/>
        <v>0</v>
      </c>
      <c r="V114" s="167"/>
      <c r="W114" s="125">
        <f t="shared" si="43"/>
        <v>5232.8</v>
      </c>
      <c r="X114" s="125">
        <f t="shared" si="44"/>
        <v>1477.5</v>
      </c>
      <c r="Y114" s="125">
        <f t="shared" si="45"/>
        <v>3547.5</v>
      </c>
      <c r="Z114" s="125">
        <f t="shared" si="27"/>
        <v>18289.7</v>
      </c>
      <c r="AA114" s="158"/>
      <c r="AB114" s="158"/>
      <c r="AC114" s="158"/>
      <c r="AD114" s="158"/>
      <c r="AE114" s="158"/>
      <c r="AF114" s="158"/>
      <c r="AG114" s="158"/>
      <c r="AH114" s="158"/>
      <c r="AI114" s="158"/>
      <c r="AJ114" s="158"/>
      <c r="AK114" s="158"/>
      <c r="AL114" s="158"/>
      <c r="AM114" s="158"/>
      <c r="AN114" s="158"/>
      <c r="AO114" s="158"/>
      <c r="AP114" s="158"/>
      <c r="AQ114" s="158"/>
      <c r="AR114" s="158"/>
      <c r="AS114" s="158"/>
      <c r="AT114" s="158"/>
      <c r="AU114" s="158"/>
      <c r="AV114" s="158"/>
      <c r="AW114" s="158"/>
      <c r="AX114" s="158"/>
      <c r="AY114" s="158"/>
      <c r="AZ114" s="158"/>
      <c r="BA114" s="158"/>
      <c r="BB114" s="158"/>
      <c r="BC114" s="158"/>
      <c r="BD114" s="158"/>
      <c r="BE114" s="158"/>
      <c r="BF114" s="158"/>
      <c r="BG114" s="158"/>
      <c r="BH114" s="158"/>
      <c r="BI114" s="158"/>
      <c r="BJ114" s="158"/>
      <c r="BK114" s="158"/>
      <c r="BL114" s="158"/>
      <c r="BM114" s="158"/>
      <c r="BN114" s="158"/>
      <c r="BO114" s="158"/>
      <c r="BP114" s="158"/>
      <c r="BQ114" s="158"/>
      <c r="BR114" s="158"/>
      <c r="BS114" s="158"/>
      <c r="BT114" s="158"/>
      <c r="BU114" s="158"/>
      <c r="BV114" s="158"/>
      <c r="BW114" s="158"/>
      <c r="BX114" s="158"/>
      <c r="BY114" s="158"/>
      <c r="BZ114" s="158"/>
      <c r="CA114" s="158"/>
      <c r="CB114" s="158"/>
    </row>
    <row r="115" spans="1:81" s="45" customFormat="1" ht="15.75" x14ac:dyDescent="0.25">
      <c r="A115" s="127">
        <v>107</v>
      </c>
      <c r="B115" s="128" t="s">
        <v>235</v>
      </c>
      <c r="C115" s="128" t="s">
        <v>65</v>
      </c>
      <c r="D115" s="128" t="s">
        <v>15</v>
      </c>
      <c r="E115" s="128" t="s">
        <v>23</v>
      </c>
      <c r="F115" s="128" t="s">
        <v>47</v>
      </c>
      <c r="G115" s="129">
        <v>25000</v>
      </c>
      <c r="H115" s="129">
        <f t="shared" si="35"/>
        <v>23522.5</v>
      </c>
      <c r="I115" s="129">
        <f t="shared" si="38"/>
        <v>717.5</v>
      </c>
      <c r="J115" s="129">
        <f t="shared" si="39"/>
        <v>1774.9999999999998</v>
      </c>
      <c r="K115" s="129">
        <f t="shared" si="26"/>
        <v>275</v>
      </c>
      <c r="L115" s="129">
        <f t="shared" si="40"/>
        <v>760</v>
      </c>
      <c r="M115" s="129">
        <f t="shared" si="41"/>
        <v>1772.5000000000002</v>
      </c>
      <c r="N115" s="129"/>
      <c r="O115" s="129">
        <f t="shared" si="42"/>
        <v>5300</v>
      </c>
      <c r="P115" s="129">
        <v>25</v>
      </c>
      <c r="Q115" s="166"/>
      <c r="R115" s="167"/>
      <c r="S115" s="62">
        <v>0</v>
      </c>
      <c r="T115" s="62">
        <v>200</v>
      </c>
      <c r="U115" s="63">
        <f t="shared" si="34"/>
        <v>0</v>
      </c>
      <c r="V115" s="167"/>
      <c r="W115" s="125">
        <f t="shared" si="43"/>
        <v>225</v>
      </c>
      <c r="X115" s="125">
        <f t="shared" si="44"/>
        <v>1477.5</v>
      </c>
      <c r="Y115" s="125">
        <f t="shared" si="45"/>
        <v>3547.5</v>
      </c>
      <c r="Z115" s="125">
        <f t="shared" si="27"/>
        <v>23297.5</v>
      </c>
      <c r="AA115" s="158"/>
      <c r="AB115" s="158"/>
      <c r="AC115" s="158"/>
      <c r="AD115" s="158"/>
      <c r="AE115" s="158"/>
      <c r="AF115" s="158"/>
      <c r="AG115" s="158"/>
      <c r="AH115" s="158"/>
      <c r="AI115" s="158"/>
      <c r="AJ115" s="158"/>
      <c r="AK115" s="158"/>
      <c r="AL115" s="158"/>
      <c r="AM115" s="158"/>
      <c r="AN115" s="158"/>
      <c r="AO115" s="158"/>
      <c r="AP115" s="158"/>
      <c r="AQ115" s="158"/>
      <c r="AR115" s="158"/>
      <c r="AS115" s="158"/>
      <c r="AT115" s="158"/>
      <c r="AU115" s="158"/>
      <c r="AV115" s="158"/>
      <c r="AW115" s="158"/>
      <c r="AX115" s="158"/>
      <c r="AY115" s="158"/>
      <c r="AZ115" s="158"/>
      <c r="BA115" s="158"/>
      <c r="BB115" s="158"/>
      <c r="BC115" s="158"/>
      <c r="BD115" s="158"/>
      <c r="BE115" s="158"/>
      <c r="BF115" s="158"/>
      <c r="BG115" s="158"/>
      <c r="BH115" s="158"/>
      <c r="BI115" s="158"/>
      <c r="BJ115" s="158"/>
      <c r="BK115" s="158"/>
      <c r="BL115" s="158"/>
      <c r="BM115" s="158"/>
      <c r="BN115" s="158"/>
      <c r="BO115" s="158"/>
      <c r="BP115" s="158"/>
      <c r="BQ115" s="158"/>
      <c r="BR115" s="158"/>
      <c r="BS115" s="158"/>
      <c r="BT115" s="158"/>
      <c r="BU115" s="158"/>
      <c r="BV115" s="158"/>
      <c r="BW115" s="158"/>
      <c r="BX115" s="158"/>
      <c r="BY115" s="158"/>
      <c r="BZ115" s="158"/>
      <c r="CA115" s="158"/>
      <c r="CB115" s="158"/>
    </row>
    <row r="116" spans="1:81" s="45" customFormat="1" ht="30.75" customHeight="1" x14ac:dyDescent="0.25">
      <c r="A116" s="127">
        <v>108</v>
      </c>
      <c r="B116" s="128" t="s">
        <v>236</v>
      </c>
      <c r="C116" s="128" t="s">
        <v>65</v>
      </c>
      <c r="D116" s="128" t="s">
        <v>142</v>
      </c>
      <c r="E116" s="128" t="s">
        <v>21</v>
      </c>
      <c r="F116" s="128" t="s">
        <v>47</v>
      </c>
      <c r="G116" s="129">
        <v>30000</v>
      </c>
      <c r="H116" s="129">
        <f t="shared" si="35"/>
        <v>28227</v>
      </c>
      <c r="I116" s="129">
        <f t="shared" si="38"/>
        <v>861</v>
      </c>
      <c r="J116" s="129">
        <f t="shared" si="39"/>
        <v>2130</v>
      </c>
      <c r="K116" s="129">
        <f t="shared" si="26"/>
        <v>330.00000000000006</v>
      </c>
      <c r="L116" s="129">
        <f t="shared" si="40"/>
        <v>912</v>
      </c>
      <c r="M116" s="129">
        <f t="shared" si="41"/>
        <v>2127</v>
      </c>
      <c r="N116" s="129"/>
      <c r="O116" s="129">
        <f t="shared" si="42"/>
        <v>6360</v>
      </c>
      <c r="P116" s="129">
        <v>25</v>
      </c>
      <c r="Q116" s="125">
        <v>4000</v>
      </c>
      <c r="R116" s="167"/>
      <c r="S116" s="62">
        <v>232.01</v>
      </c>
      <c r="T116" s="62">
        <v>200</v>
      </c>
      <c r="U116" s="63">
        <f t="shared" si="34"/>
        <v>0</v>
      </c>
      <c r="V116" s="167"/>
      <c r="W116" s="125">
        <f t="shared" si="43"/>
        <v>4457.01</v>
      </c>
      <c r="X116" s="125">
        <f t="shared" si="44"/>
        <v>1773</v>
      </c>
      <c r="Y116" s="125">
        <f t="shared" si="45"/>
        <v>4257</v>
      </c>
      <c r="Z116" s="125">
        <f t="shared" si="27"/>
        <v>23769.989999999998</v>
      </c>
      <c r="AA116" s="158"/>
      <c r="AB116" s="158"/>
      <c r="AC116" s="158"/>
      <c r="AD116" s="158"/>
      <c r="AE116" s="158"/>
      <c r="AF116" s="158"/>
      <c r="AG116" s="158"/>
      <c r="AH116" s="158"/>
      <c r="AI116" s="158"/>
      <c r="AJ116" s="158"/>
      <c r="AK116" s="158"/>
      <c r="AL116" s="158"/>
      <c r="AM116" s="158"/>
      <c r="AN116" s="158"/>
      <c r="AO116" s="158"/>
      <c r="AP116" s="158"/>
      <c r="AQ116" s="158"/>
      <c r="AR116" s="158"/>
      <c r="AS116" s="158"/>
      <c r="AT116" s="158"/>
      <c r="AU116" s="158"/>
      <c r="AV116" s="158"/>
      <c r="AW116" s="158"/>
      <c r="AX116" s="158"/>
      <c r="AY116" s="158"/>
      <c r="AZ116" s="158"/>
      <c r="BA116" s="158"/>
      <c r="BB116" s="158"/>
      <c r="BC116" s="158"/>
      <c r="BD116" s="158"/>
      <c r="BE116" s="158"/>
      <c r="BF116" s="158"/>
      <c r="BG116" s="158"/>
      <c r="BH116" s="158"/>
      <c r="BI116" s="158"/>
      <c r="BJ116" s="158"/>
      <c r="BK116" s="158"/>
      <c r="BL116" s="158"/>
      <c r="BM116" s="158"/>
      <c r="BN116" s="158"/>
      <c r="BO116" s="158"/>
      <c r="BP116" s="158"/>
      <c r="BQ116" s="158"/>
      <c r="BR116" s="158"/>
      <c r="BS116" s="158"/>
      <c r="BT116" s="158"/>
      <c r="BU116" s="158"/>
      <c r="BV116" s="158"/>
      <c r="BW116" s="158"/>
      <c r="BX116" s="158"/>
      <c r="BY116" s="158"/>
      <c r="BZ116" s="158"/>
      <c r="CA116" s="158"/>
      <c r="CB116" s="158"/>
    </row>
    <row r="117" spans="1:81" s="45" customFormat="1" ht="15.75" x14ac:dyDescent="0.25">
      <c r="A117" s="127">
        <v>109</v>
      </c>
      <c r="B117" s="128" t="s">
        <v>237</v>
      </c>
      <c r="C117" s="128" t="s">
        <v>65</v>
      </c>
      <c r="D117" s="128" t="s">
        <v>15</v>
      </c>
      <c r="E117" s="128" t="s">
        <v>23</v>
      </c>
      <c r="F117" s="128" t="s">
        <v>47</v>
      </c>
      <c r="G117" s="129">
        <v>25000</v>
      </c>
      <c r="H117" s="129">
        <f t="shared" si="35"/>
        <v>23522.5</v>
      </c>
      <c r="I117" s="129">
        <f t="shared" si="38"/>
        <v>717.5</v>
      </c>
      <c r="J117" s="129">
        <f t="shared" si="39"/>
        <v>1774.9999999999998</v>
      </c>
      <c r="K117" s="129">
        <f t="shared" si="26"/>
        <v>275</v>
      </c>
      <c r="L117" s="129">
        <f t="shared" si="40"/>
        <v>760</v>
      </c>
      <c r="M117" s="129">
        <f t="shared" si="41"/>
        <v>1772.5000000000002</v>
      </c>
      <c r="N117" s="129"/>
      <c r="O117" s="129">
        <f t="shared" si="42"/>
        <v>5300</v>
      </c>
      <c r="P117" s="129">
        <v>25</v>
      </c>
      <c r="Q117" s="166"/>
      <c r="R117" s="167"/>
      <c r="S117" s="62"/>
      <c r="T117" s="62">
        <v>200</v>
      </c>
      <c r="U117" s="63">
        <f t="shared" si="34"/>
        <v>0</v>
      </c>
      <c r="V117" s="167"/>
      <c r="W117" s="125">
        <f t="shared" si="43"/>
        <v>225</v>
      </c>
      <c r="X117" s="125">
        <f t="shared" si="44"/>
        <v>1477.5</v>
      </c>
      <c r="Y117" s="125">
        <f t="shared" si="45"/>
        <v>3547.5</v>
      </c>
      <c r="Z117" s="125">
        <f t="shared" si="27"/>
        <v>23297.5</v>
      </c>
      <c r="AA117" s="158"/>
      <c r="AB117" s="158"/>
      <c r="AC117" s="158"/>
      <c r="AD117" s="158"/>
      <c r="AE117" s="158"/>
      <c r="AF117" s="158"/>
      <c r="AG117" s="158"/>
      <c r="AH117" s="158"/>
      <c r="AI117" s="158"/>
      <c r="AJ117" s="158"/>
      <c r="AK117" s="158"/>
      <c r="AL117" s="158"/>
      <c r="AM117" s="158"/>
      <c r="AN117" s="158"/>
      <c r="AO117" s="158"/>
      <c r="AP117" s="158"/>
      <c r="AQ117" s="158"/>
      <c r="AR117" s="158"/>
      <c r="AS117" s="158"/>
      <c r="AT117" s="158"/>
      <c r="AU117" s="158"/>
      <c r="AV117" s="158"/>
      <c r="AW117" s="158"/>
      <c r="AX117" s="158"/>
      <c r="AY117" s="158"/>
      <c r="AZ117" s="158"/>
      <c r="BA117" s="158"/>
      <c r="BB117" s="158"/>
      <c r="BC117" s="158"/>
      <c r="BD117" s="158"/>
      <c r="BE117" s="158"/>
      <c r="BF117" s="158"/>
      <c r="BG117" s="158"/>
      <c r="BH117" s="158"/>
      <c r="BI117" s="158"/>
      <c r="BJ117" s="158"/>
      <c r="BK117" s="158"/>
      <c r="BL117" s="158"/>
      <c r="BM117" s="158"/>
      <c r="BN117" s="158"/>
      <c r="BO117" s="158"/>
      <c r="BP117" s="158"/>
      <c r="BQ117" s="158"/>
      <c r="BR117" s="158"/>
      <c r="BS117" s="158"/>
      <c r="BT117" s="158"/>
      <c r="BU117" s="158"/>
      <c r="BV117" s="158"/>
      <c r="BW117" s="158"/>
      <c r="BX117" s="158"/>
      <c r="BY117" s="158"/>
      <c r="BZ117" s="158"/>
      <c r="CA117" s="158"/>
      <c r="CB117" s="158"/>
    </row>
    <row r="118" spans="1:81" s="25" customFormat="1" ht="15.75" customHeight="1" x14ac:dyDescent="0.2">
      <c r="A118" s="127">
        <v>110</v>
      </c>
      <c r="B118" s="131" t="s">
        <v>242</v>
      </c>
      <c r="C118" s="128" t="s">
        <v>65</v>
      </c>
      <c r="D118" s="128" t="s">
        <v>15</v>
      </c>
      <c r="E118" s="128" t="s">
        <v>23</v>
      </c>
      <c r="F118" s="128" t="s">
        <v>47</v>
      </c>
      <c r="G118" s="129">
        <v>25000</v>
      </c>
      <c r="H118" s="129">
        <f t="shared" si="35"/>
        <v>23522.5</v>
      </c>
      <c r="I118" s="129">
        <f t="shared" si="38"/>
        <v>717.5</v>
      </c>
      <c r="J118" s="129">
        <f t="shared" si="39"/>
        <v>1774.9999999999998</v>
      </c>
      <c r="K118" s="129">
        <f t="shared" si="26"/>
        <v>275</v>
      </c>
      <c r="L118" s="129">
        <f t="shared" si="40"/>
        <v>760</v>
      </c>
      <c r="M118" s="129">
        <f t="shared" si="41"/>
        <v>1772.5000000000002</v>
      </c>
      <c r="N118" s="129"/>
      <c r="O118" s="129">
        <f t="shared" si="42"/>
        <v>5300</v>
      </c>
      <c r="P118" s="129">
        <v>25</v>
      </c>
      <c r="Q118" s="129"/>
      <c r="R118" s="129"/>
      <c r="S118" s="169"/>
      <c r="T118" s="62">
        <v>200</v>
      </c>
      <c r="U118" s="63">
        <f t="shared" si="34"/>
        <v>0</v>
      </c>
      <c r="V118" s="129"/>
      <c r="W118" s="125">
        <f t="shared" si="43"/>
        <v>225</v>
      </c>
      <c r="X118" s="125">
        <f t="shared" si="44"/>
        <v>1477.5</v>
      </c>
      <c r="Y118" s="125">
        <f t="shared" si="45"/>
        <v>3547.5</v>
      </c>
      <c r="Z118" s="125">
        <f t="shared" si="27"/>
        <v>23297.5</v>
      </c>
      <c r="AA118" s="162"/>
      <c r="AB118" s="162"/>
      <c r="AC118" s="162"/>
      <c r="AD118" s="162"/>
      <c r="AE118" s="162"/>
      <c r="AF118" s="162"/>
      <c r="AG118" s="162"/>
      <c r="AH118" s="162"/>
      <c r="AI118" s="162"/>
      <c r="AJ118" s="162"/>
      <c r="AK118" s="162"/>
      <c r="AL118" s="162"/>
      <c r="AM118" s="162"/>
      <c r="AN118" s="162"/>
      <c r="AO118" s="162"/>
      <c r="AP118" s="162"/>
      <c r="AQ118" s="162"/>
      <c r="AR118" s="162"/>
      <c r="AS118" s="162"/>
      <c r="AT118" s="162"/>
      <c r="AU118" s="162"/>
      <c r="AV118" s="162"/>
      <c r="AW118" s="162"/>
      <c r="AX118" s="162"/>
      <c r="AY118" s="162"/>
      <c r="AZ118" s="162"/>
      <c r="BA118" s="162"/>
      <c r="BB118" s="162"/>
      <c r="BC118" s="162"/>
      <c r="BD118" s="162"/>
      <c r="BE118" s="162"/>
      <c r="BF118" s="162"/>
      <c r="BG118" s="162"/>
      <c r="BH118" s="162"/>
      <c r="BI118" s="162"/>
      <c r="BJ118" s="162"/>
      <c r="BK118" s="162"/>
      <c r="BL118" s="162"/>
      <c r="BM118" s="162"/>
      <c r="BN118" s="162"/>
      <c r="BO118" s="162"/>
      <c r="BP118" s="162"/>
      <c r="BQ118" s="162"/>
      <c r="BR118" s="162"/>
      <c r="BS118" s="162"/>
      <c r="BT118" s="162"/>
      <c r="BU118" s="162"/>
      <c r="BV118" s="162"/>
      <c r="BW118" s="162"/>
      <c r="BX118" s="162"/>
      <c r="BY118" s="162"/>
      <c r="BZ118" s="162"/>
      <c r="CA118" s="162"/>
      <c r="CB118" s="162"/>
    </row>
    <row r="119" spans="1:81" s="7" customFormat="1" ht="54.75" customHeight="1" x14ac:dyDescent="0.2">
      <c r="A119" s="57"/>
      <c r="B119" s="57"/>
      <c r="C119" s="122"/>
      <c r="D119" s="122"/>
      <c r="E119" s="122"/>
      <c r="F119" s="122"/>
      <c r="G119" s="81"/>
      <c r="H119" s="82"/>
      <c r="I119" s="81"/>
      <c r="J119" s="81"/>
      <c r="K119" s="81"/>
      <c r="L119" s="81"/>
      <c r="M119" s="81"/>
      <c r="N119" s="81"/>
      <c r="O119" s="81"/>
      <c r="P119" s="81"/>
      <c r="Q119" s="73"/>
      <c r="R119" s="73"/>
      <c r="S119" s="73"/>
      <c r="T119" s="73"/>
      <c r="U119" s="65"/>
      <c r="V119" s="65"/>
      <c r="W119" s="66"/>
      <c r="X119" s="66"/>
      <c r="Y119" s="66"/>
      <c r="Z119" s="66"/>
      <c r="AA119" s="49"/>
      <c r="AB119" s="49"/>
      <c r="AC119" s="49"/>
      <c r="AD119" s="49"/>
      <c r="AE119" s="49"/>
      <c r="AF119" s="49"/>
      <c r="AG119" s="49"/>
      <c r="AH119" s="49"/>
      <c r="AI119" s="49"/>
      <c r="AJ119" s="49"/>
      <c r="AK119" s="49"/>
      <c r="AL119" s="49"/>
      <c r="AM119" s="49"/>
      <c r="AN119" s="49"/>
      <c r="AO119" s="49"/>
      <c r="AP119" s="49"/>
      <c r="AQ119" s="49"/>
      <c r="AR119" s="49"/>
      <c r="AS119" s="49"/>
      <c r="AT119" s="49"/>
      <c r="AU119" s="49"/>
      <c r="AV119" s="49"/>
      <c r="AW119" s="49"/>
      <c r="AX119" s="49"/>
      <c r="AY119" s="49"/>
      <c r="AZ119" s="49"/>
      <c r="BA119" s="49"/>
      <c r="BB119" s="49"/>
      <c r="BC119" s="49"/>
      <c r="BD119" s="49"/>
      <c r="BE119" s="49"/>
      <c r="BF119" s="49"/>
      <c r="BG119" s="49"/>
      <c r="BH119" s="49"/>
      <c r="BI119" s="49"/>
      <c r="BJ119" s="49"/>
      <c r="BK119" s="49"/>
      <c r="BL119" s="49"/>
      <c r="BM119" s="49"/>
      <c r="BN119" s="49"/>
      <c r="BO119" s="49"/>
      <c r="BP119" s="49"/>
      <c r="BQ119" s="49"/>
      <c r="BR119" s="49"/>
      <c r="BS119" s="49"/>
      <c r="BT119" s="49"/>
      <c r="BU119" s="49"/>
      <c r="BV119" s="49"/>
      <c r="BW119" s="49"/>
      <c r="BX119" s="49"/>
      <c r="BY119" s="49"/>
      <c r="BZ119" s="49"/>
      <c r="CA119" s="49"/>
      <c r="CB119" s="49"/>
      <c r="CC119" s="50"/>
    </row>
    <row r="120" spans="1:81" s="22" customFormat="1" ht="15.75" x14ac:dyDescent="0.25">
      <c r="A120" s="151"/>
      <c r="B120" s="152" t="s">
        <v>173</v>
      </c>
      <c r="C120" s="153"/>
      <c r="D120" s="153"/>
      <c r="E120" s="154"/>
      <c r="F120" s="153"/>
      <c r="G120" s="71">
        <f t="shared" ref="G120:P120" si="46">SUM(G9:G118)</f>
        <v>7320000</v>
      </c>
      <c r="H120" s="71">
        <f t="shared" si="46"/>
        <v>6826873.200000016</v>
      </c>
      <c r="I120" s="71">
        <f t="shared" si="46"/>
        <v>210084.00000000047</v>
      </c>
      <c r="J120" s="71">
        <f t="shared" si="46"/>
        <v>519719.99999999994</v>
      </c>
      <c r="K120" s="83">
        <f t="shared" si="46"/>
        <v>60538.829999999994</v>
      </c>
      <c r="L120" s="83">
        <f t="shared" si="46"/>
        <v>210993.47999999978</v>
      </c>
      <c r="M120" s="83">
        <f t="shared" si="46"/>
        <v>492086.76000000094</v>
      </c>
      <c r="N120" s="71">
        <f t="shared" si="46"/>
        <v>72049.319999999992</v>
      </c>
      <c r="O120" s="71">
        <f t="shared" si="46"/>
        <v>1565472.3899999997</v>
      </c>
      <c r="P120" s="71">
        <f t="shared" si="46"/>
        <v>2750</v>
      </c>
      <c r="Q120" s="121">
        <f>SUM(Q12:Q117)</f>
        <v>304114.08000000007</v>
      </c>
      <c r="R120" s="72"/>
      <c r="S120" s="72">
        <f>SUM(S9:S118)</f>
        <v>80020.999999999956</v>
      </c>
      <c r="T120" s="72">
        <f>SUM(T9:T118)</f>
        <v>21400</v>
      </c>
      <c r="U120" s="33">
        <f>SUM(U9:U118)</f>
        <v>706106.5864583326</v>
      </c>
      <c r="V120" s="72">
        <f>SUM(V9:V117)</f>
        <v>0</v>
      </c>
      <c r="W120" s="72">
        <f>SUM(W9:W117)</f>
        <v>1114166.6664583334</v>
      </c>
      <c r="X120" s="72">
        <f>SUM(X9:X118)</f>
        <v>493126.79999999941</v>
      </c>
      <c r="Y120" s="72">
        <f>SUM(Y9:Y118)</f>
        <v>1012658.2700000008</v>
      </c>
      <c r="Z120" s="72">
        <f>SUM(Z9:Z118)</f>
        <v>5712481.5335416682</v>
      </c>
      <c r="AA120" s="23"/>
      <c r="AB120" s="23"/>
      <c r="AC120" s="23"/>
      <c r="AD120" s="23"/>
      <c r="AE120" s="23"/>
      <c r="AF120" s="23"/>
      <c r="AG120" s="23"/>
      <c r="AH120" s="23"/>
      <c r="AI120" s="23"/>
      <c r="AJ120" s="23"/>
      <c r="AK120" s="23"/>
      <c r="AL120" s="23"/>
      <c r="AM120" s="23"/>
      <c r="AN120" s="23"/>
      <c r="AO120" s="23"/>
      <c r="AP120" s="23"/>
      <c r="AQ120" s="23"/>
      <c r="AR120" s="23"/>
      <c r="AS120" s="23"/>
      <c r="AT120" s="23"/>
      <c r="AU120" s="23"/>
      <c r="AV120" s="23"/>
      <c r="AW120" s="23"/>
      <c r="AX120" s="23"/>
      <c r="AY120" s="23"/>
      <c r="AZ120" s="23"/>
      <c r="BA120" s="23"/>
      <c r="BB120" s="23"/>
      <c r="BC120" s="23"/>
      <c r="BD120" s="23"/>
      <c r="BE120" s="23"/>
      <c r="BF120" s="23"/>
      <c r="BG120" s="23"/>
      <c r="BH120" s="23"/>
      <c r="BI120" s="23"/>
      <c r="BJ120" s="23"/>
      <c r="BK120" s="23"/>
      <c r="BL120" s="23"/>
      <c r="BM120" s="23"/>
      <c r="BN120" s="23"/>
      <c r="BO120" s="23"/>
      <c r="BP120" s="23"/>
      <c r="BQ120" s="23"/>
      <c r="BR120" s="23"/>
      <c r="BS120" s="23"/>
      <c r="BT120" s="23"/>
      <c r="BU120" s="23"/>
      <c r="BV120" s="23"/>
      <c r="BW120" s="23"/>
      <c r="BX120" s="23"/>
      <c r="BY120" s="23"/>
      <c r="BZ120" s="23"/>
      <c r="CA120" s="23"/>
      <c r="CB120" s="23"/>
    </row>
    <row r="121" spans="1:81" s="22" customFormat="1" ht="15.75" x14ac:dyDescent="0.25">
      <c r="A121" s="58"/>
      <c r="B121" s="59"/>
      <c r="C121" s="60"/>
      <c r="D121" s="60"/>
      <c r="E121" s="61"/>
      <c r="F121" s="60"/>
      <c r="G121" s="71"/>
      <c r="H121" s="71"/>
      <c r="I121" s="71"/>
      <c r="J121" s="71"/>
      <c r="K121" s="83"/>
      <c r="L121" s="83"/>
      <c r="M121" s="83"/>
      <c r="N121" s="71"/>
      <c r="O121" s="71"/>
      <c r="P121" s="71"/>
      <c r="Q121" s="72"/>
      <c r="R121" s="72"/>
      <c r="S121" s="72"/>
      <c r="T121" s="72"/>
      <c r="U121" s="33"/>
      <c r="V121" s="72"/>
      <c r="W121" s="72"/>
      <c r="X121" s="72"/>
      <c r="Y121" s="72"/>
      <c r="Z121" s="72"/>
      <c r="AA121" s="23"/>
      <c r="AB121" s="23"/>
      <c r="AC121" s="23"/>
      <c r="AD121" s="23"/>
      <c r="AE121" s="23"/>
      <c r="AF121" s="23"/>
      <c r="AG121" s="23"/>
      <c r="AH121" s="23"/>
      <c r="AI121" s="23"/>
      <c r="AJ121" s="23"/>
      <c r="AK121" s="23"/>
      <c r="AL121" s="23"/>
      <c r="AM121" s="23"/>
      <c r="AN121" s="23"/>
      <c r="AO121" s="23"/>
      <c r="AP121" s="23"/>
      <c r="AQ121" s="23"/>
      <c r="AR121" s="23"/>
      <c r="AS121" s="23"/>
      <c r="AT121" s="23"/>
      <c r="AU121" s="23"/>
      <c r="AV121" s="23"/>
      <c r="AW121" s="23"/>
      <c r="AX121" s="23"/>
      <c r="AY121" s="23"/>
      <c r="AZ121" s="23"/>
      <c r="BA121" s="23"/>
      <c r="BB121" s="23"/>
      <c r="BC121" s="23"/>
      <c r="BD121" s="23"/>
      <c r="BE121" s="23"/>
      <c r="BF121" s="23"/>
      <c r="BG121" s="23"/>
      <c r="BH121" s="23"/>
      <c r="BI121" s="23"/>
      <c r="BJ121" s="23"/>
      <c r="BK121" s="23"/>
      <c r="BL121" s="23"/>
      <c r="BM121" s="23"/>
      <c r="BN121" s="23"/>
      <c r="BO121" s="23"/>
      <c r="BP121" s="23"/>
      <c r="BQ121" s="23"/>
      <c r="BR121" s="23"/>
      <c r="BS121" s="23"/>
      <c r="BT121" s="23"/>
      <c r="BU121" s="23"/>
      <c r="BV121" s="23"/>
      <c r="BW121" s="23"/>
      <c r="BX121" s="23"/>
      <c r="BY121" s="23"/>
      <c r="BZ121" s="23"/>
      <c r="CA121" s="23"/>
      <c r="CB121" s="23"/>
    </row>
    <row r="122" spans="1:81" s="24" customFormat="1" ht="17.25" x14ac:dyDescent="0.3">
      <c r="B122" s="38"/>
      <c r="C122" s="39"/>
      <c r="D122" s="36"/>
      <c r="E122" s="186" t="s">
        <v>174</v>
      </c>
      <c r="F122" s="36"/>
      <c r="G122" s="34"/>
      <c r="I122" s="42"/>
      <c r="J122" s="35"/>
      <c r="K122" s="35"/>
      <c r="L122" s="70"/>
      <c r="M122" s="70"/>
      <c r="N122" s="35"/>
      <c r="O122" s="35"/>
      <c r="P122" s="35"/>
      <c r="Q122" s="76"/>
      <c r="R122" s="41"/>
      <c r="S122" s="74"/>
      <c r="T122" s="35"/>
      <c r="U122" s="35"/>
      <c r="V122" s="35"/>
      <c r="W122" s="35"/>
      <c r="X122" s="35"/>
      <c r="Y122" s="35"/>
      <c r="Z122" s="37"/>
      <c r="AA122" s="149"/>
      <c r="AB122" s="149"/>
      <c r="AC122" s="149"/>
      <c r="AD122" s="149"/>
      <c r="AE122" s="149"/>
      <c r="AF122" s="149"/>
      <c r="AG122" s="149"/>
      <c r="AH122" s="149"/>
      <c r="AI122" s="149"/>
      <c r="AJ122" s="149"/>
      <c r="AK122" s="149"/>
      <c r="AL122" s="149"/>
      <c r="AM122" s="149"/>
      <c r="AN122" s="149"/>
      <c r="AO122" s="149"/>
      <c r="AP122" s="149"/>
      <c r="AQ122" s="149"/>
      <c r="AR122" s="149"/>
      <c r="AS122" s="149"/>
      <c r="AT122" s="149"/>
      <c r="AU122" s="149"/>
      <c r="AV122" s="149"/>
      <c r="AW122" s="149"/>
      <c r="AX122" s="149"/>
      <c r="AY122" s="149"/>
      <c r="AZ122" s="149"/>
      <c r="BA122" s="149"/>
      <c r="BB122" s="149"/>
      <c r="BC122" s="149"/>
      <c r="BD122" s="149"/>
      <c r="BE122" s="149"/>
      <c r="BF122" s="149"/>
      <c r="BG122" s="149"/>
      <c r="BH122" s="149"/>
      <c r="BI122" s="149"/>
      <c r="BJ122" s="149"/>
      <c r="BK122" s="149"/>
      <c r="BL122" s="149"/>
      <c r="BM122" s="149"/>
      <c r="BN122" s="149"/>
      <c r="BO122" s="149"/>
      <c r="BP122" s="149"/>
      <c r="BQ122" s="149"/>
      <c r="BR122" s="149"/>
      <c r="BS122" s="149"/>
      <c r="BT122" s="149"/>
      <c r="BU122" s="149"/>
      <c r="BV122" s="149"/>
      <c r="BW122" s="149"/>
      <c r="BX122" s="149"/>
      <c r="BY122" s="149"/>
      <c r="BZ122" s="149"/>
      <c r="CA122" s="149"/>
      <c r="CB122" s="149"/>
      <c r="CC122" s="150"/>
    </row>
    <row r="123" spans="1:81" s="24" customFormat="1" ht="17.25" x14ac:dyDescent="0.3">
      <c r="B123" s="38"/>
      <c r="C123" s="39"/>
      <c r="D123" s="38"/>
      <c r="E123" s="40"/>
      <c r="F123" s="38"/>
      <c r="G123" s="34"/>
      <c r="I123" s="35"/>
      <c r="J123" s="35"/>
      <c r="K123" s="35"/>
      <c r="L123" s="35"/>
      <c r="M123" s="35"/>
      <c r="N123" s="35"/>
      <c r="O123" s="35"/>
      <c r="P123" s="35"/>
      <c r="Q123" s="77"/>
      <c r="R123" s="41"/>
      <c r="S123" s="74"/>
      <c r="T123" s="35"/>
      <c r="U123" s="35"/>
      <c r="V123" s="35"/>
      <c r="W123" s="35"/>
      <c r="X123" s="35"/>
      <c r="Y123" s="35"/>
      <c r="Z123" s="37"/>
      <c r="AA123" s="149"/>
      <c r="AB123" s="149"/>
      <c r="AC123" s="149"/>
      <c r="AD123" s="149"/>
      <c r="AE123" s="149"/>
      <c r="AF123" s="149"/>
      <c r="AG123" s="149"/>
      <c r="AH123" s="149"/>
      <c r="AI123" s="149"/>
      <c r="AJ123" s="149"/>
      <c r="AK123" s="149"/>
      <c r="AL123" s="149"/>
      <c r="AM123" s="149"/>
      <c r="AN123" s="149"/>
      <c r="AO123" s="149"/>
      <c r="AP123" s="149"/>
      <c r="AQ123" s="149"/>
      <c r="AR123" s="149"/>
      <c r="AS123" s="149"/>
      <c r="AT123" s="149"/>
      <c r="AU123" s="149"/>
      <c r="AV123" s="149"/>
      <c r="AW123" s="149"/>
      <c r="AX123" s="149"/>
      <c r="AY123" s="149"/>
      <c r="AZ123" s="149"/>
      <c r="BA123" s="149"/>
      <c r="BB123" s="149"/>
      <c r="BC123" s="149"/>
      <c r="BD123" s="149"/>
      <c r="BE123" s="149"/>
      <c r="BF123" s="149"/>
      <c r="BG123" s="149"/>
      <c r="BH123" s="149"/>
      <c r="BI123" s="149"/>
      <c r="BJ123" s="149"/>
      <c r="BK123" s="149"/>
      <c r="BL123" s="149"/>
      <c r="BM123" s="150"/>
      <c r="BN123" s="150"/>
      <c r="BO123" s="150"/>
      <c r="BP123" s="150"/>
      <c r="BQ123" s="150"/>
      <c r="BR123" s="150"/>
      <c r="BS123" s="150"/>
      <c r="BT123" s="150"/>
      <c r="BU123" s="150"/>
      <c r="BV123" s="150"/>
      <c r="BW123" s="150"/>
      <c r="BX123" s="150"/>
      <c r="BY123" s="150"/>
      <c r="BZ123" s="150"/>
      <c r="CA123" s="150"/>
      <c r="CB123" s="150"/>
      <c r="CC123" s="150"/>
    </row>
    <row r="124" spans="1:81" s="24" customFormat="1" ht="17.25" x14ac:dyDescent="0.3">
      <c r="C124" s="39"/>
      <c r="D124" s="38" t="s">
        <v>129</v>
      </c>
      <c r="E124" s="40"/>
      <c r="G124" s="34"/>
      <c r="H124" s="42"/>
      <c r="I124" s="35"/>
      <c r="J124" s="35"/>
      <c r="K124" s="35"/>
      <c r="L124" s="35"/>
      <c r="M124" s="35"/>
      <c r="N124" s="35"/>
      <c r="O124" s="35"/>
      <c r="P124" s="35"/>
      <c r="Q124" s="77"/>
      <c r="R124" s="41"/>
      <c r="S124" s="74"/>
      <c r="T124" s="35"/>
      <c r="U124" s="35"/>
      <c r="V124" s="35"/>
      <c r="W124" s="35"/>
      <c r="X124" s="35"/>
      <c r="Y124" s="35"/>
      <c r="Z124" s="37"/>
      <c r="AA124" s="149"/>
      <c r="AB124" s="149"/>
      <c r="AC124" s="149"/>
      <c r="AD124" s="149"/>
      <c r="AE124" s="149"/>
      <c r="AF124" s="149"/>
      <c r="AG124" s="149"/>
      <c r="AH124" s="149"/>
      <c r="AI124" s="149"/>
      <c r="AJ124" s="149"/>
      <c r="AK124" s="149"/>
      <c r="AL124" s="149"/>
      <c r="AM124" s="149"/>
      <c r="AN124" s="149"/>
      <c r="AO124" s="149"/>
      <c r="AP124" s="149"/>
      <c r="AQ124" s="149"/>
      <c r="AR124" s="149"/>
      <c r="AS124" s="149"/>
      <c r="AT124" s="149"/>
      <c r="AU124" s="149"/>
      <c r="AV124" s="149"/>
      <c r="AW124" s="149"/>
      <c r="AX124" s="149"/>
      <c r="AY124" s="149"/>
      <c r="AZ124" s="149"/>
      <c r="BA124" s="149"/>
      <c r="BB124" s="149"/>
      <c r="BC124" s="149"/>
      <c r="BD124" s="149"/>
      <c r="BE124" s="149"/>
      <c r="BF124" s="149"/>
      <c r="BG124" s="149"/>
      <c r="BH124" s="149"/>
      <c r="BI124" s="149"/>
      <c r="BJ124" s="149"/>
      <c r="BK124" s="149"/>
      <c r="BL124" s="149"/>
      <c r="BM124" s="150"/>
      <c r="BN124" s="150"/>
      <c r="BO124" s="150"/>
      <c r="BP124" s="150"/>
      <c r="BQ124" s="150"/>
      <c r="BR124" s="150"/>
      <c r="BS124" s="150"/>
      <c r="BT124" s="150"/>
      <c r="BU124" s="150"/>
      <c r="BV124" s="150"/>
      <c r="BW124" s="150"/>
      <c r="BX124" s="150"/>
      <c r="BY124" s="150"/>
      <c r="BZ124" s="150"/>
      <c r="CA124" s="150"/>
      <c r="CB124" s="150"/>
      <c r="CC124" s="150"/>
    </row>
    <row r="125" spans="1:81" s="24" customFormat="1" ht="17.25" x14ac:dyDescent="0.3">
      <c r="C125" s="39"/>
      <c r="D125" s="43" t="s">
        <v>130</v>
      </c>
      <c r="E125" s="40"/>
      <c r="G125" s="34"/>
      <c r="H125" s="42"/>
      <c r="I125" s="35"/>
      <c r="J125" s="35"/>
      <c r="K125" s="35"/>
      <c r="L125" s="35"/>
      <c r="M125" s="35"/>
      <c r="N125" s="35"/>
      <c r="O125" s="35"/>
      <c r="P125" s="35"/>
      <c r="Q125" s="77"/>
      <c r="R125" s="41"/>
      <c r="S125" s="74"/>
      <c r="T125" s="35"/>
      <c r="U125" s="35"/>
      <c r="V125" s="35"/>
      <c r="W125" s="35"/>
      <c r="X125" s="35"/>
      <c r="Y125" s="35"/>
      <c r="Z125" s="37"/>
      <c r="AA125" s="149"/>
      <c r="AB125" s="149"/>
      <c r="AC125" s="149"/>
      <c r="AD125" s="149"/>
      <c r="AE125" s="149"/>
      <c r="AF125" s="149"/>
      <c r="AG125" s="149"/>
      <c r="AH125" s="149"/>
      <c r="AI125" s="149"/>
      <c r="AJ125" s="149"/>
      <c r="AK125" s="149"/>
      <c r="AL125" s="149"/>
      <c r="AM125" s="149"/>
      <c r="AN125" s="149"/>
      <c r="AO125" s="149"/>
      <c r="AP125" s="149"/>
      <c r="AQ125" s="149"/>
      <c r="AR125" s="149"/>
      <c r="AS125" s="149"/>
      <c r="AT125" s="149"/>
      <c r="AU125" s="149"/>
      <c r="AV125" s="149"/>
      <c r="AW125" s="149"/>
      <c r="AX125" s="149"/>
      <c r="AY125" s="149"/>
      <c r="AZ125" s="149"/>
      <c r="BA125" s="149"/>
      <c r="BB125" s="149"/>
      <c r="BC125" s="149"/>
      <c r="BD125" s="149"/>
      <c r="BE125" s="149"/>
      <c r="BF125" s="149"/>
      <c r="BG125" s="149"/>
      <c r="BH125" s="149"/>
      <c r="BI125" s="149"/>
      <c r="BJ125" s="149"/>
      <c r="BK125" s="149"/>
      <c r="BL125" s="149"/>
      <c r="BM125" s="150"/>
      <c r="BN125" s="150"/>
      <c r="BO125" s="150"/>
      <c r="BP125" s="150"/>
      <c r="BQ125" s="150"/>
      <c r="BR125" s="150"/>
      <c r="BS125" s="150"/>
      <c r="BT125" s="150"/>
      <c r="BU125" s="150"/>
      <c r="BV125" s="150"/>
      <c r="BW125" s="150"/>
      <c r="BX125" s="150"/>
      <c r="BY125" s="150"/>
      <c r="BZ125" s="150"/>
      <c r="CA125" s="150"/>
      <c r="CB125" s="150"/>
      <c r="CC125" s="150"/>
    </row>
    <row r="126" spans="1:81" s="24" customFormat="1" ht="17.25" x14ac:dyDescent="0.3">
      <c r="C126" s="39"/>
      <c r="D126" s="38"/>
      <c r="E126" s="40"/>
      <c r="F126" s="38"/>
      <c r="G126" s="34"/>
      <c r="H126" s="42"/>
      <c r="I126" s="35"/>
      <c r="J126" s="35"/>
      <c r="K126" s="35"/>
      <c r="L126" s="35"/>
      <c r="M126" s="35"/>
      <c r="N126" s="35"/>
      <c r="O126" s="35"/>
      <c r="P126" s="35"/>
      <c r="Q126" s="77"/>
      <c r="R126" s="41"/>
      <c r="S126" s="74"/>
      <c r="T126" s="35"/>
      <c r="U126" s="74"/>
      <c r="V126" s="35"/>
      <c r="W126" s="35"/>
      <c r="X126" s="35"/>
      <c r="Y126" s="35"/>
      <c r="Z126" s="37"/>
      <c r="AA126" s="149"/>
      <c r="AB126" s="149"/>
      <c r="AC126" s="149"/>
      <c r="AD126" s="149"/>
      <c r="AE126" s="149"/>
      <c r="AF126" s="149"/>
      <c r="AG126" s="149"/>
      <c r="AH126" s="149"/>
      <c r="AI126" s="149"/>
      <c r="AJ126" s="149"/>
      <c r="AK126" s="149"/>
      <c r="AL126" s="149"/>
      <c r="AM126" s="149"/>
      <c r="AN126" s="149"/>
      <c r="AO126" s="149"/>
      <c r="AP126" s="149"/>
      <c r="AQ126" s="149"/>
      <c r="AR126" s="149"/>
      <c r="AS126" s="149"/>
      <c r="AT126" s="149"/>
      <c r="AU126" s="149"/>
      <c r="AV126" s="149"/>
      <c r="AW126" s="149"/>
      <c r="AX126" s="149"/>
      <c r="AY126" s="149"/>
      <c r="AZ126" s="149"/>
      <c r="BA126" s="149"/>
      <c r="BB126" s="149"/>
      <c r="BC126" s="149"/>
      <c r="BD126" s="149"/>
      <c r="BE126" s="149"/>
      <c r="BF126" s="149"/>
      <c r="BG126" s="149"/>
      <c r="BH126" s="149"/>
      <c r="BI126" s="149"/>
      <c r="BJ126" s="149"/>
      <c r="BK126" s="149"/>
      <c r="BL126" s="149"/>
      <c r="BM126" s="150"/>
      <c r="BN126" s="150"/>
      <c r="BO126" s="150"/>
      <c r="BP126" s="150"/>
      <c r="BQ126" s="150"/>
      <c r="BR126" s="150"/>
      <c r="BS126" s="150"/>
      <c r="BT126" s="150"/>
      <c r="BU126" s="150"/>
      <c r="BV126" s="150"/>
      <c r="BW126" s="150"/>
      <c r="BX126" s="150"/>
      <c r="BY126" s="150"/>
      <c r="BZ126" s="150"/>
      <c r="CA126" s="150"/>
      <c r="CB126" s="150"/>
      <c r="CC126" s="150"/>
    </row>
    <row r="127" spans="1:81" s="24" customFormat="1" ht="17.25" x14ac:dyDescent="0.3">
      <c r="B127" s="38" t="s">
        <v>129</v>
      </c>
      <c r="C127" s="39"/>
      <c r="D127" s="38"/>
      <c r="E127" s="40"/>
      <c r="F127" s="38" t="s">
        <v>182</v>
      </c>
      <c r="G127" s="33"/>
      <c r="H127" s="42"/>
      <c r="I127" s="35"/>
      <c r="J127" s="68"/>
      <c r="K127" s="35"/>
      <c r="L127" s="35"/>
      <c r="M127" s="35"/>
      <c r="N127" s="35"/>
      <c r="O127" s="35"/>
      <c r="P127" s="35"/>
      <c r="Q127" s="77"/>
      <c r="R127" s="41"/>
      <c r="S127" s="74"/>
      <c r="T127" s="35"/>
      <c r="U127" s="74"/>
      <c r="V127" s="35"/>
      <c r="W127" s="35"/>
      <c r="X127" s="35"/>
      <c r="Y127" s="35"/>
      <c r="Z127" s="37"/>
      <c r="AA127" s="149"/>
      <c r="AB127" s="149"/>
      <c r="AC127" s="149"/>
      <c r="AD127" s="149"/>
      <c r="AE127" s="149"/>
      <c r="AF127" s="149"/>
      <c r="AG127" s="149"/>
      <c r="AH127" s="149"/>
      <c r="AI127" s="149"/>
      <c r="AJ127" s="149"/>
      <c r="AK127" s="149"/>
      <c r="AL127" s="149"/>
      <c r="AM127" s="149"/>
      <c r="AN127" s="149"/>
      <c r="AO127" s="149"/>
      <c r="AP127" s="149"/>
      <c r="AQ127" s="149"/>
      <c r="AR127" s="149"/>
      <c r="AS127" s="149"/>
      <c r="AT127" s="149"/>
      <c r="AU127" s="149"/>
      <c r="AV127" s="149"/>
      <c r="AW127" s="149"/>
      <c r="AX127" s="149"/>
      <c r="AY127" s="149"/>
      <c r="AZ127" s="149"/>
      <c r="BA127" s="149"/>
      <c r="BB127" s="149"/>
      <c r="BC127" s="149"/>
      <c r="BD127" s="149"/>
      <c r="BE127" s="149"/>
      <c r="BF127" s="149"/>
      <c r="BG127" s="149"/>
      <c r="BH127" s="149"/>
      <c r="BI127" s="149"/>
      <c r="BJ127" s="149"/>
      <c r="BK127" s="149"/>
      <c r="BL127" s="149"/>
      <c r="BM127" s="150"/>
      <c r="BN127" s="150"/>
      <c r="BO127" s="150"/>
      <c r="BP127" s="150"/>
      <c r="BQ127" s="150"/>
      <c r="BR127" s="150"/>
      <c r="BS127" s="150"/>
      <c r="BT127" s="150"/>
      <c r="BU127" s="150"/>
      <c r="BV127" s="150"/>
      <c r="BW127" s="150"/>
      <c r="BX127" s="150"/>
      <c r="BY127" s="150"/>
      <c r="BZ127" s="150"/>
      <c r="CA127" s="150"/>
      <c r="CB127" s="150"/>
      <c r="CC127" s="150"/>
    </row>
    <row r="128" spans="1:81" s="24" customFormat="1" ht="17.25" x14ac:dyDescent="0.3">
      <c r="B128" s="44" t="s">
        <v>130</v>
      </c>
      <c r="C128" s="39"/>
      <c r="D128" s="38"/>
      <c r="E128" s="40"/>
      <c r="F128" s="44" t="s">
        <v>133</v>
      </c>
      <c r="G128" s="34"/>
      <c r="H128" s="42"/>
      <c r="I128" s="35"/>
      <c r="J128" s="35"/>
      <c r="K128" s="35"/>
      <c r="L128" s="35"/>
      <c r="M128" s="35"/>
      <c r="N128" s="35"/>
      <c r="O128" s="35"/>
      <c r="P128" s="35"/>
      <c r="Q128" s="77"/>
      <c r="R128" s="41"/>
      <c r="S128" s="74"/>
      <c r="T128" s="35"/>
      <c r="U128" s="74"/>
      <c r="V128" s="35"/>
      <c r="W128" s="35"/>
      <c r="X128" s="35"/>
      <c r="Y128" s="35"/>
      <c r="Z128" s="37"/>
      <c r="AA128" s="149"/>
      <c r="AB128" s="149"/>
      <c r="AC128" s="149"/>
      <c r="AD128" s="149"/>
      <c r="AE128" s="149"/>
      <c r="AF128" s="149"/>
      <c r="AG128" s="149"/>
      <c r="AH128" s="149"/>
      <c r="AI128" s="149"/>
      <c r="AJ128" s="149"/>
      <c r="AK128" s="149"/>
      <c r="AL128" s="149"/>
      <c r="AM128" s="149"/>
      <c r="AN128" s="149"/>
      <c r="AO128" s="149"/>
      <c r="AP128" s="149"/>
      <c r="AQ128" s="149"/>
      <c r="AR128" s="149"/>
      <c r="AS128" s="149"/>
      <c r="AT128" s="149"/>
      <c r="AU128" s="149"/>
      <c r="AV128" s="149"/>
      <c r="AW128" s="149"/>
      <c r="AX128" s="149"/>
      <c r="AY128" s="149"/>
      <c r="AZ128" s="149"/>
      <c r="BA128" s="149"/>
      <c r="BB128" s="149"/>
      <c r="BC128" s="149"/>
      <c r="BD128" s="149"/>
      <c r="BE128" s="149"/>
      <c r="BF128" s="149"/>
      <c r="BG128" s="149"/>
      <c r="BH128" s="149"/>
      <c r="BI128" s="149"/>
      <c r="BJ128" s="149"/>
      <c r="BK128" s="149"/>
      <c r="BL128" s="149"/>
      <c r="BM128" s="150"/>
      <c r="BN128" s="150"/>
      <c r="BO128" s="150"/>
      <c r="BP128" s="150"/>
      <c r="BQ128" s="150"/>
      <c r="BR128" s="150"/>
      <c r="BS128" s="150"/>
      <c r="BT128" s="150"/>
      <c r="BU128" s="150"/>
      <c r="BV128" s="150"/>
      <c r="BW128" s="150"/>
      <c r="BX128" s="150"/>
      <c r="BY128" s="150"/>
      <c r="BZ128" s="150"/>
      <c r="CA128" s="150"/>
      <c r="CB128" s="150"/>
      <c r="CC128" s="150"/>
    </row>
    <row r="129" spans="2:81" s="24" customFormat="1" ht="17.25" x14ac:dyDescent="0.3">
      <c r="B129" s="38"/>
      <c r="C129" s="39"/>
      <c r="D129" s="38"/>
      <c r="E129" s="40"/>
      <c r="F129" s="38"/>
      <c r="G129" s="34"/>
      <c r="H129" s="42"/>
      <c r="I129" s="35"/>
      <c r="J129" s="35"/>
      <c r="K129" s="35"/>
      <c r="L129" s="35"/>
      <c r="M129" s="35"/>
      <c r="N129" s="35"/>
      <c r="O129" s="35"/>
      <c r="P129" s="35"/>
      <c r="Q129" s="77"/>
      <c r="R129" s="41"/>
      <c r="S129" s="74"/>
      <c r="T129" s="35"/>
      <c r="U129" s="74"/>
      <c r="V129" s="35"/>
      <c r="W129" s="35"/>
      <c r="X129" s="35"/>
      <c r="Y129" s="35"/>
      <c r="Z129" s="37"/>
      <c r="AA129" s="149"/>
      <c r="AB129" s="149"/>
      <c r="AC129" s="149"/>
      <c r="AD129" s="149"/>
      <c r="AE129" s="149"/>
      <c r="AF129" s="149"/>
      <c r="AG129" s="149"/>
      <c r="AH129" s="149"/>
      <c r="AI129" s="149"/>
      <c r="AJ129" s="149"/>
      <c r="AK129" s="149"/>
      <c r="AL129" s="149"/>
      <c r="AM129" s="149"/>
      <c r="AN129" s="149"/>
      <c r="AO129" s="149"/>
      <c r="AP129" s="149"/>
      <c r="AQ129" s="149"/>
      <c r="AR129" s="149"/>
      <c r="AS129" s="149"/>
      <c r="AT129" s="149"/>
      <c r="AU129" s="149"/>
      <c r="AV129" s="149"/>
      <c r="AW129" s="149"/>
      <c r="AX129" s="149"/>
      <c r="AY129" s="149"/>
      <c r="AZ129" s="149"/>
      <c r="BA129" s="149"/>
      <c r="BB129" s="149"/>
      <c r="BC129" s="149"/>
      <c r="BD129" s="149"/>
      <c r="BE129" s="149"/>
      <c r="BF129" s="149"/>
      <c r="BG129" s="149"/>
      <c r="BH129" s="149"/>
      <c r="BI129" s="149"/>
      <c r="BJ129" s="149"/>
      <c r="BK129" s="149"/>
      <c r="BL129" s="149"/>
      <c r="BM129" s="150"/>
      <c r="BN129" s="150"/>
      <c r="BO129" s="150"/>
      <c r="BP129" s="150"/>
      <c r="BQ129" s="150"/>
      <c r="BR129" s="150"/>
      <c r="BS129" s="150"/>
      <c r="BT129" s="150"/>
      <c r="BU129" s="150"/>
      <c r="BV129" s="150"/>
      <c r="BW129" s="150"/>
      <c r="BX129" s="150"/>
      <c r="BY129" s="150"/>
      <c r="BZ129" s="150"/>
      <c r="CA129" s="150"/>
      <c r="CB129" s="150"/>
      <c r="CC129" s="150"/>
    </row>
    <row r="130" spans="2:81" s="24" customFormat="1" ht="17.25" x14ac:dyDescent="0.3">
      <c r="B130" s="38"/>
      <c r="C130" s="39"/>
      <c r="D130" s="38"/>
      <c r="E130" s="40"/>
      <c r="F130" s="38"/>
      <c r="G130" s="34"/>
      <c r="H130" s="42"/>
      <c r="I130" s="35"/>
      <c r="J130" s="35"/>
      <c r="K130" s="35"/>
      <c r="L130" s="35"/>
      <c r="M130" s="35"/>
      <c r="N130" s="35"/>
      <c r="O130" s="35"/>
      <c r="P130" s="35"/>
      <c r="Q130" s="77"/>
      <c r="R130" s="41"/>
      <c r="S130" s="74"/>
      <c r="T130" s="35"/>
      <c r="U130" s="74"/>
      <c r="V130" s="35"/>
      <c r="W130" s="35"/>
      <c r="X130" s="35"/>
      <c r="Y130" s="35"/>
      <c r="Z130" s="37"/>
      <c r="AA130" s="149"/>
      <c r="AB130" s="149"/>
      <c r="AC130" s="149"/>
      <c r="AD130" s="149"/>
      <c r="AE130" s="149"/>
      <c r="AF130" s="149"/>
      <c r="AG130" s="149"/>
      <c r="AH130" s="149"/>
      <c r="AI130" s="149"/>
      <c r="AJ130" s="149"/>
      <c r="AK130" s="149"/>
      <c r="AL130" s="149"/>
      <c r="AM130" s="149"/>
      <c r="AN130" s="149"/>
      <c r="AO130" s="149"/>
      <c r="AP130" s="149"/>
      <c r="AQ130" s="149"/>
      <c r="AR130" s="149"/>
      <c r="AS130" s="149"/>
      <c r="AT130" s="149"/>
      <c r="AU130" s="149"/>
      <c r="AV130" s="149"/>
      <c r="AW130" s="149"/>
      <c r="AX130" s="149"/>
      <c r="AY130" s="149"/>
      <c r="AZ130" s="149"/>
      <c r="BA130" s="149"/>
      <c r="BB130" s="149"/>
      <c r="BC130" s="149"/>
      <c r="BD130" s="149"/>
      <c r="BE130" s="149"/>
      <c r="BF130" s="149"/>
      <c r="BG130" s="149"/>
      <c r="BH130" s="149"/>
      <c r="BI130" s="149"/>
      <c r="BJ130" s="149"/>
      <c r="BK130" s="149"/>
      <c r="BL130" s="149"/>
      <c r="BM130" s="150"/>
      <c r="BN130" s="150"/>
      <c r="BO130" s="150"/>
      <c r="BP130" s="150"/>
      <c r="BQ130" s="150"/>
      <c r="BR130" s="150"/>
      <c r="BS130" s="150"/>
      <c r="BT130" s="150"/>
      <c r="BU130" s="150"/>
      <c r="BV130" s="150"/>
      <c r="BW130" s="150"/>
      <c r="BX130" s="150"/>
      <c r="BY130" s="150"/>
      <c r="BZ130" s="150"/>
      <c r="CA130" s="150"/>
      <c r="CB130" s="150"/>
      <c r="CC130" s="150"/>
    </row>
    <row r="131" spans="2:81" s="24" customFormat="1" ht="13.5" customHeight="1" x14ac:dyDescent="0.3">
      <c r="B131" s="38"/>
      <c r="C131" s="39"/>
      <c r="E131" s="32"/>
      <c r="G131" s="34"/>
      <c r="H131" s="34"/>
      <c r="I131" s="35"/>
      <c r="J131" s="35"/>
      <c r="K131" s="35"/>
      <c r="L131" s="35"/>
      <c r="M131" s="35"/>
      <c r="N131" s="35"/>
      <c r="O131" s="35"/>
      <c r="P131" s="35"/>
      <c r="Q131" s="76"/>
      <c r="R131" s="41"/>
      <c r="S131" s="74"/>
      <c r="T131" s="35"/>
      <c r="U131" s="74"/>
      <c r="V131" s="35"/>
      <c r="W131" s="35"/>
      <c r="X131" s="35"/>
      <c r="Y131" s="35"/>
      <c r="Z131" s="37"/>
      <c r="AA131" s="149"/>
      <c r="AB131" s="149"/>
      <c r="AC131" s="149"/>
      <c r="AD131" s="149"/>
      <c r="AE131" s="149"/>
      <c r="AF131" s="149"/>
      <c r="AG131" s="149"/>
      <c r="AH131" s="149"/>
      <c r="AI131" s="149"/>
      <c r="AJ131" s="149"/>
      <c r="AK131" s="149"/>
      <c r="AL131" s="149"/>
      <c r="AM131" s="149"/>
      <c r="AN131" s="149"/>
      <c r="AO131" s="149"/>
      <c r="AP131" s="149"/>
      <c r="AQ131" s="149"/>
      <c r="AR131" s="149"/>
      <c r="AS131" s="149"/>
      <c r="AT131" s="149"/>
      <c r="AU131" s="149"/>
      <c r="AV131" s="149"/>
      <c r="AW131" s="149"/>
      <c r="AX131" s="149"/>
      <c r="AY131" s="149"/>
      <c r="AZ131" s="149"/>
      <c r="BA131" s="149"/>
      <c r="BB131" s="149"/>
      <c r="BC131" s="149"/>
      <c r="BD131" s="149"/>
      <c r="BE131" s="149"/>
      <c r="BF131" s="149"/>
      <c r="BG131" s="149"/>
      <c r="BH131" s="149"/>
      <c r="BI131" s="149"/>
      <c r="BJ131" s="149"/>
      <c r="BK131" s="149"/>
      <c r="BL131" s="149"/>
      <c r="BM131" s="150"/>
      <c r="BN131" s="150"/>
      <c r="BO131" s="150"/>
      <c r="BP131" s="150"/>
      <c r="BQ131" s="150"/>
      <c r="BR131" s="150"/>
      <c r="BS131" s="150"/>
      <c r="BT131" s="150"/>
      <c r="BU131" s="150"/>
      <c r="BV131" s="150"/>
      <c r="BW131" s="150"/>
      <c r="BX131" s="150"/>
      <c r="BY131" s="150"/>
      <c r="BZ131" s="150"/>
      <c r="CA131" s="150"/>
      <c r="CB131" s="150"/>
      <c r="CC131" s="150"/>
    </row>
    <row r="132" spans="2:81" s="7" customFormat="1" x14ac:dyDescent="0.25">
      <c r="B132" s="8"/>
      <c r="C132" s="9"/>
      <c r="D132" s="8"/>
      <c r="E132" s="16"/>
      <c r="F132" s="8"/>
      <c r="G132" s="26"/>
      <c r="H132" s="4"/>
      <c r="I132" s="3"/>
      <c r="J132" s="5"/>
      <c r="K132" s="5"/>
      <c r="L132" s="5"/>
      <c r="M132" s="5"/>
      <c r="N132" s="5"/>
      <c r="O132" s="5"/>
      <c r="P132" s="5"/>
      <c r="Q132" s="78"/>
      <c r="R132" s="19"/>
      <c r="S132" s="19"/>
      <c r="T132" s="5"/>
      <c r="U132" s="80"/>
      <c r="V132" s="15"/>
      <c r="W132" s="5"/>
      <c r="X132" s="5"/>
      <c r="Y132" s="5"/>
      <c r="Z132" s="15"/>
      <c r="AA132" s="49"/>
      <c r="AB132" s="49"/>
      <c r="AC132" s="49"/>
      <c r="AD132" s="49"/>
      <c r="AE132" s="49"/>
      <c r="AF132" s="49"/>
      <c r="AG132" s="49"/>
      <c r="AH132" s="49"/>
      <c r="AI132" s="49"/>
      <c r="AJ132" s="49"/>
      <c r="AK132" s="49"/>
      <c r="AL132" s="49"/>
      <c r="AM132" s="49"/>
      <c r="AN132" s="49"/>
      <c r="AO132" s="49"/>
      <c r="AP132" s="49"/>
      <c r="AQ132" s="49"/>
      <c r="AR132" s="49"/>
      <c r="AS132" s="49"/>
      <c r="AT132" s="49"/>
      <c r="AU132" s="49"/>
      <c r="AV132" s="49"/>
      <c r="AW132" s="49"/>
      <c r="AX132" s="49"/>
      <c r="AY132" s="49"/>
      <c r="AZ132" s="49"/>
      <c r="BA132" s="49"/>
      <c r="BB132" s="49"/>
      <c r="BC132" s="49"/>
      <c r="BD132" s="49"/>
      <c r="BE132" s="49"/>
      <c r="BF132" s="49"/>
      <c r="BG132" s="49"/>
      <c r="BH132" s="49"/>
      <c r="BI132" s="49"/>
      <c r="BJ132" s="49"/>
      <c r="BK132" s="49"/>
      <c r="BL132" s="49"/>
      <c r="BM132" s="49"/>
      <c r="BN132" s="49"/>
      <c r="BO132" s="49"/>
      <c r="BP132" s="49"/>
      <c r="BQ132" s="49"/>
      <c r="BR132" s="49"/>
      <c r="BS132" s="49"/>
      <c r="BT132" s="49"/>
      <c r="BU132" s="49"/>
      <c r="BV132" s="49"/>
      <c r="BW132" s="49"/>
      <c r="BX132" s="49"/>
      <c r="BY132" s="49"/>
      <c r="BZ132" s="49"/>
      <c r="CA132" s="49"/>
      <c r="CB132" s="49"/>
      <c r="CC132" s="50"/>
    </row>
    <row r="133" spans="2:81" x14ac:dyDescent="0.25">
      <c r="G133" s="10"/>
      <c r="H133" s="8"/>
      <c r="I133" s="11"/>
      <c r="J133" s="11"/>
      <c r="K133" s="11"/>
      <c r="L133" s="11"/>
      <c r="M133" s="11"/>
      <c r="N133" s="11"/>
      <c r="O133" s="12"/>
      <c r="P133" s="12"/>
      <c r="Q133" s="79"/>
      <c r="R133" s="11"/>
      <c r="S133" s="11"/>
      <c r="T133" s="12"/>
      <c r="U133" s="11"/>
      <c r="V133" s="12"/>
      <c r="W133" s="12"/>
      <c r="X133" s="13"/>
      <c r="Y133" s="12"/>
      <c r="Z133" s="12"/>
    </row>
    <row r="134" spans="2:81" x14ac:dyDescent="0.25">
      <c r="G134" s="10"/>
      <c r="H134" s="8"/>
      <c r="I134" s="11"/>
      <c r="J134" s="11"/>
      <c r="K134" s="11"/>
      <c r="L134" s="11"/>
      <c r="M134" s="11"/>
      <c r="N134" s="11"/>
      <c r="O134" s="12"/>
      <c r="P134" s="12"/>
      <c r="Q134" s="79"/>
      <c r="R134" s="11"/>
      <c r="S134" s="11"/>
      <c r="T134" s="12"/>
      <c r="U134" s="11"/>
      <c r="V134" s="12"/>
      <c r="W134" s="12"/>
      <c r="X134" s="13"/>
      <c r="Y134" s="12"/>
      <c r="Z134" s="12"/>
    </row>
    <row r="135" spans="2:81" x14ac:dyDescent="0.25">
      <c r="G135" s="2"/>
      <c r="H135" s="1"/>
    </row>
    <row r="136" spans="2:81" x14ac:dyDescent="0.25">
      <c r="G136" s="2"/>
      <c r="H136" s="1"/>
    </row>
    <row r="137" spans="2:81" x14ac:dyDescent="0.25">
      <c r="G137" s="2"/>
      <c r="H137" s="1"/>
    </row>
    <row r="138" spans="2:81" x14ac:dyDescent="0.25">
      <c r="F138" s="21"/>
      <c r="G138" s="2"/>
      <c r="H138" s="1"/>
    </row>
    <row r="139" spans="2:81" x14ac:dyDescent="0.25">
      <c r="F139" s="21"/>
      <c r="G139" s="2"/>
      <c r="H139" s="1"/>
    </row>
    <row r="140" spans="2:81" x14ac:dyDescent="0.25">
      <c r="G140" s="2"/>
      <c r="H140" s="1"/>
    </row>
    <row r="141" spans="2:81" x14ac:dyDescent="0.25">
      <c r="G141" s="2"/>
      <c r="H141" s="1"/>
    </row>
    <row r="142" spans="2:81" x14ac:dyDescent="0.25">
      <c r="G142" s="2"/>
      <c r="H142" s="1"/>
    </row>
    <row r="143" spans="2:81" x14ac:dyDescent="0.25">
      <c r="G143" s="2"/>
      <c r="H143" s="1"/>
    </row>
    <row r="144" spans="2:81" x14ac:dyDescent="0.25">
      <c r="G144" s="2"/>
      <c r="H144" s="1"/>
    </row>
    <row r="145" spans="7:8" x14ac:dyDescent="0.25">
      <c r="G145" s="2"/>
      <c r="H145" s="1"/>
    </row>
    <row r="146" spans="7:8" x14ac:dyDescent="0.25">
      <c r="G146" s="2"/>
      <c r="H146" s="1"/>
    </row>
    <row r="147" spans="7:8" x14ac:dyDescent="0.25">
      <c r="G147" s="2"/>
      <c r="H147" s="1"/>
    </row>
    <row r="148" spans="7:8" x14ac:dyDescent="0.25">
      <c r="G148" s="2"/>
      <c r="H148" s="1"/>
    </row>
    <row r="149" spans="7:8" x14ac:dyDescent="0.25">
      <c r="G149" s="2"/>
      <c r="H149" s="1"/>
    </row>
    <row r="150" spans="7:8" x14ac:dyDescent="0.25">
      <c r="G150" s="2"/>
      <c r="H150" s="1"/>
    </row>
    <row r="151" spans="7:8" x14ac:dyDescent="0.25">
      <c r="G151" s="2"/>
      <c r="H151" s="1"/>
    </row>
    <row r="152" spans="7:8" x14ac:dyDescent="0.25">
      <c r="G152" s="2"/>
      <c r="H152" s="1"/>
    </row>
    <row r="153" spans="7:8" x14ac:dyDescent="0.25">
      <c r="G153" s="2"/>
      <c r="H153" s="1"/>
    </row>
    <row r="154" spans="7:8" x14ac:dyDescent="0.25">
      <c r="G154" s="2"/>
      <c r="H154" s="1"/>
    </row>
    <row r="155" spans="7:8" x14ac:dyDescent="0.25">
      <c r="G155" s="2"/>
      <c r="H155" s="1"/>
    </row>
    <row r="156" spans="7:8" x14ac:dyDescent="0.25">
      <c r="G156" s="2"/>
      <c r="H156" s="1"/>
    </row>
    <row r="157" spans="7:8" x14ac:dyDescent="0.25">
      <c r="G157" s="2"/>
      <c r="H157" s="1"/>
    </row>
    <row r="158" spans="7:8" x14ac:dyDescent="0.25">
      <c r="G158" s="2"/>
      <c r="H158" s="1"/>
    </row>
    <row r="159" spans="7:8" x14ac:dyDescent="0.25">
      <c r="G159" s="2"/>
      <c r="H159" s="1"/>
    </row>
    <row r="160" spans="7:8" x14ac:dyDescent="0.25">
      <c r="G160" s="2"/>
      <c r="H160" s="1"/>
    </row>
    <row r="161" spans="7:8" x14ac:dyDescent="0.25">
      <c r="G161" s="2"/>
      <c r="H161" s="1"/>
    </row>
    <row r="162" spans="7:8" x14ac:dyDescent="0.25">
      <c r="G162" s="2"/>
      <c r="H162" s="1"/>
    </row>
    <row r="163" spans="7:8" x14ac:dyDescent="0.25">
      <c r="G163" s="2"/>
      <c r="H163" s="1"/>
    </row>
    <row r="164" spans="7:8" x14ac:dyDescent="0.25">
      <c r="G164" s="2"/>
      <c r="H164" s="1"/>
    </row>
    <row r="165" spans="7:8" x14ac:dyDescent="0.25">
      <c r="G165" s="2"/>
      <c r="H165" s="1"/>
    </row>
    <row r="166" spans="7:8" x14ac:dyDescent="0.25">
      <c r="G166" s="2"/>
      <c r="H166" s="1"/>
    </row>
    <row r="167" spans="7:8" x14ac:dyDescent="0.25">
      <c r="G167" s="2"/>
      <c r="H167" s="1"/>
    </row>
    <row r="168" spans="7:8" x14ac:dyDescent="0.25">
      <c r="G168" s="2"/>
      <c r="H168" s="1"/>
    </row>
    <row r="169" spans="7:8" x14ac:dyDescent="0.25">
      <c r="G169" s="2"/>
      <c r="H169" s="1"/>
    </row>
    <row r="170" spans="7:8" x14ac:dyDescent="0.25">
      <c r="G170" s="2"/>
      <c r="H170" s="1"/>
    </row>
    <row r="171" spans="7:8" x14ac:dyDescent="0.25">
      <c r="G171" s="2"/>
      <c r="H171" s="1"/>
    </row>
    <row r="172" spans="7:8" x14ac:dyDescent="0.25">
      <c r="G172" s="2"/>
      <c r="H172" s="1"/>
    </row>
    <row r="173" spans="7:8" x14ac:dyDescent="0.25">
      <c r="G173" s="2"/>
      <c r="H173" s="1"/>
    </row>
    <row r="174" spans="7:8" x14ac:dyDescent="0.25">
      <c r="G174" s="2"/>
      <c r="H174" s="1"/>
    </row>
    <row r="175" spans="7:8" x14ac:dyDescent="0.25">
      <c r="G175" s="2"/>
      <c r="H175" s="1"/>
    </row>
    <row r="176" spans="7:8" x14ac:dyDescent="0.25">
      <c r="G176" s="2"/>
      <c r="H176" s="1"/>
    </row>
    <row r="177" spans="7:8" x14ac:dyDescent="0.25">
      <c r="G177" s="2"/>
      <c r="H177" s="1"/>
    </row>
    <row r="178" spans="7:8" x14ac:dyDescent="0.25">
      <c r="G178" s="2"/>
      <c r="H178" s="1"/>
    </row>
    <row r="179" spans="7:8" x14ac:dyDescent="0.25">
      <c r="G179" s="2"/>
      <c r="H179" s="1"/>
    </row>
    <row r="180" spans="7:8" x14ac:dyDescent="0.25">
      <c r="G180" s="2"/>
      <c r="H180" s="1"/>
    </row>
    <row r="181" spans="7:8" x14ac:dyDescent="0.25">
      <c r="G181" s="2"/>
      <c r="H181" s="1"/>
    </row>
    <row r="182" spans="7:8" x14ac:dyDescent="0.25">
      <c r="G182" s="2"/>
      <c r="H182" s="1"/>
    </row>
    <row r="183" spans="7:8" x14ac:dyDescent="0.25">
      <c r="G183" s="2"/>
      <c r="H183" s="1"/>
    </row>
    <row r="184" spans="7:8" x14ac:dyDescent="0.25">
      <c r="G184" s="2"/>
      <c r="H184" s="1"/>
    </row>
    <row r="185" spans="7:8" x14ac:dyDescent="0.25">
      <c r="G185" s="2"/>
      <c r="H185" s="1"/>
    </row>
    <row r="186" spans="7:8" x14ac:dyDescent="0.25">
      <c r="G186" s="2"/>
      <c r="H186" s="1"/>
    </row>
    <row r="187" spans="7:8" x14ac:dyDescent="0.25">
      <c r="G187" s="2"/>
      <c r="H187" s="1"/>
    </row>
    <row r="188" spans="7:8" x14ac:dyDescent="0.25">
      <c r="G188" s="2"/>
      <c r="H188" s="1"/>
    </row>
    <row r="189" spans="7:8" x14ac:dyDescent="0.25">
      <c r="G189" s="2"/>
      <c r="H189" s="1"/>
    </row>
    <row r="190" spans="7:8" x14ac:dyDescent="0.25">
      <c r="G190" s="2"/>
      <c r="H190" s="1"/>
    </row>
    <row r="191" spans="7:8" x14ac:dyDescent="0.25">
      <c r="G191" s="2"/>
      <c r="H191" s="1"/>
    </row>
    <row r="192" spans="7:8" x14ac:dyDescent="0.25">
      <c r="G192" s="2"/>
      <c r="H192" s="1"/>
    </row>
    <row r="193" spans="7:8" x14ac:dyDescent="0.25">
      <c r="G193" s="2"/>
      <c r="H193" s="1"/>
    </row>
    <row r="194" spans="7:8" x14ac:dyDescent="0.25">
      <c r="G194" s="2"/>
      <c r="H194" s="1"/>
    </row>
    <row r="195" spans="7:8" x14ac:dyDescent="0.25">
      <c r="G195" s="2"/>
      <c r="H195" s="1"/>
    </row>
    <row r="196" spans="7:8" x14ac:dyDescent="0.25">
      <c r="G196" s="2"/>
      <c r="H196" s="1"/>
    </row>
    <row r="197" spans="7:8" x14ac:dyDescent="0.25">
      <c r="G197" s="2"/>
      <c r="H197" s="1"/>
    </row>
    <row r="198" spans="7:8" x14ac:dyDescent="0.25">
      <c r="G198" s="2"/>
      <c r="H198" s="1"/>
    </row>
    <row r="199" spans="7:8" x14ac:dyDescent="0.25">
      <c r="G199" s="2"/>
      <c r="H199" s="1"/>
    </row>
    <row r="200" spans="7:8" x14ac:dyDescent="0.25">
      <c r="G200" s="2"/>
      <c r="H200" s="1"/>
    </row>
    <row r="201" spans="7:8" x14ac:dyDescent="0.25">
      <c r="G201" s="2"/>
      <c r="H201" s="1"/>
    </row>
    <row r="202" spans="7:8" x14ac:dyDescent="0.25">
      <c r="G202" s="2"/>
      <c r="H202" s="1"/>
    </row>
    <row r="203" spans="7:8" x14ac:dyDescent="0.25">
      <c r="G203" s="2"/>
      <c r="H203" s="1"/>
    </row>
    <row r="204" spans="7:8" x14ac:dyDescent="0.25">
      <c r="G204" s="2"/>
      <c r="H204" s="1"/>
    </row>
    <row r="205" spans="7:8" x14ac:dyDescent="0.25">
      <c r="G205" s="2"/>
      <c r="H205" s="1"/>
    </row>
    <row r="206" spans="7:8" x14ac:dyDescent="0.25">
      <c r="G206" s="2"/>
      <c r="H206" s="1"/>
    </row>
    <row r="207" spans="7:8" x14ac:dyDescent="0.25">
      <c r="G207" s="2"/>
      <c r="H207" s="1"/>
    </row>
    <row r="208" spans="7:8" x14ac:dyDescent="0.25">
      <c r="G208" s="2"/>
      <c r="H208" s="1"/>
    </row>
    <row r="209" spans="7:8" x14ac:dyDescent="0.25">
      <c r="G209" s="2"/>
      <c r="H209" s="1"/>
    </row>
    <row r="210" spans="7:8" x14ac:dyDescent="0.25">
      <c r="G210" s="2"/>
      <c r="H210" s="1"/>
    </row>
    <row r="211" spans="7:8" x14ac:dyDescent="0.25">
      <c r="G211" s="2"/>
      <c r="H211" s="1"/>
    </row>
    <row r="212" spans="7:8" x14ac:dyDescent="0.25">
      <c r="G212" s="2"/>
      <c r="H212" s="1"/>
    </row>
    <row r="213" spans="7:8" x14ac:dyDescent="0.25">
      <c r="G213" s="2"/>
      <c r="H213" s="1"/>
    </row>
    <row r="214" spans="7:8" x14ac:dyDescent="0.25">
      <c r="G214" s="2"/>
      <c r="H214" s="1"/>
    </row>
    <row r="215" spans="7:8" x14ac:dyDescent="0.25">
      <c r="G215" s="2"/>
      <c r="H215" s="1"/>
    </row>
    <row r="216" spans="7:8" x14ac:dyDescent="0.25">
      <c r="G216" s="2"/>
      <c r="H216" s="1"/>
    </row>
    <row r="217" spans="7:8" x14ac:dyDescent="0.25">
      <c r="G217" s="2"/>
      <c r="H217" s="1"/>
    </row>
    <row r="218" spans="7:8" x14ac:dyDescent="0.25">
      <c r="G218" s="2"/>
      <c r="H218" s="1"/>
    </row>
    <row r="219" spans="7:8" x14ac:dyDescent="0.25">
      <c r="G219" s="2"/>
      <c r="H219" s="1"/>
    </row>
    <row r="220" spans="7:8" x14ac:dyDescent="0.25">
      <c r="G220" s="2"/>
      <c r="H220" s="1"/>
    </row>
    <row r="221" spans="7:8" x14ac:dyDescent="0.25">
      <c r="G221" s="2"/>
      <c r="H221" s="1"/>
    </row>
    <row r="222" spans="7:8" x14ac:dyDescent="0.25">
      <c r="G222" s="2"/>
      <c r="H222" s="1"/>
    </row>
    <row r="223" spans="7:8" x14ac:dyDescent="0.25">
      <c r="G223" s="2"/>
      <c r="H223" s="1"/>
    </row>
    <row r="224" spans="7:8" x14ac:dyDescent="0.25">
      <c r="G224" s="2"/>
      <c r="H224" s="1"/>
    </row>
    <row r="225" spans="7:8" x14ac:dyDescent="0.25">
      <c r="G225" s="2"/>
      <c r="H225" s="1"/>
    </row>
    <row r="226" spans="7:8" x14ac:dyDescent="0.25">
      <c r="G226" s="2"/>
      <c r="H226" s="1"/>
    </row>
    <row r="227" spans="7:8" x14ac:dyDescent="0.25">
      <c r="G227" s="2"/>
      <c r="H227" s="1"/>
    </row>
    <row r="228" spans="7:8" x14ac:dyDescent="0.25">
      <c r="G228" s="2"/>
      <c r="H228" s="1"/>
    </row>
    <row r="229" spans="7:8" x14ac:dyDescent="0.25">
      <c r="G229" s="2"/>
      <c r="H229" s="1"/>
    </row>
    <row r="230" spans="7:8" x14ac:dyDescent="0.25">
      <c r="G230" s="2"/>
      <c r="H230" s="1"/>
    </row>
    <row r="231" spans="7:8" x14ac:dyDescent="0.25">
      <c r="G231" s="2"/>
      <c r="H231" s="1"/>
    </row>
    <row r="232" spans="7:8" x14ac:dyDescent="0.25">
      <c r="G232" s="2"/>
      <c r="H232" s="1"/>
    </row>
    <row r="233" spans="7:8" x14ac:dyDescent="0.25">
      <c r="G233" s="2"/>
      <c r="H233" s="1"/>
    </row>
    <row r="234" spans="7:8" x14ac:dyDescent="0.25">
      <c r="G234" s="2"/>
      <c r="H234" s="1"/>
    </row>
    <row r="235" spans="7:8" x14ac:dyDescent="0.25">
      <c r="G235" s="2"/>
      <c r="H235" s="1"/>
    </row>
    <row r="236" spans="7:8" x14ac:dyDescent="0.25">
      <c r="G236" s="2"/>
      <c r="H236" s="1"/>
    </row>
    <row r="237" spans="7:8" x14ac:dyDescent="0.25">
      <c r="G237" s="2"/>
      <c r="H237" s="1"/>
    </row>
    <row r="238" spans="7:8" x14ac:dyDescent="0.25">
      <c r="G238" s="2"/>
      <c r="H238" s="1"/>
    </row>
    <row r="239" spans="7:8" x14ac:dyDescent="0.25">
      <c r="G239" s="2"/>
      <c r="H239" s="1"/>
    </row>
    <row r="240" spans="7:8" x14ac:dyDescent="0.25">
      <c r="G240" s="2"/>
      <c r="H240" s="1"/>
    </row>
    <row r="241" spans="7:8" x14ac:dyDescent="0.25">
      <c r="G241" s="2"/>
      <c r="H241" s="1"/>
    </row>
    <row r="242" spans="7:8" x14ac:dyDescent="0.25">
      <c r="G242" s="2"/>
      <c r="H242" s="1"/>
    </row>
    <row r="243" spans="7:8" x14ac:dyDescent="0.25">
      <c r="G243" s="2"/>
      <c r="H243" s="1"/>
    </row>
    <row r="244" spans="7:8" x14ac:dyDescent="0.25">
      <c r="G244" s="2"/>
      <c r="H244" s="1"/>
    </row>
    <row r="245" spans="7:8" x14ac:dyDescent="0.25">
      <c r="G245" s="2"/>
      <c r="H245" s="1"/>
    </row>
    <row r="246" spans="7:8" x14ac:dyDescent="0.25">
      <c r="G246" s="2"/>
      <c r="H246" s="1"/>
    </row>
    <row r="247" spans="7:8" x14ac:dyDescent="0.25">
      <c r="G247" s="2"/>
      <c r="H247" s="1"/>
    </row>
    <row r="248" spans="7:8" x14ac:dyDescent="0.25">
      <c r="G248" s="2"/>
      <c r="H248" s="1"/>
    </row>
    <row r="249" spans="7:8" x14ac:dyDescent="0.25">
      <c r="G249" s="2"/>
      <c r="H249" s="1"/>
    </row>
    <row r="250" spans="7:8" x14ac:dyDescent="0.25">
      <c r="G250" s="2"/>
      <c r="H250" s="1"/>
    </row>
    <row r="251" spans="7:8" x14ac:dyDescent="0.25">
      <c r="G251" s="2"/>
      <c r="H251" s="1"/>
    </row>
    <row r="252" spans="7:8" x14ac:dyDescent="0.25">
      <c r="G252" s="2"/>
      <c r="H252" s="1"/>
    </row>
    <row r="253" spans="7:8" x14ac:dyDescent="0.25">
      <c r="G253" s="2"/>
      <c r="H253" s="1"/>
    </row>
    <row r="254" spans="7:8" x14ac:dyDescent="0.25">
      <c r="G254" s="2"/>
      <c r="H254" s="1"/>
    </row>
    <row r="255" spans="7:8" x14ac:dyDescent="0.25">
      <c r="G255" s="2"/>
      <c r="H255" s="1"/>
    </row>
    <row r="256" spans="7:8" x14ac:dyDescent="0.25">
      <c r="G256" s="2"/>
      <c r="H256" s="1"/>
    </row>
    <row r="257" spans="7:8" x14ac:dyDescent="0.25">
      <c r="G257" s="2"/>
      <c r="H257" s="1"/>
    </row>
    <row r="258" spans="7:8" x14ac:dyDescent="0.25">
      <c r="G258" s="2"/>
      <c r="H258" s="1"/>
    </row>
    <row r="259" spans="7:8" x14ac:dyDescent="0.25">
      <c r="G259" s="2"/>
      <c r="H259" s="1"/>
    </row>
    <row r="260" spans="7:8" x14ac:dyDescent="0.25">
      <c r="G260" s="2"/>
      <c r="H260" s="1"/>
    </row>
    <row r="261" spans="7:8" x14ac:dyDescent="0.25">
      <c r="G261" s="2"/>
      <c r="H261" s="1"/>
    </row>
    <row r="262" spans="7:8" x14ac:dyDescent="0.25">
      <c r="G262" s="2"/>
      <c r="H262" s="1"/>
    </row>
    <row r="263" spans="7:8" x14ac:dyDescent="0.25">
      <c r="G263" s="2"/>
      <c r="H263" s="1"/>
    </row>
    <row r="264" spans="7:8" x14ac:dyDescent="0.25">
      <c r="G264" s="2"/>
      <c r="H264" s="1"/>
    </row>
    <row r="265" spans="7:8" x14ac:dyDescent="0.25">
      <c r="G265" s="2"/>
      <c r="H265" s="1"/>
    </row>
    <row r="266" spans="7:8" x14ac:dyDescent="0.25">
      <c r="G266" s="2"/>
      <c r="H266" s="1"/>
    </row>
    <row r="267" spans="7:8" x14ac:dyDescent="0.25">
      <c r="G267" s="2"/>
      <c r="H267" s="1"/>
    </row>
    <row r="268" spans="7:8" x14ac:dyDescent="0.25">
      <c r="G268" s="2"/>
      <c r="H268" s="1"/>
    </row>
    <row r="269" spans="7:8" x14ac:dyDescent="0.25">
      <c r="G269" s="2"/>
      <c r="H269" s="1"/>
    </row>
    <row r="270" spans="7:8" x14ac:dyDescent="0.25">
      <c r="G270" s="2"/>
      <c r="H270" s="1"/>
    </row>
    <row r="271" spans="7:8" x14ac:dyDescent="0.25">
      <c r="G271" s="2"/>
      <c r="H271" s="1"/>
    </row>
    <row r="272" spans="7:8" x14ac:dyDescent="0.25">
      <c r="G272" s="2"/>
      <c r="H272" s="1"/>
    </row>
    <row r="273" spans="7:8" x14ac:dyDescent="0.25">
      <c r="G273" s="2"/>
      <c r="H273" s="1"/>
    </row>
    <row r="274" spans="7:8" x14ac:dyDescent="0.25">
      <c r="G274" s="2"/>
      <c r="H274" s="1"/>
    </row>
    <row r="275" spans="7:8" x14ac:dyDescent="0.25">
      <c r="G275" s="2"/>
      <c r="H275" s="1"/>
    </row>
    <row r="276" spans="7:8" x14ac:dyDescent="0.25">
      <c r="G276" s="2"/>
      <c r="H276" s="1"/>
    </row>
    <row r="277" spans="7:8" x14ac:dyDescent="0.25">
      <c r="G277" s="2"/>
      <c r="H277" s="1"/>
    </row>
    <row r="278" spans="7:8" x14ac:dyDescent="0.25">
      <c r="G278" s="2"/>
      <c r="H278" s="1"/>
    </row>
    <row r="279" spans="7:8" x14ac:dyDescent="0.25">
      <c r="G279" s="2"/>
      <c r="H279" s="1"/>
    </row>
    <row r="280" spans="7:8" x14ac:dyDescent="0.25">
      <c r="G280" s="2"/>
      <c r="H280" s="1"/>
    </row>
    <row r="281" spans="7:8" x14ac:dyDescent="0.25">
      <c r="G281" s="2"/>
      <c r="H281" s="1"/>
    </row>
    <row r="282" spans="7:8" x14ac:dyDescent="0.25">
      <c r="G282" s="2"/>
      <c r="H282" s="1"/>
    </row>
    <row r="283" spans="7:8" x14ac:dyDescent="0.25">
      <c r="G283" s="2"/>
      <c r="H283" s="1"/>
    </row>
    <row r="284" spans="7:8" x14ac:dyDescent="0.25">
      <c r="G284" s="2"/>
      <c r="H284" s="1"/>
    </row>
    <row r="285" spans="7:8" x14ac:dyDescent="0.25">
      <c r="G285" s="2"/>
      <c r="H285" s="1"/>
    </row>
    <row r="286" spans="7:8" x14ac:dyDescent="0.25">
      <c r="G286" s="2"/>
      <c r="H286" s="1"/>
    </row>
    <row r="287" spans="7:8" x14ac:dyDescent="0.25">
      <c r="G287" s="2"/>
      <c r="H287" s="1"/>
    </row>
    <row r="288" spans="7:8" x14ac:dyDescent="0.25">
      <c r="G288" s="2"/>
      <c r="H288" s="1"/>
    </row>
    <row r="289" spans="7:8" x14ac:dyDescent="0.25">
      <c r="G289" s="2"/>
      <c r="H289" s="1"/>
    </row>
    <row r="290" spans="7:8" x14ac:dyDescent="0.25">
      <c r="G290" s="2"/>
      <c r="H290" s="1"/>
    </row>
    <row r="291" spans="7:8" x14ac:dyDescent="0.25">
      <c r="G291" s="2"/>
      <c r="H291" s="1"/>
    </row>
    <row r="292" spans="7:8" x14ac:dyDescent="0.25">
      <c r="G292" s="2"/>
      <c r="H292" s="1"/>
    </row>
    <row r="293" spans="7:8" x14ac:dyDescent="0.25">
      <c r="G293" s="2"/>
      <c r="H293" s="1"/>
    </row>
    <row r="294" spans="7:8" x14ac:dyDescent="0.25">
      <c r="G294" s="2"/>
      <c r="H294" s="1"/>
    </row>
    <row r="295" spans="7:8" x14ac:dyDescent="0.25">
      <c r="G295" s="2"/>
      <c r="H295" s="1"/>
    </row>
    <row r="296" spans="7:8" x14ac:dyDescent="0.25">
      <c r="G296" s="2"/>
      <c r="H296" s="1"/>
    </row>
    <row r="297" spans="7:8" x14ac:dyDescent="0.25">
      <c r="G297" s="2"/>
      <c r="H297" s="1"/>
    </row>
    <row r="298" spans="7:8" x14ac:dyDescent="0.25">
      <c r="G298" s="2"/>
      <c r="H298" s="1"/>
    </row>
    <row r="299" spans="7:8" x14ac:dyDescent="0.25">
      <c r="G299" s="2"/>
      <c r="H299" s="1"/>
    </row>
    <row r="300" spans="7:8" x14ac:dyDescent="0.25">
      <c r="G300" s="2"/>
      <c r="H300" s="1"/>
    </row>
    <row r="301" spans="7:8" x14ac:dyDescent="0.25">
      <c r="G301" s="2"/>
      <c r="H301" s="1"/>
    </row>
    <row r="302" spans="7:8" x14ac:dyDescent="0.25">
      <c r="G302" s="2"/>
      <c r="H302" s="1"/>
    </row>
    <row r="303" spans="7:8" x14ac:dyDescent="0.25">
      <c r="G303" s="2"/>
      <c r="H303" s="1"/>
    </row>
    <row r="304" spans="7:8" x14ac:dyDescent="0.25">
      <c r="G304" s="2"/>
      <c r="H304" s="1"/>
    </row>
    <row r="305" spans="7:8" x14ac:dyDescent="0.25">
      <c r="G305" s="2"/>
      <c r="H305" s="1"/>
    </row>
    <row r="306" spans="7:8" x14ac:dyDescent="0.25">
      <c r="G306" s="2"/>
      <c r="H306" s="1"/>
    </row>
    <row r="307" spans="7:8" x14ac:dyDescent="0.25">
      <c r="G307" s="2"/>
      <c r="H307" s="1"/>
    </row>
    <row r="308" spans="7:8" x14ac:dyDescent="0.25">
      <c r="G308" s="2"/>
      <c r="H308" s="1"/>
    </row>
    <row r="309" spans="7:8" x14ac:dyDescent="0.25">
      <c r="G309" s="2"/>
      <c r="H309" s="1"/>
    </row>
    <row r="310" spans="7:8" x14ac:dyDescent="0.25">
      <c r="G310" s="2"/>
      <c r="H310" s="1"/>
    </row>
    <row r="311" spans="7:8" x14ac:dyDescent="0.25">
      <c r="G311" s="2"/>
      <c r="H311" s="1"/>
    </row>
    <row r="312" spans="7:8" x14ac:dyDescent="0.25">
      <c r="G312" s="2"/>
      <c r="H312" s="1"/>
    </row>
    <row r="313" spans="7:8" x14ac:dyDescent="0.25">
      <c r="G313" s="2"/>
      <c r="H313" s="1"/>
    </row>
    <row r="314" spans="7:8" x14ac:dyDescent="0.25">
      <c r="G314" s="2"/>
      <c r="H314" s="1"/>
    </row>
    <row r="315" spans="7:8" x14ac:dyDescent="0.25">
      <c r="G315" s="2"/>
      <c r="H315" s="1"/>
    </row>
    <row r="316" spans="7:8" x14ac:dyDescent="0.25">
      <c r="G316" s="2"/>
      <c r="H316" s="1"/>
    </row>
    <row r="317" spans="7:8" x14ac:dyDescent="0.25">
      <c r="G317" s="2"/>
      <c r="H317" s="1"/>
    </row>
    <row r="318" spans="7:8" x14ac:dyDescent="0.25">
      <c r="G318" s="2"/>
      <c r="H318" s="1"/>
    </row>
    <row r="319" spans="7:8" x14ac:dyDescent="0.25">
      <c r="G319" s="2"/>
      <c r="H319" s="1"/>
    </row>
    <row r="320" spans="7:8" x14ac:dyDescent="0.25">
      <c r="G320" s="2"/>
      <c r="H320" s="1"/>
    </row>
    <row r="321" spans="7:8" x14ac:dyDescent="0.25">
      <c r="G321" s="2"/>
      <c r="H321" s="1"/>
    </row>
    <row r="322" spans="7:8" x14ac:dyDescent="0.25">
      <c r="G322" s="2"/>
      <c r="H322" s="1"/>
    </row>
    <row r="323" spans="7:8" x14ac:dyDescent="0.25">
      <c r="G323" s="2"/>
      <c r="H323" s="1"/>
    </row>
    <row r="324" spans="7:8" x14ac:dyDescent="0.25">
      <c r="G324" s="2"/>
      <c r="H324" s="1"/>
    </row>
    <row r="325" spans="7:8" x14ac:dyDescent="0.25">
      <c r="G325" s="2"/>
      <c r="H325" s="1"/>
    </row>
    <row r="326" spans="7:8" x14ac:dyDescent="0.25">
      <c r="G326" s="2"/>
      <c r="H326" s="1"/>
    </row>
    <row r="327" spans="7:8" x14ac:dyDescent="0.25">
      <c r="G327" s="2"/>
      <c r="H327" s="1"/>
    </row>
    <row r="328" spans="7:8" x14ac:dyDescent="0.25">
      <c r="G328" s="2"/>
      <c r="H328" s="1"/>
    </row>
    <row r="329" spans="7:8" x14ac:dyDescent="0.25">
      <c r="G329" s="2"/>
      <c r="H329" s="1"/>
    </row>
    <row r="330" spans="7:8" x14ac:dyDescent="0.25">
      <c r="G330" s="2"/>
      <c r="H330" s="1"/>
    </row>
    <row r="331" spans="7:8" x14ac:dyDescent="0.25">
      <c r="G331" s="2"/>
      <c r="H331" s="1"/>
    </row>
    <row r="332" spans="7:8" x14ac:dyDescent="0.25">
      <c r="G332" s="2"/>
      <c r="H332" s="1"/>
    </row>
    <row r="333" spans="7:8" x14ac:dyDescent="0.25">
      <c r="G333" s="2"/>
      <c r="H333" s="1"/>
    </row>
    <row r="334" spans="7:8" x14ac:dyDescent="0.25">
      <c r="G334" s="2"/>
      <c r="H334" s="1"/>
    </row>
    <row r="335" spans="7:8" x14ac:dyDescent="0.25">
      <c r="G335" s="2"/>
      <c r="H335" s="1"/>
    </row>
    <row r="336" spans="7:8" x14ac:dyDescent="0.25">
      <c r="G336" s="2"/>
      <c r="H336" s="1"/>
    </row>
    <row r="337" spans="7:8" x14ac:dyDescent="0.25">
      <c r="G337" s="2"/>
      <c r="H337" s="1"/>
    </row>
    <row r="338" spans="7:8" x14ac:dyDescent="0.25">
      <c r="G338" s="2"/>
      <c r="H338" s="1"/>
    </row>
    <row r="339" spans="7:8" x14ac:dyDescent="0.25">
      <c r="G339" s="2"/>
      <c r="H339" s="1"/>
    </row>
    <row r="340" spans="7:8" x14ac:dyDescent="0.25">
      <c r="G340" s="2"/>
      <c r="H340" s="1"/>
    </row>
    <row r="341" spans="7:8" x14ac:dyDescent="0.25">
      <c r="G341" s="2"/>
      <c r="H341" s="1"/>
    </row>
    <row r="342" spans="7:8" x14ac:dyDescent="0.25">
      <c r="G342" s="2"/>
      <c r="H342" s="1"/>
    </row>
    <row r="343" spans="7:8" x14ac:dyDescent="0.25">
      <c r="G343" s="2"/>
      <c r="H343" s="1"/>
    </row>
    <row r="344" spans="7:8" x14ac:dyDescent="0.25">
      <c r="G344" s="2"/>
      <c r="H344" s="1"/>
    </row>
    <row r="345" spans="7:8" x14ac:dyDescent="0.25">
      <c r="G345" s="2"/>
      <c r="H345" s="1"/>
    </row>
    <row r="346" spans="7:8" x14ac:dyDescent="0.25">
      <c r="G346" s="2"/>
      <c r="H346" s="1"/>
    </row>
    <row r="347" spans="7:8" x14ac:dyDescent="0.25">
      <c r="G347" s="2"/>
      <c r="H347" s="1"/>
    </row>
    <row r="348" spans="7:8" x14ac:dyDescent="0.25">
      <c r="G348" s="2"/>
      <c r="H348" s="1"/>
    </row>
    <row r="349" spans="7:8" x14ac:dyDescent="0.25">
      <c r="G349" s="2"/>
      <c r="H349" s="1"/>
    </row>
    <row r="350" spans="7:8" x14ac:dyDescent="0.25">
      <c r="G350" s="2"/>
      <c r="H350" s="1"/>
    </row>
    <row r="351" spans="7:8" x14ac:dyDescent="0.25">
      <c r="G351" s="2"/>
      <c r="H351" s="1"/>
    </row>
    <row r="352" spans="7:8" x14ac:dyDescent="0.25">
      <c r="G352" s="2"/>
      <c r="H352" s="1"/>
    </row>
    <row r="353" spans="7:8" x14ac:dyDescent="0.25">
      <c r="G353" s="2"/>
      <c r="H353" s="1"/>
    </row>
    <row r="354" spans="7:8" x14ac:dyDescent="0.25">
      <c r="G354" s="2"/>
      <c r="H354" s="1"/>
    </row>
    <row r="355" spans="7:8" x14ac:dyDescent="0.25">
      <c r="G355" s="2"/>
      <c r="H355" s="1"/>
    </row>
    <row r="356" spans="7:8" x14ac:dyDescent="0.25">
      <c r="G356" s="2"/>
      <c r="H356" s="1"/>
    </row>
    <row r="357" spans="7:8" x14ac:dyDescent="0.25">
      <c r="G357" s="2"/>
      <c r="H357" s="1"/>
    </row>
    <row r="358" spans="7:8" x14ac:dyDescent="0.25">
      <c r="G358" s="2"/>
      <c r="H358" s="1"/>
    </row>
    <row r="359" spans="7:8" x14ac:dyDescent="0.25">
      <c r="G359" s="2"/>
      <c r="H359" s="1"/>
    </row>
    <row r="360" spans="7:8" x14ac:dyDescent="0.25">
      <c r="G360" s="2"/>
      <c r="H360" s="1"/>
    </row>
    <row r="361" spans="7:8" x14ac:dyDescent="0.25">
      <c r="G361" s="2"/>
      <c r="H361" s="1"/>
    </row>
    <row r="362" spans="7:8" x14ac:dyDescent="0.25">
      <c r="G362" s="2"/>
      <c r="H362" s="1"/>
    </row>
    <row r="363" spans="7:8" x14ac:dyDescent="0.25">
      <c r="G363" s="2"/>
      <c r="H363" s="1"/>
    </row>
    <row r="364" spans="7:8" x14ac:dyDescent="0.25">
      <c r="G364" s="2"/>
      <c r="H364" s="1"/>
    </row>
    <row r="365" spans="7:8" x14ac:dyDescent="0.25">
      <c r="G365" s="2"/>
      <c r="H365" s="1"/>
    </row>
    <row r="366" spans="7:8" x14ac:dyDescent="0.25">
      <c r="G366" s="2"/>
      <c r="H366" s="1"/>
    </row>
    <row r="367" spans="7:8" x14ac:dyDescent="0.25">
      <c r="G367" s="2"/>
      <c r="H367" s="1"/>
    </row>
    <row r="368" spans="7:8" x14ac:dyDescent="0.25">
      <c r="G368" s="2"/>
      <c r="H368" s="1"/>
    </row>
    <row r="369" spans="7:8" x14ac:dyDescent="0.25">
      <c r="G369" s="2"/>
      <c r="H369" s="1"/>
    </row>
    <row r="370" spans="7:8" x14ac:dyDescent="0.25">
      <c r="G370" s="2"/>
      <c r="H370" s="1"/>
    </row>
    <row r="371" spans="7:8" x14ac:dyDescent="0.25">
      <c r="G371" s="2"/>
      <c r="H371" s="1"/>
    </row>
    <row r="372" spans="7:8" x14ac:dyDescent="0.25">
      <c r="G372" s="2"/>
      <c r="H372" s="1"/>
    </row>
    <row r="373" spans="7:8" x14ac:dyDescent="0.25">
      <c r="G373" s="2"/>
      <c r="H373" s="1"/>
    </row>
    <row r="374" spans="7:8" x14ac:dyDescent="0.25">
      <c r="G374" s="2"/>
      <c r="H374" s="1"/>
    </row>
    <row r="375" spans="7:8" x14ac:dyDescent="0.25">
      <c r="G375" s="2"/>
      <c r="H375" s="1"/>
    </row>
    <row r="376" spans="7:8" x14ac:dyDescent="0.25">
      <c r="G376" s="2"/>
      <c r="H376" s="1"/>
    </row>
    <row r="377" spans="7:8" x14ac:dyDescent="0.25">
      <c r="G377" s="2"/>
      <c r="H377" s="1"/>
    </row>
    <row r="378" spans="7:8" x14ac:dyDescent="0.25">
      <c r="G378" s="2"/>
      <c r="H378" s="1"/>
    </row>
    <row r="379" spans="7:8" x14ac:dyDescent="0.25">
      <c r="G379" s="2"/>
      <c r="H379" s="1"/>
    </row>
    <row r="380" spans="7:8" x14ac:dyDescent="0.25">
      <c r="G380" s="2"/>
      <c r="H380" s="1"/>
    </row>
    <row r="381" spans="7:8" x14ac:dyDescent="0.25">
      <c r="G381" s="2"/>
      <c r="H381" s="1"/>
    </row>
    <row r="382" spans="7:8" x14ac:dyDescent="0.25">
      <c r="G382" s="2"/>
      <c r="H382" s="1"/>
    </row>
    <row r="383" spans="7:8" x14ac:dyDescent="0.25">
      <c r="G383" s="2"/>
      <c r="H383" s="1"/>
    </row>
    <row r="384" spans="7:8" x14ac:dyDescent="0.25">
      <c r="G384" s="2"/>
      <c r="H384" s="1"/>
    </row>
    <row r="385" spans="7:8" x14ac:dyDescent="0.25">
      <c r="G385" s="2"/>
      <c r="H385" s="1"/>
    </row>
    <row r="386" spans="7:8" x14ac:dyDescent="0.25">
      <c r="G386" s="2"/>
      <c r="H386" s="1"/>
    </row>
    <row r="387" spans="7:8" x14ac:dyDescent="0.25">
      <c r="G387" s="2"/>
      <c r="H387" s="1"/>
    </row>
    <row r="388" spans="7:8" x14ac:dyDescent="0.25">
      <c r="G388" s="2"/>
      <c r="H388" s="1"/>
    </row>
    <row r="389" spans="7:8" x14ac:dyDescent="0.25">
      <c r="G389" s="2"/>
      <c r="H389" s="1"/>
    </row>
    <row r="390" spans="7:8" x14ac:dyDescent="0.25">
      <c r="G390" s="2"/>
      <c r="H390" s="1"/>
    </row>
    <row r="391" spans="7:8" x14ac:dyDescent="0.25">
      <c r="G391" s="2"/>
      <c r="H391" s="1"/>
    </row>
    <row r="392" spans="7:8" x14ac:dyDescent="0.25">
      <c r="G392" s="2"/>
      <c r="H392" s="1"/>
    </row>
    <row r="393" spans="7:8" x14ac:dyDescent="0.25">
      <c r="G393" s="2"/>
      <c r="H393" s="1"/>
    </row>
    <row r="394" spans="7:8" x14ac:dyDescent="0.25">
      <c r="G394" s="2"/>
      <c r="H394" s="1"/>
    </row>
    <row r="395" spans="7:8" x14ac:dyDescent="0.25">
      <c r="G395" s="2"/>
      <c r="H395" s="1"/>
    </row>
  </sheetData>
  <sortState ref="A9:CA110">
    <sortCondition ref="E9:E110"/>
  </sortState>
  <mergeCells count="10">
    <mergeCell ref="A4:Z4"/>
    <mergeCell ref="P6:U6"/>
    <mergeCell ref="X6:Y6"/>
    <mergeCell ref="C6:C8"/>
    <mergeCell ref="K7:K8"/>
    <mergeCell ref="I7:J7"/>
    <mergeCell ref="L7:M7"/>
    <mergeCell ref="I6:N6"/>
    <mergeCell ref="X7:X8"/>
    <mergeCell ref="Y7:Y8"/>
  </mergeCells>
  <pageMargins left="0.82677165354330717" right="0.23622047244094491" top="0.74803149606299213" bottom="0.74803149606299213" header="0.31496062992125984" footer="0.31496062992125984"/>
  <pageSetup paperSize="5" scale="52" orientation="landscape" r:id="rId1"/>
  <headerFooter>
    <oddFooter>&amp;L&amp;P/&amp;N</oddFooter>
  </headerFooter>
  <rowBreaks count="4" manualBreakCount="4">
    <brk id="36" max="16383" man="1"/>
    <brk id="73" max="16383" man="1"/>
    <brk id="110" max="16383" man="1"/>
    <brk id="131" max="80" man="1"/>
  </rowBreaks>
  <colBreaks count="1" manualBreakCount="1">
    <brk id="26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1:Z111"/>
  <sheetViews>
    <sheetView workbookViewId="0">
      <selection activeCell="G22" sqref="G22"/>
    </sheetView>
  </sheetViews>
  <sheetFormatPr baseColWidth="10" defaultRowHeight="15" x14ac:dyDescent="0.25"/>
  <cols>
    <col min="1" max="1" width="8" customWidth="1"/>
    <col min="2" max="2" width="23.28515625" customWidth="1"/>
    <col min="4" max="4" width="18.7109375" customWidth="1"/>
    <col min="5" max="5" width="19.7109375" customWidth="1"/>
    <col min="6" max="6" width="21.5703125" customWidth="1"/>
    <col min="7" max="7" width="12.7109375" bestFit="1" customWidth="1"/>
    <col min="8" max="8" width="12.7109375" hidden="1" customWidth="1"/>
    <col min="9" max="20" width="0" hidden="1" customWidth="1"/>
    <col min="21" max="21" width="29" bestFit="1" customWidth="1"/>
    <col min="24" max="24" width="16.7109375" customWidth="1"/>
    <col min="26" max="26" width="12.7109375" bestFit="1" customWidth="1"/>
  </cols>
  <sheetData>
    <row r="1" spans="1:26" ht="15.75" customHeight="1" x14ac:dyDescent="0.25">
      <c r="A1" s="138" t="s">
        <v>238</v>
      </c>
      <c r="B1" s="139" t="s">
        <v>2</v>
      </c>
      <c r="C1" s="140" t="s">
        <v>64</v>
      </c>
      <c r="D1" s="139" t="s">
        <v>3</v>
      </c>
      <c r="E1" s="141" t="s">
        <v>62</v>
      </c>
      <c r="F1" s="139" t="s">
        <v>4</v>
      </c>
      <c r="G1" s="142" t="s">
        <v>239</v>
      </c>
      <c r="H1" s="143"/>
      <c r="I1" s="112"/>
      <c r="J1" s="112"/>
      <c r="K1" s="144"/>
      <c r="L1" s="145"/>
      <c r="M1" s="145"/>
      <c r="N1" s="146"/>
      <c r="O1" s="147"/>
      <c r="P1" s="147"/>
      <c r="Q1" s="147"/>
      <c r="R1" s="147"/>
      <c r="S1" s="147"/>
      <c r="T1" s="147"/>
      <c r="U1" s="147" t="s">
        <v>52</v>
      </c>
      <c r="V1" s="117" t="s">
        <v>134</v>
      </c>
      <c r="W1" s="117" t="s">
        <v>140</v>
      </c>
      <c r="X1" s="117" t="s">
        <v>5</v>
      </c>
      <c r="Y1" s="118" t="s">
        <v>240</v>
      </c>
      <c r="Z1" s="117" t="s">
        <v>241</v>
      </c>
    </row>
    <row r="2" spans="1:26" ht="45.75" hidden="1" x14ac:dyDescent="0.25">
      <c r="A2" s="51">
        <v>1</v>
      </c>
      <c r="B2" s="52" t="s">
        <v>148</v>
      </c>
      <c r="C2" s="52" t="s">
        <v>66</v>
      </c>
      <c r="D2" s="52" t="s">
        <v>177</v>
      </c>
      <c r="E2" s="52" t="s">
        <v>135</v>
      </c>
      <c r="F2" s="52" t="s">
        <v>59</v>
      </c>
      <c r="G2" s="53">
        <v>360000</v>
      </c>
      <c r="H2" s="53">
        <f>+G2-(I2+L2+N2)</f>
        <v>342395.21</v>
      </c>
      <c r="I2" s="53">
        <f>IF(G2&lt;=374040,G2*2.87%,9334.68)</f>
        <v>10332</v>
      </c>
      <c r="J2" s="53">
        <f>IF(G2&lt;=374040,G2*7.1%,23092.75)</f>
        <v>25559.999999999996</v>
      </c>
      <c r="K2" s="53">
        <f>IF(G2&lt;=74808,G2*1.1%,822.89)</f>
        <v>822.89</v>
      </c>
      <c r="L2" s="53">
        <v>5685.41</v>
      </c>
      <c r="M2" s="53">
        <v>13259.72</v>
      </c>
      <c r="N2" s="53">
        <v>1587.38</v>
      </c>
      <c r="O2" s="53">
        <f>+I2+J2+K2+L2+M2+N2</f>
        <v>57247.4</v>
      </c>
      <c r="P2" s="53">
        <v>25</v>
      </c>
      <c r="Q2" s="123"/>
      <c r="R2" s="62"/>
      <c r="S2" s="125">
        <v>1328.8</v>
      </c>
      <c r="T2" s="62"/>
      <c r="U2" s="62">
        <v>74181.67</v>
      </c>
      <c r="V2" s="62"/>
      <c r="W2" s="62">
        <f>P2+Q2+R2+S2+T2+U2</f>
        <v>75535.47</v>
      </c>
      <c r="X2" s="62">
        <f>+I2+L2+N2</f>
        <v>17604.79</v>
      </c>
      <c r="Y2" s="62">
        <f>+J2+M2</f>
        <v>38819.719999999994</v>
      </c>
      <c r="Z2" s="62">
        <f>+G2-(W2+X2)</f>
        <v>266859.74</v>
      </c>
    </row>
    <row r="3" spans="1:26" ht="45.75" hidden="1" x14ac:dyDescent="0.25">
      <c r="A3" s="51">
        <v>2</v>
      </c>
      <c r="B3" s="52" t="s">
        <v>68</v>
      </c>
      <c r="C3" s="52" t="s">
        <v>65</v>
      </c>
      <c r="D3" s="52" t="s">
        <v>13</v>
      </c>
      <c r="E3" s="52" t="s">
        <v>42</v>
      </c>
      <c r="F3" s="52" t="s">
        <v>59</v>
      </c>
      <c r="G3" s="53">
        <v>300000</v>
      </c>
      <c r="H3" s="53">
        <f>+G3-(I3+L3+N3)</f>
        <v>285704.59000000003</v>
      </c>
      <c r="I3" s="53">
        <f t="shared" ref="I3:I66" si="0">IF(G3&lt;=374040,G3*2.87%,9334.68)</f>
        <v>8610</v>
      </c>
      <c r="J3" s="53">
        <f t="shared" ref="J3:J66" si="1">IF(G3&lt;=374040,G3*7.1%,23092.75)</f>
        <v>21299.999999999996</v>
      </c>
      <c r="K3" s="53">
        <f t="shared" ref="K3:K66" si="2">IF(G3&lt;=74808,G3*1.1%,822.89)</f>
        <v>822.89</v>
      </c>
      <c r="L3" s="53">
        <v>5685.41</v>
      </c>
      <c r="M3" s="53">
        <v>13259.72</v>
      </c>
      <c r="N3" s="53"/>
      <c r="O3" s="53">
        <f t="shared" ref="O3:O66" si="3">+I3+J3+K3+L3+M3+N3</f>
        <v>49678.02</v>
      </c>
      <c r="P3" s="53">
        <v>25</v>
      </c>
      <c r="Q3" s="124"/>
      <c r="R3" s="62"/>
      <c r="S3" s="125"/>
      <c r="T3" s="62"/>
      <c r="U3" s="62">
        <v>60009.02</v>
      </c>
      <c r="V3" s="62"/>
      <c r="W3" s="62">
        <f>P3+Q3+R3+S3+T3+U3</f>
        <v>60034.02</v>
      </c>
      <c r="X3" s="62">
        <f t="shared" ref="X3:X66" si="4">+I3+L3+N3</f>
        <v>14295.41</v>
      </c>
      <c r="Y3" s="62">
        <f t="shared" ref="Y3:Y17" si="5">+J3+M3</f>
        <v>34559.719999999994</v>
      </c>
      <c r="Z3" s="62">
        <f t="shared" ref="Z3:Z66" si="6">+G3-(W3+X3)</f>
        <v>225670.57</v>
      </c>
    </row>
    <row r="4" spans="1:26" ht="45.75" hidden="1" x14ac:dyDescent="0.25">
      <c r="A4" s="51">
        <v>3</v>
      </c>
      <c r="B4" s="52" t="s">
        <v>69</v>
      </c>
      <c r="C4" s="52" t="s">
        <v>66</v>
      </c>
      <c r="D4" s="52" t="s">
        <v>8</v>
      </c>
      <c r="E4" s="52" t="s">
        <v>33</v>
      </c>
      <c r="F4" s="52" t="s">
        <v>59</v>
      </c>
      <c r="G4" s="53">
        <v>300000</v>
      </c>
      <c r="H4" s="53">
        <f t="shared" ref="H4:H67" si="7">+G4-(I4+L4+N4)</f>
        <v>285704.59000000003</v>
      </c>
      <c r="I4" s="53">
        <f t="shared" si="0"/>
        <v>8610</v>
      </c>
      <c r="J4" s="53">
        <f t="shared" si="1"/>
        <v>21299.999999999996</v>
      </c>
      <c r="K4" s="53">
        <f t="shared" si="2"/>
        <v>822.89</v>
      </c>
      <c r="L4" s="53">
        <v>5685.41</v>
      </c>
      <c r="M4" s="53">
        <v>13259.72</v>
      </c>
      <c r="N4" s="53"/>
      <c r="O4" s="53">
        <f t="shared" si="3"/>
        <v>49678.02</v>
      </c>
      <c r="P4" s="53">
        <v>25</v>
      </c>
      <c r="Q4" s="125"/>
      <c r="R4" s="62"/>
      <c r="S4" s="125">
        <v>1328.8</v>
      </c>
      <c r="T4" s="62"/>
      <c r="U4" s="62">
        <v>60009.02</v>
      </c>
      <c r="V4" s="62"/>
      <c r="W4" s="62">
        <f t="shared" ref="W4:W67" si="8">P4+Q4+R4+S4+T4+U4</f>
        <v>61362.82</v>
      </c>
      <c r="X4" s="62">
        <f t="shared" si="4"/>
        <v>14295.41</v>
      </c>
      <c r="Y4" s="62">
        <f t="shared" si="5"/>
        <v>34559.719999999994</v>
      </c>
      <c r="Z4" s="62">
        <f t="shared" si="6"/>
        <v>224341.77000000002</v>
      </c>
    </row>
    <row r="5" spans="1:26" ht="60.75" hidden="1" x14ac:dyDescent="0.25">
      <c r="A5" s="51">
        <v>4</v>
      </c>
      <c r="B5" s="52" t="s">
        <v>70</v>
      </c>
      <c r="C5" s="52" t="s">
        <v>66</v>
      </c>
      <c r="D5" s="52" t="s">
        <v>230</v>
      </c>
      <c r="E5" s="52" t="s">
        <v>229</v>
      </c>
      <c r="F5" s="52" t="s">
        <v>47</v>
      </c>
      <c r="G5" s="53">
        <v>185000</v>
      </c>
      <c r="H5" s="53">
        <f>+G5-(I5+L5+N5)</f>
        <v>167716.98000000001</v>
      </c>
      <c r="I5" s="53">
        <f t="shared" si="0"/>
        <v>5309.5</v>
      </c>
      <c r="J5" s="53">
        <f t="shared" si="1"/>
        <v>13134.999999999998</v>
      </c>
      <c r="K5" s="53">
        <f t="shared" si="2"/>
        <v>822.89</v>
      </c>
      <c r="L5" s="53">
        <f t="shared" ref="L5:L68" si="9">IF(G5&lt;=187020,G5*3.04%,4943.8)</f>
        <v>5624</v>
      </c>
      <c r="M5" s="53">
        <f t="shared" ref="M5:M68" si="10">IF(G5&lt;=187020,G5*7.09%,11530.11)</f>
        <v>13116.5</v>
      </c>
      <c r="N5" s="55">
        <v>6349.52</v>
      </c>
      <c r="O5" s="53">
        <f t="shared" si="3"/>
        <v>44357.41</v>
      </c>
      <c r="P5" s="53">
        <v>25</v>
      </c>
      <c r="Q5" s="125">
        <v>48648.800000000003</v>
      </c>
      <c r="R5" s="62"/>
      <c r="S5" s="125">
        <v>1993.2</v>
      </c>
      <c r="T5" s="62">
        <v>200</v>
      </c>
      <c r="U5" s="62">
        <v>30512.11</v>
      </c>
      <c r="V5" s="62"/>
      <c r="W5" s="62">
        <f t="shared" si="8"/>
        <v>81379.11</v>
      </c>
      <c r="X5" s="62">
        <f t="shared" si="4"/>
        <v>17283.02</v>
      </c>
      <c r="Y5" s="62">
        <f t="shared" si="5"/>
        <v>26251.5</v>
      </c>
      <c r="Z5" s="62">
        <f t="shared" si="6"/>
        <v>86337.87</v>
      </c>
    </row>
    <row r="6" spans="1:26" ht="45.75" hidden="1" x14ac:dyDescent="0.25">
      <c r="A6" s="51">
        <v>5</v>
      </c>
      <c r="B6" s="52" t="s">
        <v>71</v>
      </c>
      <c r="C6" s="52" t="s">
        <v>65</v>
      </c>
      <c r="D6" s="52" t="s">
        <v>6</v>
      </c>
      <c r="E6" s="52" t="s">
        <v>53</v>
      </c>
      <c r="F6" s="52" t="s">
        <v>47</v>
      </c>
      <c r="G6" s="53">
        <v>185000</v>
      </c>
      <c r="H6" s="53">
        <f t="shared" si="7"/>
        <v>174066.5</v>
      </c>
      <c r="I6" s="53">
        <f t="shared" si="0"/>
        <v>5309.5</v>
      </c>
      <c r="J6" s="53">
        <f t="shared" si="1"/>
        <v>13134.999999999998</v>
      </c>
      <c r="K6" s="53">
        <f t="shared" si="2"/>
        <v>822.89</v>
      </c>
      <c r="L6" s="53">
        <f t="shared" si="9"/>
        <v>5624</v>
      </c>
      <c r="M6" s="53">
        <f t="shared" si="10"/>
        <v>13116.5</v>
      </c>
      <c r="N6" s="53"/>
      <c r="O6" s="53">
        <f t="shared" si="3"/>
        <v>38007.89</v>
      </c>
      <c r="P6" s="53">
        <v>25</v>
      </c>
      <c r="Q6" s="125">
        <v>10669.68</v>
      </c>
      <c r="R6" s="62"/>
      <c r="S6" s="125">
        <v>1328.8</v>
      </c>
      <c r="T6" s="62">
        <v>200</v>
      </c>
      <c r="U6" s="62">
        <v>32099.49</v>
      </c>
      <c r="V6" s="62"/>
      <c r="W6" s="62">
        <f t="shared" si="8"/>
        <v>44322.97</v>
      </c>
      <c r="X6" s="62">
        <f t="shared" si="4"/>
        <v>10933.5</v>
      </c>
      <c r="Y6" s="62">
        <f t="shared" si="5"/>
        <v>26251.5</v>
      </c>
      <c r="Z6" s="62">
        <f t="shared" si="6"/>
        <v>129743.53</v>
      </c>
    </row>
    <row r="7" spans="1:26" ht="45.75" hidden="1" x14ac:dyDescent="0.25">
      <c r="A7" s="51">
        <v>6</v>
      </c>
      <c r="B7" s="52" t="s">
        <v>72</v>
      </c>
      <c r="C7" s="52" t="s">
        <v>65</v>
      </c>
      <c r="D7" s="52" t="s">
        <v>136</v>
      </c>
      <c r="E7" s="52" t="s">
        <v>137</v>
      </c>
      <c r="F7" s="52" t="s">
        <v>47</v>
      </c>
      <c r="G7" s="53">
        <v>185000</v>
      </c>
      <c r="H7" s="53">
        <f t="shared" si="7"/>
        <v>170891.74</v>
      </c>
      <c r="I7" s="53">
        <f t="shared" si="0"/>
        <v>5309.5</v>
      </c>
      <c r="J7" s="53">
        <f t="shared" si="1"/>
        <v>13134.999999999998</v>
      </c>
      <c r="K7" s="53">
        <f t="shared" si="2"/>
        <v>822.89</v>
      </c>
      <c r="L7" s="53">
        <f t="shared" si="9"/>
        <v>5624</v>
      </c>
      <c r="M7" s="53">
        <f t="shared" si="10"/>
        <v>13116.5</v>
      </c>
      <c r="N7" s="55">
        <v>3174.76</v>
      </c>
      <c r="O7" s="53">
        <f t="shared" si="3"/>
        <v>41182.65</v>
      </c>
      <c r="P7" s="53">
        <v>25</v>
      </c>
      <c r="Q7" s="125"/>
      <c r="R7" s="62"/>
      <c r="S7" s="125">
        <v>2657.6</v>
      </c>
      <c r="T7" s="62">
        <v>200</v>
      </c>
      <c r="U7" s="62">
        <v>31305.8</v>
      </c>
      <c r="V7" s="62"/>
      <c r="W7" s="62">
        <f t="shared" si="8"/>
        <v>34188.400000000001</v>
      </c>
      <c r="X7" s="62">
        <f t="shared" si="4"/>
        <v>14108.26</v>
      </c>
      <c r="Y7" s="62">
        <f t="shared" si="5"/>
        <v>26251.5</v>
      </c>
      <c r="Z7" s="62">
        <f t="shared" si="6"/>
        <v>136703.34</v>
      </c>
    </row>
    <row r="8" spans="1:26" ht="60.75" hidden="1" x14ac:dyDescent="0.25">
      <c r="A8" s="51">
        <v>7</v>
      </c>
      <c r="B8" s="52" t="s">
        <v>73</v>
      </c>
      <c r="C8" s="52" t="s">
        <v>66</v>
      </c>
      <c r="D8" s="52" t="s">
        <v>8</v>
      </c>
      <c r="E8" s="52" t="s">
        <v>175</v>
      </c>
      <c r="F8" s="52" t="s">
        <v>47</v>
      </c>
      <c r="G8" s="53">
        <v>185000</v>
      </c>
      <c r="H8" s="53">
        <f t="shared" si="7"/>
        <v>174066.5</v>
      </c>
      <c r="I8" s="53">
        <f t="shared" si="0"/>
        <v>5309.5</v>
      </c>
      <c r="J8" s="53">
        <f t="shared" si="1"/>
        <v>13134.999999999998</v>
      </c>
      <c r="K8" s="53">
        <f t="shared" si="2"/>
        <v>822.89</v>
      </c>
      <c r="L8" s="53">
        <f t="shared" si="9"/>
        <v>5624</v>
      </c>
      <c r="M8" s="53">
        <f t="shared" si="10"/>
        <v>13116.5</v>
      </c>
      <c r="N8" s="53"/>
      <c r="O8" s="53">
        <f t="shared" si="3"/>
        <v>38007.89</v>
      </c>
      <c r="P8" s="53">
        <v>25</v>
      </c>
      <c r="Q8" s="125">
        <v>11633.07</v>
      </c>
      <c r="R8" s="62"/>
      <c r="S8" s="125">
        <v>1328.8</v>
      </c>
      <c r="T8" s="62">
        <v>200</v>
      </c>
      <c r="U8" s="62">
        <v>32099.49</v>
      </c>
      <c r="V8" s="62"/>
      <c r="W8" s="62">
        <f t="shared" si="8"/>
        <v>45286.36</v>
      </c>
      <c r="X8" s="62">
        <f t="shared" si="4"/>
        <v>10933.5</v>
      </c>
      <c r="Y8" s="62">
        <f t="shared" si="5"/>
        <v>26251.5</v>
      </c>
      <c r="Z8" s="62">
        <f t="shared" si="6"/>
        <v>128780.14</v>
      </c>
    </row>
    <row r="9" spans="1:26" ht="60.75" x14ac:dyDescent="0.25">
      <c r="A9" s="51">
        <v>8</v>
      </c>
      <c r="B9" s="52" t="s">
        <v>74</v>
      </c>
      <c r="C9" s="52" t="s">
        <v>65</v>
      </c>
      <c r="D9" s="52" t="s">
        <v>14</v>
      </c>
      <c r="E9" s="52" t="s">
        <v>30</v>
      </c>
      <c r="F9" s="52" t="s">
        <v>47</v>
      </c>
      <c r="G9" s="53">
        <v>155000</v>
      </c>
      <c r="H9" s="53">
        <f t="shared" si="7"/>
        <v>144252.12</v>
      </c>
      <c r="I9" s="53">
        <f t="shared" si="0"/>
        <v>4448.5</v>
      </c>
      <c r="J9" s="53">
        <f t="shared" si="1"/>
        <v>11004.999999999998</v>
      </c>
      <c r="K9" s="53">
        <f t="shared" si="2"/>
        <v>822.89</v>
      </c>
      <c r="L9" s="53">
        <f t="shared" si="9"/>
        <v>4712</v>
      </c>
      <c r="M9" s="53">
        <f t="shared" si="10"/>
        <v>10989.5</v>
      </c>
      <c r="N9" s="53">
        <v>1587.38</v>
      </c>
      <c r="O9" s="53">
        <f t="shared" si="3"/>
        <v>33565.269999999997</v>
      </c>
      <c r="P9" s="53">
        <v>25</v>
      </c>
      <c r="Q9" s="125">
        <v>10389.9</v>
      </c>
      <c r="R9" s="62"/>
      <c r="S9" s="125">
        <v>619.80999999999995</v>
      </c>
      <c r="T9" s="62">
        <v>200</v>
      </c>
      <c r="U9" s="62">
        <v>24645.9</v>
      </c>
      <c r="V9" s="62"/>
      <c r="W9" s="62">
        <f t="shared" si="8"/>
        <v>35880.61</v>
      </c>
      <c r="X9" s="62">
        <f t="shared" si="4"/>
        <v>10747.880000000001</v>
      </c>
      <c r="Y9" s="62">
        <f t="shared" si="5"/>
        <v>21994.5</v>
      </c>
      <c r="Z9" s="62">
        <f t="shared" si="6"/>
        <v>108371.51</v>
      </c>
    </row>
    <row r="10" spans="1:26" ht="60.75" x14ac:dyDescent="0.25">
      <c r="A10" s="51">
        <v>9</v>
      </c>
      <c r="B10" s="52" t="s">
        <v>86</v>
      </c>
      <c r="C10" s="52" t="s">
        <v>65</v>
      </c>
      <c r="D10" s="52" t="s">
        <v>15</v>
      </c>
      <c r="E10" s="52" t="s">
        <v>132</v>
      </c>
      <c r="F10" s="52" t="s">
        <v>48</v>
      </c>
      <c r="G10" s="53">
        <v>140000</v>
      </c>
      <c r="H10" s="53">
        <f>+G10-(I10+L10+N10)</f>
        <v>130138.62</v>
      </c>
      <c r="I10" s="53">
        <f t="shared" si="0"/>
        <v>4018</v>
      </c>
      <c r="J10" s="53">
        <f t="shared" si="1"/>
        <v>9940</v>
      </c>
      <c r="K10" s="53">
        <f t="shared" si="2"/>
        <v>822.89</v>
      </c>
      <c r="L10" s="53">
        <f t="shared" si="9"/>
        <v>4256</v>
      </c>
      <c r="M10" s="53">
        <f t="shared" si="10"/>
        <v>9926</v>
      </c>
      <c r="N10" s="53">
        <v>1587.38</v>
      </c>
      <c r="O10" s="53">
        <f>+I10+J10+K10+L10+M10+N10</f>
        <v>30550.27</v>
      </c>
      <c r="P10" s="53">
        <v>25</v>
      </c>
      <c r="Q10" s="125">
        <v>4694.38</v>
      </c>
      <c r="R10" s="62"/>
      <c r="S10" s="125">
        <v>623.26</v>
      </c>
      <c r="T10" s="62">
        <v>200</v>
      </c>
      <c r="U10" s="62">
        <v>21117.52</v>
      </c>
      <c r="V10" s="62"/>
      <c r="W10" s="62">
        <f t="shared" si="8"/>
        <v>26660.16</v>
      </c>
      <c r="X10" s="62">
        <f t="shared" si="4"/>
        <v>9861.380000000001</v>
      </c>
      <c r="Y10" s="62">
        <f>+J10+M10</f>
        <v>19866</v>
      </c>
      <c r="Z10" s="62">
        <f>+G10-(W10+X10)</f>
        <v>103478.45999999999</v>
      </c>
    </row>
    <row r="11" spans="1:26" ht="75.75" x14ac:dyDescent="0.25">
      <c r="A11" s="51">
        <v>10</v>
      </c>
      <c r="B11" s="52" t="s">
        <v>75</v>
      </c>
      <c r="C11" s="52" t="s">
        <v>65</v>
      </c>
      <c r="D11" s="52" t="s">
        <v>8</v>
      </c>
      <c r="E11" s="52" t="s">
        <v>176</v>
      </c>
      <c r="F11" s="52" t="s">
        <v>47</v>
      </c>
      <c r="G11" s="53">
        <v>145000</v>
      </c>
      <c r="H11" s="53">
        <f t="shared" si="7"/>
        <v>136430.5</v>
      </c>
      <c r="I11" s="53">
        <f t="shared" si="0"/>
        <v>4161.5</v>
      </c>
      <c r="J11" s="53">
        <f t="shared" si="1"/>
        <v>10294.999999999998</v>
      </c>
      <c r="K11" s="53">
        <f t="shared" si="2"/>
        <v>822.89</v>
      </c>
      <c r="L11" s="53">
        <f t="shared" si="9"/>
        <v>4408</v>
      </c>
      <c r="M11" s="53">
        <f t="shared" si="10"/>
        <v>10280.5</v>
      </c>
      <c r="N11" s="53"/>
      <c r="O11" s="53">
        <f t="shared" si="3"/>
        <v>29967.89</v>
      </c>
      <c r="P11" s="53">
        <v>25</v>
      </c>
      <c r="Q11" s="125">
        <v>6000</v>
      </c>
      <c r="R11" s="62"/>
      <c r="S11" s="125">
        <v>487.68</v>
      </c>
      <c r="T11" s="62">
        <v>200</v>
      </c>
      <c r="U11" s="62">
        <f>IF((H11*12)&gt;867123.01,(79776+(((H11*12)-867123.01)*0.25))/12,IF((H11*12)&gt;624329.01,(31216+(((H11*12)-624329.01)*0.2))/12,IF((H11*12)&gt;416220.01,(((H11*12)-416220.01)*0.15)/12,0)))</f>
        <v>22690.562291666665</v>
      </c>
      <c r="V11" s="62"/>
      <c r="W11" s="62">
        <f t="shared" si="8"/>
        <v>29403.242291666666</v>
      </c>
      <c r="X11" s="62">
        <f t="shared" si="4"/>
        <v>8569.5</v>
      </c>
      <c r="Y11" s="62">
        <f t="shared" si="5"/>
        <v>20575.5</v>
      </c>
      <c r="Z11" s="62">
        <f t="shared" si="6"/>
        <v>107027.25770833333</v>
      </c>
    </row>
    <row r="12" spans="1:26" ht="45.75" x14ac:dyDescent="0.25">
      <c r="A12" s="51">
        <v>11</v>
      </c>
      <c r="B12" s="52" t="s">
        <v>77</v>
      </c>
      <c r="C12" s="52" t="s">
        <v>65</v>
      </c>
      <c r="D12" s="52" t="s">
        <v>56</v>
      </c>
      <c r="E12" s="52" t="s">
        <v>39</v>
      </c>
      <c r="F12" s="52" t="s">
        <v>48</v>
      </c>
      <c r="G12" s="53">
        <v>96000</v>
      </c>
      <c r="H12" s="53">
        <f t="shared" si="7"/>
        <v>88739.02</v>
      </c>
      <c r="I12" s="53">
        <f t="shared" si="0"/>
        <v>2755.2</v>
      </c>
      <c r="J12" s="53">
        <f t="shared" si="1"/>
        <v>6815.9999999999991</v>
      </c>
      <c r="K12" s="53">
        <f t="shared" si="2"/>
        <v>822.89</v>
      </c>
      <c r="L12" s="53">
        <f t="shared" si="9"/>
        <v>2918.4</v>
      </c>
      <c r="M12" s="53">
        <f t="shared" si="10"/>
        <v>6806.4000000000005</v>
      </c>
      <c r="N12" s="53">
        <v>1587.38</v>
      </c>
      <c r="O12" s="53">
        <f t="shared" si="3"/>
        <v>21706.27</v>
      </c>
      <c r="P12" s="53">
        <v>25</v>
      </c>
      <c r="Q12" s="125">
        <v>3000</v>
      </c>
      <c r="R12" s="62"/>
      <c r="S12" s="125">
        <v>957.49</v>
      </c>
      <c r="T12" s="62">
        <v>200</v>
      </c>
      <c r="U12" s="62">
        <v>10765.14</v>
      </c>
      <c r="V12" s="62"/>
      <c r="W12" s="62">
        <f t="shared" si="8"/>
        <v>14947.63</v>
      </c>
      <c r="X12" s="62">
        <f t="shared" si="4"/>
        <v>7260.9800000000005</v>
      </c>
      <c r="Y12" s="62">
        <f t="shared" si="5"/>
        <v>13622.4</v>
      </c>
      <c r="Z12" s="62">
        <f t="shared" si="6"/>
        <v>73791.39</v>
      </c>
    </row>
    <row r="13" spans="1:26" ht="75.75" hidden="1" x14ac:dyDescent="0.25">
      <c r="A13" s="51">
        <v>12</v>
      </c>
      <c r="B13" s="52" t="s">
        <v>78</v>
      </c>
      <c r="C13" s="52" t="s">
        <v>66</v>
      </c>
      <c r="D13" s="52" t="s">
        <v>56</v>
      </c>
      <c r="E13" s="52" t="s">
        <v>35</v>
      </c>
      <c r="F13" s="52" t="s">
        <v>47</v>
      </c>
      <c r="G13" s="53">
        <v>60000</v>
      </c>
      <c r="H13" s="53">
        <f t="shared" si="7"/>
        <v>56454</v>
      </c>
      <c r="I13" s="53">
        <f t="shared" si="0"/>
        <v>1722</v>
      </c>
      <c r="J13" s="53">
        <f t="shared" si="1"/>
        <v>4260</v>
      </c>
      <c r="K13" s="53">
        <f t="shared" si="2"/>
        <v>660.00000000000011</v>
      </c>
      <c r="L13" s="53">
        <f t="shared" si="9"/>
        <v>1824</v>
      </c>
      <c r="M13" s="53">
        <f t="shared" si="10"/>
        <v>4254</v>
      </c>
      <c r="N13" s="53"/>
      <c r="O13" s="53">
        <f t="shared" si="3"/>
        <v>12720</v>
      </c>
      <c r="P13" s="53">
        <v>25</v>
      </c>
      <c r="Q13" s="125">
        <v>2996.21</v>
      </c>
      <c r="R13" s="62"/>
      <c r="S13" s="125">
        <v>1363.27</v>
      </c>
      <c r="T13" s="62">
        <v>200</v>
      </c>
      <c r="U13" s="62">
        <v>3486.68</v>
      </c>
      <c r="V13" s="62"/>
      <c r="W13" s="62">
        <f t="shared" si="8"/>
        <v>8071.16</v>
      </c>
      <c r="X13" s="62">
        <f t="shared" si="4"/>
        <v>3546</v>
      </c>
      <c r="Y13" s="62">
        <f t="shared" si="5"/>
        <v>8514</v>
      </c>
      <c r="Z13" s="62">
        <f t="shared" si="6"/>
        <v>48382.84</v>
      </c>
    </row>
    <row r="14" spans="1:26" ht="60.75" x14ac:dyDescent="0.25">
      <c r="A14" s="51">
        <v>13</v>
      </c>
      <c r="B14" s="52" t="s">
        <v>79</v>
      </c>
      <c r="C14" s="52" t="s">
        <v>65</v>
      </c>
      <c r="D14" s="52" t="s">
        <v>9</v>
      </c>
      <c r="E14" s="52" t="s">
        <v>210</v>
      </c>
      <c r="F14" s="52" t="s">
        <v>47</v>
      </c>
      <c r="G14" s="53">
        <v>155000</v>
      </c>
      <c r="H14" s="53">
        <f t="shared" si="7"/>
        <v>142664.74</v>
      </c>
      <c r="I14" s="53">
        <f t="shared" si="0"/>
        <v>4448.5</v>
      </c>
      <c r="J14" s="53">
        <f t="shared" si="1"/>
        <v>11004.999999999998</v>
      </c>
      <c r="K14" s="53">
        <f t="shared" si="2"/>
        <v>822.89</v>
      </c>
      <c r="L14" s="53">
        <f t="shared" si="9"/>
        <v>4712</v>
      </c>
      <c r="M14" s="53">
        <f t="shared" si="10"/>
        <v>10989.5</v>
      </c>
      <c r="N14" s="55">
        <v>3174.76</v>
      </c>
      <c r="O14" s="53">
        <f t="shared" si="3"/>
        <v>35152.65</v>
      </c>
      <c r="P14" s="53">
        <v>25</v>
      </c>
      <c r="Q14" s="125"/>
      <c r="R14" s="62"/>
      <c r="S14" s="125">
        <v>1546.78</v>
      </c>
      <c r="T14" s="62">
        <v>200</v>
      </c>
      <c r="U14" s="62">
        <v>24244.09</v>
      </c>
      <c r="V14" s="62"/>
      <c r="W14" s="62">
        <f>P14+Q14+R14+S14+T14+U14</f>
        <v>26015.87</v>
      </c>
      <c r="X14" s="62">
        <f t="shared" si="4"/>
        <v>12335.26</v>
      </c>
      <c r="Y14" s="62">
        <f t="shared" si="5"/>
        <v>21994.5</v>
      </c>
      <c r="Z14" s="62">
        <f>+G14-(W14+X14)</f>
        <v>116648.87</v>
      </c>
    </row>
    <row r="15" spans="1:26" ht="75.75" hidden="1" x14ac:dyDescent="0.25">
      <c r="A15" s="51">
        <v>14</v>
      </c>
      <c r="B15" s="52" t="s">
        <v>80</v>
      </c>
      <c r="C15" s="52" t="s">
        <v>65</v>
      </c>
      <c r="D15" s="52" t="s">
        <v>11</v>
      </c>
      <c r="E15" s="52" t="s">
        <v>45</v>
      </c>
      <c r="F15" s="52" t="s">
        <v>47</v>
      </c>
      <c r="G15" s="53">
        <v>80000</v>
      </c>
      <c r="H15" s="53">
        <f t="shared" si="7"/>
        <v>75272</v>
      </c>
      <c r="I15" s="53">
        <f t="shared" si="0"/>
        <v>2296</v>
      </c>
      <c r="J15" s="53">
        <f t="shared" si="1"/>
        <v>5679.9999999999991</v>
      </c>
      <c r="K15" s="53">
        <f t="shared" si="2"/>
        <v>822.89</v>
      </c>
      <c r="L15" s="53">
        <f t="shared" si="9"/>
        <v>2432</v>
      </c>
      <c r="M15" s="53">
        <f t="shared" si="10"/>
        <v>5672</v>
      </c>
      <c r="N15" s="53"/>
      <c r="O15" s="53">
        <f t="shared" si="3"/>
        <v>16902.89</v>
      </c>
      <c r="P15" s="53">
        <v>25</v>
      </c>
      <c r="Q15" s="125">
        <v>500</v>
      </c>
      <c r="R15" s="62"/>
      <c r="S15" s="125">
        <v>966.97</v>
      </c>
      <c r="T15" s="62">
        <v>200</v>
      </c>
      <c r="U15" s="62">
        <f>IF((H15*12)&gt;867123.01,(79776+(((H15*12)-867123.01)*0.25))/12,IF((H15*12)&gt;624329.01,(31216+(((H15*12)-624329.01)*0.2))/12,IF((H15*12)&gt;416220.01,(((H15*12)-416220.01)*0.15)/12,0)))</f>
        <v>7400.9372916666662</v>
      </c>
      <c r="V15" s="62"/>
      <c r="W15" s="62">
        <f t="shared" si="8"/>
        <v>9092.9072916666664</v>
      </c>
      <c r="X15" s="62">
        <f t="shared" si="4"/>
        <v>4728</v>
      </c>
      <c r="Y15" s="62">
        <f t="shared" si="5"/>
        <v>11352</v>
      </c>
      <c r="Z15" s="62">
        <f t="shared" si="6"/>
        <v>66179.092708333337</v>
      </c>
    </row>
    <row r="16" spans="1:26" ht="105.75" hidden="1" x14ac:dyDescent="0.25">
      <c r="A16" s="51">
        <v>15</v>
      </c>
      <c r="B16" s="52" t="s">
        <v>81</v>
      </c>
      <c r="C16" s="52" t="s">
        <v>65</v>
      </c>
      <c r="D16" s="52" t="s">
        <v>11</v>
      </c>
      <c r="E16" s="52" t="s">
        <v>37</v>
      </c>
      <c r="F16" s="52" t="s">
        <v>47</v>
      </c>
      <c r="G16" s="53">
        <v>80000</v>
      </c>
      <c r="H16" s="53">
        <f t="shared" si="7"/>
        <v>70509.86</v>
      </c>
      <c r="I16" s="53">
        <f t="shared" si="0"/>
        <v>2296</v>
      </c>
      <c r="J16" s="53">
        <f t="shared" si="1"/>
        <v>5679.9999999999991</v>
      </c>
      <c r="K16" s="53">
        <f t="shared" si="2"/>
        <v>822.89</v>
      </c>
      <c r="L16" s="53">
        <f t="shared" si="9"/>
        <v>2432</v>
      </c>
      <c r="M16" s="53">
        <f t="shared" si="10"/>
        <v>5672</v>
      </c>
      <c r="N16" s="53">
        <v>4762.1400000000003</v>
      </c>
      <c r="O16" s="53">
        <f t="shared" si="3"/>
        <v>21665.03</v>
      </c>
      <c r="P16" s="53">
        <v>25</v>
      </c>
      <c r="Q16" s="125">
        <v>1200</v>
      </c>
      <c r="R16" s="62"/>
      <c r="S16" s="125">
        <v>2122.58</v>
      </c>
      <c r="T16" s="62">
        <v>200</v>
      </c>
      <c r="U16" s="62">
        <v>6297.85</v>
      </c>
      <c r="V16" s="62"/>
      <c r="W16" s="62">
        <f t="shared" si="8"/>
        <v>9845.43</v>
      </c>
      <c r="X16" s="62">
        <f t="shared" si="4"/>
        <v>9490.14</v>
      </c>
      <c r="Y16" s="62">
        <f t="shared" si="5"/>
        <v>11352</v>
      </c>
      <c r="Z16" s="62">
        <f t="shared" si="6"/>
        <v>60664.43</v>
      </c>
    </row>
    <row r="17" spans="1:26" ht="60.75" x14ac:dyDescent="0.25">
      <c r="A17" s="51">
        <v>16</v>
      </c>
      <c r="B17" s="52" t="s">
        <v>82</v>
      </c>
      <c r="C17" s="52" t="s">
        <v>65</v>
      </c>
      <c r="D17" s="52" t="s">
        <v>7</v>
      </c>
      <c r="E17" s="52" t="s">
        <v>211</v>
      </c>
      <c r="F17" s="52" t="s">
        <v>47</v>
      </c>
      <c r="G17" s="53">
        <v>95000</v>
      </c>
      <c r="H17" s="53">
        <f t="shared" si="7"/>
        <v>86210.74</v>
      </c>
      <c r="I17" s="53">
        <f t="shared" si="0"/>
        <v>2726.5</v>
      </c>
      <c r="J17" s="53">
        <f t="shared" si="1"/>
        <v>6744.9999999999991</v>
      </c>
      <c r="K17" s="53">
        <f t="shared" si="2"/>
        <v>822.89</v>
      </c>
      <c r="L17" s="53">
        <f t="shared" si="9"/>
        <v>2888</v>
      </c>
      <c r="M17" s="53">
        <f t="shared" si="10"/>
        <v>6735.5</v>
      </c>
      <c r="N17" s="55">
        <v>3174.76</v>
      </c>
      <c r="O17" s="53">
        <f t="shared" si="3"/>
        <v>23092.65</v>
      </c>
      <c r="P17" s="53">
        <v>25</v>
      </c>
      <c r="Q17" s="125"/>
      <c r="R17" s="62"/>
      <c r="S17" s="125">
        <v>4448.3999999999996</v>
      </c>
      <c r="T17" s="62">
        <v>200</v>
      </c>
      <c r="U17" s="62">
        <v>10130.59</v>
      </c>
      <c r="V17" s="62"/>
      <c r="W17" s="62">
        <f t="shared" si="8"/>
        <v>14803.99</v>
      </c>
      <c r="X17" s="62">
        <f t="shared" si="4"/>
        <v>8789.26</v>
      </c>
      <c r="Y17" s="62">
        <f t="shared" si="5"/>
        <v>13480.5</v>
      </c>
      <c r="Z17" s="62">
        <f t="shared" si="6"/>
        <v>71406.75</v>
      </c>
    </row>
    <row r="18" spans="1:26" ht="45.75" x14ac:dyDescent="0.25">
      <c r="A18" s="51">
        <v>17</v>
      </c>
      <c r="B18" s="52" t="s">
        <v>83</v>
      </c>
      <c r="C18" s="52" t="s">
        <v>65</v>
      </c>
      <c r="D18" s="52" t="s">
        <v>6</v>
      </c>
      <c r="E18" s="52" t="s">
        <v>16</v>
      </c>
      <c r="F18" s="52" t="s">
        <v>47</v>
      </c>
      <c r="G18" s="53">
        <v>95000</v>
      </c>
      <c r="H18" s="53">
        <f t="shared" si="7"/>
        <v>86210.74</v>
      </c>
      <c r="I18" s="53">
        <f t="shared" si="0"/>
        <v>2726.5</v>
      </c>
      <c r="J18" s="53">
        <f t="shared" si="1"/>
        <v>6744.9999999999991</v>
      </c>
      <c r="K18" s="53">
        <f t="shared" si="2"/>
        <v>822.89</v>
      </c>
      <c r="L18" s="53">
        <f t="shared" si="9"/>
        <v>2888</v>
      </c>
      <c r="M18" s="53">
        <f t="shared" si="10"/>
        <v>6735.5</v>
      </c>
      <c r="N18" s="55">
        <v>3174.76</v>
      </c>
      <c r="O18" s="53">
        <f t="shared" si="3"/>
        <v>23092.65</v>
      </c>
      <c r="P18" s="53">
        <v>25</v>
      </c>
      <c r="Q18" s="125">
        <v>10686.79</v>
      </c>
      <c r="R18" s="62"/>
      <c r="S18" s="125">
        <v>1852.54</v>
      </c>
      <c r="T18" s="62">
        <v>200</v>
      </c>
      <c r="U18" s="62">
        <v>10135.549999999999</v>
      </c>
      <c r="V18" s="62"/>
      <c r="W18" s="62">
        <f t="shared" si="8"/>
        <v>22899.88</v>
      </c>
      <c r="X18" s="62">
        <f t="shared" si="4"/>
        <v>8789.26</v>
      </c>
      <c r="Y18" s="62">
        <f>+J18++K18+M18</f>
        <v>14303.39</v>
      </c>
      <c r="Z18" s="62">
        <f t="shared" si="6"/>
        <v>63310.86</v>
      </c>
    </row>
    <row r="19" spans="1:26" ht="120.75" x14ac:dyDescent="0.25">
      <c r="A19" s="51">
        <v>18</v>
      </c>
      <c r="B19" s="52" t="s">
        <v>84</v>
      </c>
      <c r="C19" s="52" t="s">
        <v>66</v>
      </c>
      <c r="D19" s="52" t="s">
        <v>179</v>
      </c>
      <c r="E19" s="52" t="s">
        <v>178</v>
      </c>
      <c r="F19" s="52" t="s">
        <v>47</v>
      </c>
      <c r="G19" s="53">
        <v>95000</v>
      </c>
      <c r="H19" s="53">
        <f t="shared" si="7"/>
        <v>89385.5</v>
      </c>
      <c r="I19" s="53">
        <f t="shared" si="0"/>
        <v>2726.5</v>
      </c>
      <c r="J19" s="53">
        <f t="shared" si="1"/>
        <v>6744.9999999999991</v>
      </c>
      <c r="K19" s="53">
        <f t="shared" si="2"/>
        <v>822.89</v>
      </c>
      <c r="L19" s="53">
        <f t="shared" si="9"/>
        <v>2888</v>
      </c>
      <c r="M19" s="53">
        <f t="shared" si="10"/>
        <v>6735.5</v>
      </c>
      <c r="N19" s="53"/>
      <c r="O19" s="53">
        <f t="shared" si="3"/>
        <v>19917.89</v>
      </c>
      <c r="P19" s="53">
        <v>25</v>
      </c>
      <c r="Q19" s="125">
        <v>200</v>
      </c>
      <c r="R19" s="62"/>
      <c r="S19" s="125">
        <v>1804.59</v>
      </c>
      <c r="T19" s="62">
        <v>200</v>
      </c>
      <c r="U19" s="62">
        <v>10929.24</v>
      </c>
      <c r="V19" s="62"/>
      <c r="W19" s="62">
        <f t="shared" si="8"/>
        <v>13158.83</v>
      </c>
      <c r="X19" s="62">
        <f t="shared" si="4"/>
        <v>5614.5</v>
      </c>
      <c r="Y19" s="62">
        <f t="shared" ref="Y19:Y70" si="11">+J19+M19</f>
        <v>13480.5</v>
      </c>
      <c r="Z19" s="62">
        <f t="shared" si="6"/>
        <v>76226.67</v>
      </c>
    </row>
    <row r="20" spans="1:26" ht="90.75" hidden="1" x14ac:dyDescent="0.25">
      <c r="A20" s="51">
        <v>19</v>
      </c>
      <c r="B20" s="52" t="s">
        <v>85</v>
      </c>
      <c r="C20" s="52" t="s">
        <v>65</v>
      </c>
      <c r="D20" s="52" t="s">
        <v>11</v>
      </c>
      <c r="E20" s="52" t="s">
        <v>28</v>
      </c>
      <c r="F20" s="52" t="s">
        <v>47</v>
      </c>
      <c r="G20" s="53">
        <v>80000</v>
      </c>
      <c r="H20" s="53">
        <f t="shared" si="7"/>
        <v>72097.240000000005</v>
      </c>
      <c r="I20" s="53">
        <f t="shared" si="0"/>
        <v>2296</v>
      </c>
      <c r="J20" s="53">
        <f t="shared" si="1"/>
        <v>5679.9999999999991</v>
      </c>
      <c r="K20" s="53">
        <f t="shared" si="2"/>
        <v>822.89</v>
      </c>
      <c r="L20" s="53">
        <f t="shared" si="9"/>
        <v>2432</v>
      </c>
      <c r="M20" s="53">
        <f t="shared" si="10"/>
        <v>5672</v>
      </c>
      <c r="N20" s="55">
        <v>3174.76</v>
      </c>
      <c r="O20" s="53">
        <f t="shared" si="3"/>
        <v>20077.650000000001</v>
      </c>
      <c r="P20" s="53">
        <v>25</v>
      </c>
      <c r="Q20" s="125"/>
      <c r="R20" s="62"/>
      <c r="S20" s="125">
        <v>2212.86</v>
      </c>
      <c r="T20" s="62">
        <v>200</v>
      </c>
      <c r="U20" s="62">
        <v>6615.32</v>
      </c>
      <c r="V20" s="62"/>
      <c r="W20" s="62">
        <f t="shared" si="8"/>
        <v>9053.18</v>
      </c>
      <c r="X20" s="62">
        <f t="shared" si="4"/>
        <v>7902.76</v>
      </c>
      <c r="Y20" s="62">
        <f t="shared" si="11"/>
        <v>11352</v>
      </c>
      <c r="Z20" s="62">
        <f t="shared" si="6"/>
        <v>63044.06</v>
      </c>
    </row>
    <row r="21" spans="1:26" ht="30.75" x14ac:dyDescent="0.25">
      <c r="A21" s="51">
        <v>20</v>
      </c>
      <c r="B21" s="52" t="s">
        <v>87</v>
      </c>
      <c r="C21" s="52" t="s">
        <v>65</v>
      </c>
      <c r="D21" s="52" t="s">
        <v>177</v>
      </c>
      <c r="E21" s="52" t="s">
        <v>19</v>
      </c>
      <c r="F21" s="52" t="s">
        <v>60</v>
      </c>
      <c r="G21" s="53">
        <v>130000</v>
      </c>
      <c r="H21" s="53">
        <f t="shared" si="7"/>
        <v>122317</v>
      </c>
      <c r="I21" s="53">
        <f t="shared" si="0"/>
        <v>3731</v>
      </c>
      <c r="J21" s="53">
        <f t="shared" si="1"/>
        <v>9230</v>
      </c>
      <c r="K21" s="53">
        <f t="shared" si="2"/>
        <v>822.89</v>
      </c>
      <c r="L21" s="53">
        <f t="shared" si="9"/>
        <v>3952</v>
      </c>
      <c r="M21" s="53">
        <f t="shared" si="10"/>
        <v>9217</v>
      </c>
      <c r="N21" s="53"/>
      <c r="O21" s="53">
        <f t="shared" si="3"/>
        <v>26952.89</v>
      </c>
      <c r="P21" s="53">
        <v>25</v>
      </c>
      <c r="Q21" s="125"/>
      <c r="R21" s="62"/>
      <c r="S21" s="125">
        <v>398.64</v>
      </c>
      <c r="T21" s="62">
        <v>200</v>
      </c>
      <c r="U21" s="62">
        <f t="shared" ref="U21:U23" si="12">IF((H21*12)&gt;867123.01,(79776+(((H21*12)-867123.01)*0.25))/12,IF((H21*12)&gt;624329.01,(31216+(((H21*12)-624329.01)*0.2))/12,IF((H21*12)&gt;416220.01,(((H21*12)-416220.01)*0.15)/12,0)))</f>
        <v>19162.187291666665</v>
      </c>
      <c r="V21" s="62"/>
      <c r="W21" s="62">
        <f t="shared" si="8"/>
        <v>19785.827291666665</v>
      </c>
      <c r="X21" s="62">
        <f t="shared" si="4"/>
        <v>7683</v>
      </c>
      <c r="Y21" s="62">
        <f t="shared" si="11"/>
        <v>18447</v>
      </c>
      <c r="Z21" s="62">
        <f t="shared" si="6"/>
        <v>102531.17270833334</v>
      </c>
    </row>
    <row r="22" spans="1:26" ht="30.75" x14ac:dyDescent="0.25">
      <c r="A22" s="51">
        <v>21</v>
      </c>
      <c r="B22" s="52" t="s">
        <v>227</v>
      </c>
      <c r="C22" s="54" t="s">
        <v>66</v>
      </c>
      <c r="D22" s="114" t="s">
        <v>177</v>
      </c>
      <c r="E22" s="52" t="s">
        <v>201</v>
      </c>
      <c r="F22" s="54" t="s">
        <v>47</v>
      </c>
      <c r="G22" s="55">
        <v>100000</v>
      </c>
      <c r="H22" s="55">
        <f t="shared" si="7"/>
        <v>94090</v>
      </c>
      <c r="I22" s="53">
        <f t="shared" si="0"/>
        <v>2870</v>
      </c>
      <c r="J22" s="53">
        <f t="shared" si="1"/>
        <v>7099.9999999999991</v>
      </c>
      <c r="K22" s="53">
        <f t="shared" si="2"/>
        <v>822.89</v>
      </c>
      <c r="L22" s="53">
        <f t="shared" si="9"/>
        <v>3040</v>
      </c>
      <c r="M22" s="53">
        <f t="shared" si="10"/>
        <v>7090.0000000000009</v>
      </c>
      <c r="N22" s="55"/>
      <c r="O22" s="55">
        <f t="shared" si="3"/>
        <v>20922.89</v>
      </c>
      <c r="P22" s="55">
        <v>25</v>
      </c>
      <c r="Q22" s="125"/>
      <c r="R22" s="63"/>
      <c r="S22" s="126"/>
      <c r="T22" s="62">
        <v>200</v>
      </c>
      <c r="U22" s="63">
        <v>12105.37</v>
      </c>
      <c r="V22" s="63"/>
      <c r="W22" s="62">
        <f t="shared" si="8"/>
        <v>12330.37</v>
      </c>
      <c r="X22" s="62">
        <f t="shared" si="4"/>
        <v>5910</v>
      </c>
      <c r="Y22" s="63">
        <f t="shared" si="11"/>
        <v>14190</v>
      </c>
      <c r="Z22" s="62">
        <f t="shared" si="6"/>
        <v>81759.63</v>
      </c>
    </row>
    <row r="23" spans="1:26" ht="105.75" hidden="1" x14ac:dyDescent="0.25">
      <c r="A23" s="51">
        <v>22</v>
      </c>
      <c r="B23" s="54" t="s">
        <v>207</v>
      </c>
      <c r="C23" s="54" t="s">
        <v>66</v>
      </c>
      <c r="D23" s="114" t="s">
        <v>56</v>
      </c>
      <c r="E23" s="52" t="s">
        <v>208</v>
      </c>
      <c r="F23" s="52" t="s">
        <v>48</v>
      </c>
      <c r="G23" s="55">
        <v>65000</v>
      </c>
      <c r="H23" s="55">
        <f>+G23-(I23+L23+N23)</f>
        <v>61158.5</v>
      </c>
      <c r="I23" s="53">
        <f t="shared" si="0"/>
        <v>1865.5</v>
      </c>
      <c r="J23" s="53">
        <f t="shared" si="1"/>
        <v>4615</v>
      </c>
      <c r="K23" s="53">
        <f t="shared" si="2"/>
        <v>715.00000000000011</v>
      </c>
      <c r="L23" s="53">
        <f t="shared" si="9"/>
        <v>1976</v>
      </c>
      <c r="M23" s="53">
        <f t="shared" si="10"/>
        <v>4608.5</v>
      </c>
      <c r="N23" s="55"/>
      <c r="O23" s="55">
        <f>+I23+J23+K23+L23+M23+N23</f>
        <v>13780</v>
      </c>
      <c r="P23" s="53">
        <v>25</v>
      </c>
      <c r="Q23" s="125"/>
      <c r="R23" s="63"/>
      <c r="S23" s="126">
        <v>1716.35</v>
      </c>
      <c r="T23" s="62">
        <v>200</v>
      </c>
      <c r="U23" s="63">
        <f t="shared" si="12"/>
        <v>4427.5498333333335</v>
      </c>
      <c r="V23" s="63"/>
      <c r="W23" s="62">
        <f t="shared" si="8"/>
        <v>6368.8998333333329</v>
      </c>
      <c r="X23" s="62">
        <f t="shared" si="4"/>
        <v>3841.5</v>
      </c>
      <c r="Y23" s="63">
        <f>+J23+M23</f>
        <v>9223.5</v>
      </c>
      <c r="Z23" s="62">
        <f>+G23-(W23+X23)</f>
        <v>54789.600166666671</v>
      </c>
    </row>
    <row r="24" spans="1:26" ht="30.75" x14ac:dyDescent="0.25">
      <c r="A24" s="51">
        <v>23</v>
      </c>
      <c r="B24" s="52" t="s">
        <v>88</v>
      </c>
      <c r="C24" s="52" t="s">
        <v>66</v>
      </c>
      <c r="D24" s="52" t="s">
        <v>8</v>
      </c>
      <c r="E24" s="52" t="s">
        <v>25</v>
      </c>
      <c r="F24" s="52" t="s">
        <v>48</v>
      </c>
      <c r="G24" s="53">
        <v>95000</v>
      </c>
      <c r="H24" s="53">
        <f t="shared" si="7"/>
        <v>87798.12</v>
      </c>
      <c r="I24" s="53">
        <f t="shared" si="0"/>
        <v>2726.5</v>
      </c>
      <c r="J24" s="53">
        <f t="shared" si="1"/>
        <v>6744.9999999999991</v>
      </c>
      <c r="K24" s="53">
        <f t="shared" si="2"/>
        <v>822.89</v>
      </c>
      <c r="L24" s="53">
        <f t="shared" si="9"/>
        <v>2888</v>
      </c>
      <c r="M24" s="53">
        <f t="shared" si="10"/>
        <v>6735.5</v>
      </c>
      <c r="N24" s="53">
        <v>1587.38</v>
      </c>
      <c r="O24" s="53">
        <f t="shared" si="3"/>
        <v>21505.27</v>
      </c>
      <c r="P24" s="53">
        <v>25</v>
      </c>
      <c r="Q24" s="125"/>
      <c r="R24" s="62"/>
      <c r="S24" s="125">
        <v>2183.19</v>
      </c>
      <c r="T24" s="62">
        <v>200</v>
      </c>
      <c r="U24" s="62">
        <v>10529.92</v>
      </c>
      <c r="V24" s="62"/>
      <c r="W24" s="62">
        <f t="shared" si="8"/>
        <v>12938.11</v>
      </c>
      <c r="X24" s="62">
        <f t="shared" si="4"/>
        <v>7201.88</v>
      </c>
      <c r="Y24" s="62">
        <f t="shared" si="11"/>
        <v>13480.5</v>
      </c>
      <c r="Z24" s="62">
        <f t="shared" si="6"/>
        <v>74860.009999999995</v>
      </c>
    </row>
    <row r="25" spans="1:26" ht="30.75" x14ac:dyDescent="0.25">
      <c r="A25" s="51">
        <v>24</v>
      </c>
      <c r="B25" s="52" t="s">
        <v>89</v>
      </c>
      <c r="C25" s="52" t="s">
        <v>65</v>
      </c>
      <c r="D25" s="52" t="s">
        <v>8</v>
      </c>
      <c r="E25" s="52" t="s">
        <v>31</v>
      </c>
      <c r="F25" s="52" t="s">
        <v>47</v>
      </c>
      <c r="G25" s="53">
        <v>95000</v>
      </c>
      <c r="H25" s="53">
        <f t="shared" si="7"/>
        <v>86210.74</v>
      </c>
      <c r="I25" s="53">
        <f t="shared" si="0"/>
        <v>2726.5</v>
      </c>
      <c r="J25" s="53">
        <f t="shared" si="1"/>
        <v>6744.9999999999991</v>
      </c>
      <c r="K25" s="53">
        <f t="shared" si="2"/>
        <v>822.89</v>
      </c>
      <c r="L25" s="53">
        <f t="shared" si="9"/>
        <v>2888</v>
      </c>
      <c r="M25" s="53">
        <f t="shared" si="10"/>
        <v>6735.5</v>
      </c>
      <c r="N25" s="55">
        <v>3174.76</v>
      </c>
      <c r="O25" s="53">
        <f t="shared" si="3"/>
        <v>23092.65</v>
      </c>
      <c r="P25" s="53">
        <v>25</v>
      </c>
      <c r="Q25" s="125"/>
      <c r="R25" s="62"/>
      <c r="S25" s="125">
        <v>88.4</v>
      </c>
      <c r="T25" s="62">
        <v>200</v>
      </c>
      <c r="U25" s="62">
        <v>10135.549999999999</v>
      </c>
      <c r="V25" s="62"/>
      <c r="W25" s="62">
        <f t="shared" si="8"/>
        <v>10448.949999999999</v>
      </c>
      <c r="X25" s="62">
        <f t="shared" si="4"/>
        <v>8789.26</v>
      </c>
      <c r="Y25" s="62">
        <f t="shared" si="11"/>
        <v>13480.5</v>
      </c>
      <c r="Z25" s="62">
        <f t="shared" si="6"/>
        <v>75761.790000000008</v>
      </c>
    </row>
    <row r="26" spans="1:26" ht="75.75" hidden="1" x14ac:dyDescent="0.25">
      <c r="A26" s="51">
        <v>25</v>
      </c>
      <c r="B26" s="52" t="s">
        <v>90</v>
      </c>
      <c r="C26" s="52" t="s">
        <v>65</v>
      </c>
      <c r="D26" s="52" t="s">
        <v>8</v>
      </c>
      <c r="E26" s="52" t="s">
        <v>27</v>
      </c>
      <c r="F26" s="52" t="s">
        <v>47</v>
      </c>
      <c r="G26" s="53">
        <v>80000</v>
      </c>
      <c r="H26" s="53">
        <f t="shared" si="7"/>
        <v>75272</v>
      </c>
      <c r="I26" s="53">
        <f t="shared" si="0"/>
        <v>2296</v>
      </c>
      <c r="J26" s="53">
        <f t="shared" si="1"/>
        <v>5679.9999999999991</v>
      </c>
      <c r="K26" s="53">
        <f t="shared" si="2"/>
        <v>822.89</v>
      </c>
      <c r="L26" s="53">
        <f t="shared" si="9"/>
        <v>2432</v>
      </c>
      <c r="M26" s="53">
        <f t="shared" si="10"/>
        <v>5672</v>
      </c>
      <c r="N26" s="53"/>
      <c r="O26" s="53">
        <f t="shared" si="3"/>
        <v>16902.89</v>
      </c>
      <c r="P26" s="53">
        <v>25</v>
      </c>
      <c r="Q26" s="125"/>
      <c r="R26" s="62"/>
      <c r="S26" s="125">
        <v>1236.6600000000001</v>
      </c>
      <c r="T26" s="62">
        <v>200</v>
      </c>
      <c r="U26" s="62">
        <v>7400.87</v>
      </c>
      <c r="V26" s="62"/>
      <c r="W26" s="62">
        <f t="shared" si="8"/>
        <v>8862.5300000000007</v>
      </c>
      <c r="X26" s="62">
        <f t="shared" si="4"/>
        <v>4728</v>
      </c>
      <c r="Y26" s="62">
        <f t="shared" si="11"/>
        <v>11352</v>
      </c>
      <c r="Z26" s="62">
        <f t="shared" si="6"/>
        <v>66409.47</v>
      </c>
    </row>
    <row r="27" spans="1:26" ht="60.75" hidden="1" x14ac:dyDescent="0.25">
      <c r="A27" s="51">
        <v>26</v>
      </c>
      <c r="B27" s="52" t="s">
        <v>212</v>
      </c>
      <c r="C27" s="52" t="s">
        <v>65</v>
      </c>
      <c r="D27" s="52" t="s">
        <v>8</v>
      </c>
      <c r="E27" s="52" t="s">
        <v>27</v>
      </c>
      <c r="F27" s="52" t="s">
        <v>47</v>
      </c>
      <c r="G27" s="53">
        <v>80000</v>
      </c>
      <c r="H27" s="53">
        <f t="shared" si="7"/>
        <v>75272</v>
      </c>
      <c r="I27" s="53">
        <f t="shared" si="0"/>
        <v>2296</v>
      </c>
      <c r="J27" s="53">
        <f t="shared" si="1"/>
        <v>5679.9999999999991</v>
      </c>
      <c r="K27" s="53">
        <f t="shared" si="2"/>
        <v>822.89</v>
      </c>
      <c r="L27" s="53">
        <f t="shared" si="9"/>
        <v>2432</v>
      </c>
      <c r="M27" s="53">
        <f t="shared" si="10"/>
        <v>5672</v>
      </c>
      <c r="N27" s="53"/>
      <c r="O27" s="53">
        <f t="shared" si="3"/>
        <v>16902.89</v>
      </c>
      <c r="P27" s="53">
        <v>25</v>
      </c>
      <c r="Q27" s="125"/>
      <c r="R27" s="62"/>
      <c r="S27" s="125">
        <v>1214.45</v>
      </c>
      <c r="T27" s="62">
        <v>200</v>
      </c>
      <c r="U27" s="62">
        <v>7400.87</v>
      </c>
      <c r="V27" s="62"/>
      <c r="W27" s="62">
        <f t="shared" si="8"/>
        <v>8840.32</v>
      </c>
      <c r="X27" s="62">
        <f t="shared" si="4"/>
        <v>4728</v>
      </c>
      <c r="Y27" s="62">
        <f t="shared" si="11"/>
        <v>11352</v>
      </c>
      <c r="Z27" s="62">
        <f t="shared" si="6"/>
        <v>66431.679999999993</v>
      </c>
    </row>
    <row r="28" spans="1:26" ht="90.75" hidden="1" x14ac:dyDescent="0.25">
      <c r="A28" s="51">
        <v>27</v>
      </c>
      <c r="B28" s="52" t="s">
        <v>91</v>
      </c>
      <c r="C28" s="52" t="s">
        <v>66</v>
      </c>
      <c r="D28" s="52" t="s">
        <v>8</v>
      </c>
      <c r="E28" s="52" t="s">
        <v>27</v>
      </c>
      <c r="F28" s="52" t="s">
        <v>47</v>
      </c>
      <c r="G28" s="53">
        <v>80000</v>
      </c>
      <c r="H28" s="53">
        <f t="shared" si="7"/>
        <v>75272</v>
      </c>
      <c r="I28" s="53">
        <f t="shared" si="0"/>
        <v>2296</v>
      </c>
      <c r="J28" s="53">
        <f t="shared" si="1"/>
        <v>5679.9999999999991</v>
      </c>
      <c r="K28" s="53">
        <f t="shared" si="2"/>
        <v>822.89</v>
      </c>
      <c r="L28" s="53">
        <f t="shared" si="9"/>
        <v>2432</v>
      </c>
      <c r="M28" s="53">
        <f t="shared" si="10"/>
        <v>5672</v>
      </c>
      <c r="N28" s="53"/>
      <c r="O28" s="53">
        <f t="shared" si="3"/>
        <v>16902.89</v>
      </c>
      <c r="P28" s="53">
        <v>25</v>
      </c>
      <c r="Q28" s="125"/>
      <c r="R28" s="62"/>
      <c r="S28" s="125">
        <v>937.31</v>
      </c>
      <c r="T28" s="62">
        <v>200</v>
      </c>
      <c r="U28" s="62">
        <v>7400.87</v>
      </c>
      <c r="V28" s="62"/>
      <c r="W28" s="62">
        <f t="shared" si="8"/>
        <v>8563.18</v>
      </c>
      <c r="X28" s="62">
        <f t="shared" si="4"/>
        <v>4728</v>
      </c>
      <c r="Y28" s="62">
        <f t="shared" si="11"/>
        <v>11352</v>
      </c>
      <c r="Z28" s="62">
        <f t="shared" si="6"/>
        <v>66708.820000000007</v>
      </c>
    </row>
    <row r="29" spans="1:26" ht="45.75" x14ac:dyDescent="0.25">
      <c r="A29" s="51">
        <v>28</v>
      </c>
      <c r="B29" s="52" t="s">
        <v>92</v>
      </c>
      <c r="C29" s="52" t="s">
        <v>65</v>
      </c>
      <c r="D29" s="52" t="s">
        <v>8</v>
      </c>
      <c r="E29" s="52" t="s">
        <v>26</v>
      </c>
      <c r="F29" s="52" t="s">
        <v>47</v>
      </c>
      <c r="G29" s="53">
        <v>95000</v>
      </c>
      <c r="H29" s="53">
        <f t="shared" si="7"/>
        <v>87798.12</v>
      </c>
      <c r="I29" s="53">
        <f t="shared" si="0"/>
        <v>2726.5</v>
      </c>
      <c r="J29" s="53">
        <f t="shared" si="1"/>
        <v>6744.9999999999991</v>
      </c>
      <c r="K29" s="53">
        <f t="shared" si="2"/>
        <v>822.89</v>
      </c>
      <c r="L29" s="53">
        <f t="shared" si="9"/>
        <v>2888</v>
      </c>
      <c r="M29" s="53">
        <f t="shared" si="10"/>
        <v>6735.5</v>
      </c>
      <c r="N29" s="53">
        <v>1587.38</v>
      </c>
      <c r="O29" s="53">
        <f t="shared" si="3"/>
        <v>21505.27</v>
      </c>
      <c r="P29" s="53">
        <v>25</v>
      </c>
      <c r="Q29" s="125">
        <v>5000</v>
      </c>
      <c r="R29" s="62"/>
      <c r="S29" s="125">
        <v>2506.56</v>
      </c>
      <c r="T29" s="62">
        <v>200</v>
      </c>
      <c r="U29" s="62">
        <v>10532.4</v>
      </c>
      <c r="V29" s="62"/>
      <c r="W29" s="62">
        <f t="shared" si="8"/>
        <v>18263.96</v>
      </c>
      <c r="X29" s="62">
        <f t="shared" si="4"/>
        <v>7201.88</v>
      </c>
      <c r="Y29" s="62">
        <f t="shared" si="11"/>
        <v>13480.5</v>
      </c>
      <c r="Z29" s="62">
        <f t="shared" si="6"/>
        <v>69534.16</v>
      </c>
    </row>
    <row r="30" spans="1:26" ht="75.75" hidden="1" x14ac:dyDescent="0.25">
      <c r="A30" s="51">
        <v>29</v>
      </c>
      <c r="B30" s="52" t="s">
        <v>94</v>
      </c>
      <c r="C30" s="52" t="s">
        <v>65</v>
      </c>
      <c r="D30" s="52" t="s">
        <v>136</v>
      </c>
      <c r="E30" s="52" t="s">
        <v>40</v>
      </c>
      <c r="F30" s="52" t="s">
        <v>47</v>
      </c>
      <c r="G30" s="53">
        <v>80000</v>
      </c>
      <c r="H30" s="53">
        <f t="shared" si="7"/>
        <v>75272</v>
      </c>
      <c r="I30" s="53">
        <f t="shared" si="0"/>
        <v>2296</v>
      </c>
      <c r="J30" s="53">
        <f t="shared" si="1"/>
        <v>5679.9999999999991</v>
      </c>
      <c r="K30" s="53">
        <f t="shared" si="2"/>
        <v>822.89</v>
      </c>
      <c r="L30" s="53">
        <f t="shared" si="9"/>
        <v>2432</v>
      </c>
      <c r="M30" s="53">
        <f t="shared" si="10"/>
        <v>5672</v>
      </c>
      <c r="N30" s="53"/>
      <c r="O30" s="53">
        <f t="shared" si="3"/>
        <v>16902.89</v>
      </c>
      <c r="P30" s="53">
        <v>25</v>
      </c>
      <c r="Q30" s="125">
        <v>4000</v>
      </c>
      <c r="R30" s="62"/>
      <c r="S30" s="125">
        <v>2192.5300000000002</v>
      </c>
      <c r="T30" s="62">
        <v>200</v>
      </c>
      <c r="U30" s="62">
        <v>7400.87</v>
      </c>
      <c r="V30" s="62"/>
      <c r="W30" s="62">
        <f t="shared" si="8"/>
        <v>13818.400000000001</v>
      </c>
      <c r="X30" s="62">
        <f t="shared" si="4"/>
        <v>4728</v>
      </c>
      <c r="Y30" s="62">
        <f t="shared" si="11"/>
        <v>11352</v>
      </c>
      <c r="Z30" s="62">
        <f t="shared" si="6"/>
        <v>61453.599999999999</v>
      </c>
    </row>
    <row r="31" spans="1:26" ht="60.75" x14ac:dyDescent="0.25">
      <c r="A31" s="51">
        <v>30</v>
      </c>
      <c r="B31" s="52" t="s">
        <v>95</v>
      </c>
      <c r="C31" s="52" t="s">
        <v>65</v>
      </c>
      <c r="D31" s="52" t="s">
        <v>12</v>
      </c>
      <c r="E31" s="52" t="s">
        <v>224</v>
      </c>
      <c r="F31" s="52" t="s">
        <v>47</v>
      </c>
      <c r="G31" s="53">
        <v>95000</v>
      </c>
      <c r="H31" s="53">
        <f t="shared" si="7"/>
        <v>87798.12</v>
      </c>
      <c r="I31" s="53">
        <f t="shared" si="0"/>
        <v>2726.5</v>
      </c>
      <c r="J31" s="53">
        <f t="shared" si="1"/>
        <v>6744.9999999999991</v>
      </c>
      <c r="K31" s="53">
        <f t="shared" si="2"/>
        <v>822.89</v>
      </c>
      <c r="L31" s="53">
        <f t="shared" si="9"/>
        <v>2888</v>
      </c>
      <c r="M31" s="53">
        <f t="shared" si="10"/>
        <v>6735.5</v>
      </c>
      <c r="N31" s="53">
        <v>1587.38</v>
      </c>
      <c r="O31" s="53">
        <f t="shared" si="3"/>
        <v>21505.27</v>
      </c>
      <c r="P31" s="53">
        <v>25</v>
      </c>
      <c r="Q31" s="125">
        <v>2960.07</v>
      </c>
      <c r="R31" s="62"/>
      <c r="S31" s="125">
        <v>469.97</v>
      </c>
      <c r="T31" s="62">
        <v>200</v>
      </c>
      <c r="U31" s="62">
        <v>10532.4</v>
      </c>
      <c r="V31" s="62"/>
      <c r="W31" s="62">
        <f t="shared" si="8"/>
        <v>14187.439999999999</v>
      </c>
      <c r="X31" s="62">
        <f t="shared" si="4"/>
        <v>7201.88</v>
      </c>
      <c r="Y31" s="62">
        <f t="shared" si="11"/>
        <v>13480.5</v>
      </c>
      <c r="Z31" s="62">
        <f t="shared" si="6"/>
        <v>73610.679999999993</v>
      </c>
    </row>
    <row r="32" spans="1:26" ht="90.75" hidden="1" x14ac:dyDescent="0.25">
      <c r="A32" s="51">
        <v>31</v>
      </c>
      <c r="B32" s="52" t="s">
        <v>213</v>
      </c>
      <c r="C32" s="52" t="s">
        <v>66</v>
      </c>
      <c r="D32" s="52" t="s">
        <v>141</v>
      </c>
      <c r="E32" s="52" t="s">
        <v>46</v>
      </c>
      <c r="F32" s="52" t="s">
        <v>47</v>
      </c>
      <c r="G32" s="53">
        <v>48000</v>
      </c>
      <c r="H32" s="53">
        <f t="shared" si="7"/>
        <v>45163.199999999997</v>
      </c>
      <c r="I32" s="53">
        <f t="shared" si="0"/>
        <v>1377.6</v>
      </c>
      <c r="J32" s="53">
        <f t="shared" si="1"/>
        <v>3407.9999999999995</v>
      </c>
      <c r="K32" s="53">
        <f t="shared" si="2"/>
        <v>528</v>
      </c>
      <c r="L32" s="53">
        <f t="shared" si="9"/>
        <v>1459.2</v>
      </c>
      <c r="M32" s="53">
        <f t="shared" si="10"/>
        <v>3403.2000000000003</v>
      </c>
      <c r="N32" s="53"/>
      <c r="O32" s="53">
        <f t="shared" si="3"/>
        <v>10176</v>
      </c>
      <c r="P32" s="53">
        <v>25</v>
      </c>
      <c r="Q32" s="125">
        <v>1000</v>
      </c>
      <c r="R32" s="62"/>
      <c r="S32" s="125">
        <v>2390.44</v>
      </c>
      <c r="T32" s="62">
        <v>200</v>
      </c>
      <c r="U32" s="62">
        <v>1571.73</v>
      </c>
      <c r="V32" s="62"/>
      <c r="W32" s="62">
        <f t="shared" si="8"/>
        <v>5187.17</v>
      </c>
      <c r="X32" s="62">
        <f t="shared" si="4"/>
        <v>2836.8</v>
      </c>
      <c r="Y32" s="62">
        <f t="shared" si="11"/>
        <v>6811.2</v>
      </c>
      <c r="Z32" s="62">
        <f t="shared" si="6"/>
        <v>39976.03</v>
      </c>
    </row>
    <row r="33" spans="1:26" ht="105.75" hidden="1" x14ac:dyDescent="0.25">
      <c r="A33" s="127">
        <v>32</v>
      </c>
      <c r="B33" s="128" t="s">
        <v>76</v>
      </c>
      <c r="C33" s="128" t="s">
        <v>66</v>
      </c>
      <c r="D33" s="128" t="s">
        <v>8</v>
      </c>
      <c r="E33" s="128" t="s">
        <v>170</v>
      </c>
      <c r="F33" s="128" t="s">
        <v>47</v>
      </c>
      <c r="G33" s="129">
        <v>48000</v>
      </c>
      <c r="H33" s="129">
        <f>+G33-(I33+L33+N33)</f>
        <v>45163.199999999997</v>
      </c>
      <c r="I33" s="129">
        <f t="shared" si="0"/>
        <v>1377.6</v>
      </c>
      <c r="J33" s="129">
        <f t="shared" si="1"/>
        <v>3407.9999999999995</v>
      </c>
      <c r="K33" s="129">
        <f t="shared" si="2"/>
        <v>528</v>
      </c>
      <c r="L33" s="129">
        <f t="shared" si="9"/>
        <v>1459.2</v>
      </c>
      <c r="M33" s="129">
        <f t="shared" si="10"/>
        <v>3403.2000000000003</v>
      </c>
      <c r="N33" s="129"/>
      <c r="O33" s="129">
        <f>+I33+J33+K33+L33+M33+N33</f>
        <v>10176</v>
      </c>
      <c r="P33" s="129">
        <v>25</v>
      </c>
      <c r="Q33" s="125"/>
      <c r="R33" s="125"/>
      <c r="S33" s="125">
        <v>1215.26</v>
      </c>
      <c r="T33" s="125">
        <v>200</v>
      </c>
      <c r="U33" s="125">
        <v>1571.73</v>
      </c>
      <c r="V33" s="125"/>
      <c r="W33" s="125">
        <f t="shared" si="8"/>
        <v>3011.99</v>
      </c>
      <c r="X33" s="125">
        <f t="shared" si="4"/>
        <v>2836.8</v>
      </c>
      <c r="Y33" s="125">
        <f>+J33+M33</f>
        <v>6811.2</v>
      </c>
      <c r="Z33" s="125">
        <f>+G33-(W33+X33)</f>
        <v>42151.21</v>
      </c>
    </row>
    <row r="34" spans="1:26" ht="45.75" hidden="1" x14ac:dyDescent="0.25">
      <c r="A34" s="51">
        <v>33</v>
      </c>
      <c r="B34" s="52" t="s">
        <v>228</v>
      </c>
      <c r="C34" s="52" t="s">
        <v>65</v>
      </c>
      <c r="D34" s="52" t="s">
        <v>13</v>
      </c>
      <c r="E34" s="52" t="s">
        <v>43</v>
      </c>
      <c r="F34" s="52" t="s">
        <v>47</v>
      </c>
      <c r="G34" s="53">
        <v>60000</v>
      </c>
      <c r="H34" s="53">
        <f t="shared" si="7"/>
        <v>54866.62</v>
      </c>
      <c r="I34" s="53">
        <f t="shared" si="0"/>
        <v>1722</v>
      </c>
      <c r="J34" s="53">
        <f t="shared" si="1"/>
        <v>4260</v>
      </c>
      <c r="K34" s="53">
        <f t="shared" si="2"/>
        <v>660.00000000000011</v>
      </c>
      <c r="L34" s="53">
        <f t="shared" si="9"/>
        <v>1824</v>
      </c>
      <c r="M34" s="53">
        <f t="shared" si="10"/>
        <v>4254</v>
      </c>
      <c r="N34" s="53">
        <v>1587.38</v>
      </c>
      <c r="O34" s="53">
        <f t="shared" si="3"/>
        <v>14307.380000000001</v>
      </c>
      <c r="P34" s="53">
        <v>25</v>
      </c>
      <c r="Q34" s="125">
        <v>6500</v>
      </c>
      <c r="R34" s="62"/>
      <c r="S34" s="125">
        <v>174.97</v>
      </c>
      <c r="T34" s="62">
        <v>200</v>
      </c>
      <c r="U34" s="62">
        <v>3169.2</v>
      </c>
      <c r="V34" s="62"/>
      <c r="W34" s="62">
        <f t="shared" si="8"/>
        <v>10069.17</v>
      </c>
      <c r="X34" s="62">
        <f t="shared" si="4"/>
        <v>5133.38</v>
      </c>
      <c r="Y34" s="62">
        <f t="shared" si="11"/>
        <v>8514</v>
      </c>
      <c r="Z34" s="62">
        <f t="shared" si="6"/>
        <v>44797.45</v>
      </c>
    </row>
    <row r="35" spans="1:26" ht="90.75" hidden="1" x14ac:dyDescent="0.25">
      <c r="A35" s="51">
        <v>34</v>
      </c>
      <c r="B35" s="52" t="s">
        <v>96</v>
      </c>
      <c r="C35" s="52" t="s">
        <v>65</v>
      </c>
      <c r="D35" s="52" t="s">
        <v>8</v>
      </c>
      <c r="E35" s="52" t="s">
        <v>29</v>
      </c>
      <c r="F35" s="52" t="s">
        <v>47</v>
      </c>
      <c r="G35" s="53">
        <v>60000</v>
      </c>
      <c r="H35" s="53">
        <f t="shared" si="7"/>
        <v>56454</v>
      </c>
      <c r="I35" s="53">
        <f t="shared" si="0"/>
        <v>1722</v>
      </c>
      <c r="J35" s="53">
        <f t="shared" si="1"/>
        <v>4260</v>
      </c>
      <c r="K35" s="53">
        <f t="shared" si="2"/>
        <v>660.00000000000011</v>
      </c>
      <c r="L35" s="53">
        <f t="shared" si="9"/>
        <v>1824</v>
      </c>
      <c r="M35" s="53">
        <f t="shared" si="10"/>
        <v>4254</v>
      </c>
      <c r="N35" s="53"/>
      <c r="O35" s="53">
        <f t="shared" si="3"/>
        <v>12720</v>
      </c>
      <c r="P35" s="53">
        <v>25</v>
      </c>
      <c r="Q35" s="125">
        <v>3495.45</v>
      </c>
      <c r="R35" s="62"/>
      <c r="S35" s="125">
        <v>1234.6600000000001</v>
      </c>
      <c r="T35" s="62">
        <v>200</v>
      </c>
      <c r="U35" s="62">
        <v>3486.68</v>
      </c>
      <c r="V35" s="62"/>
      <c r="W35" s="62">
        <f t="shared" si="8"/>
        <v>8441.7899999999991</v>
      </c>
      <c r="X35" s="62">
        <f t="shared" si="4"/>
        <v>3546</v>
      </c>
      <c r="Y35" s="62">
        <f t="shared" si="11"/>
        <v>8514</v>
      </c>
      <c r="Z35" s="62">
        <f t="shared" si="6"/>
        <v>48012.21</v>
      </c>
    </row>
    <row r="36" spans="1:26" ht="75.75" hidden="1" x14ac:dyDescent="0.25">
      <c r="A36" s="51">
        <v>35</v>
      </c>
      <c r="B36" s="52" t="s">
        <v>97</v>
      </c>
      <c r="C36" s="52" t="s">
        <v>65</v>
      </c>
      <c r="D36" s="52" t="s">
        <v>172</v>
      </c>
      <c r="E36" s="52" t="s">
        <v>209</v>
      </c>
      <c r="F36" s="52" t="s">
        <v>47</v>
      </c>
      <c r="G36" s="53">
        <v>60000</v>
      </c>
      <c r="H36" s="53">
        <f t="shared" si="7"/>
        <v>54866.62</v>
      </c>
      <c r="I36" s="53">
        <f t="shared" si="0"/>
        <v>1722</v>
      </c>
      <c r="J36" s="53">
        <f t="shared" si="1"/>
        <v>4260</v>
      </c>
      <c r="K36" s="53">
        <f t="shared" si="2"/>
        <v>660.00000000000011</v>
      </c>
      <c r="L36" s="53">
        <f t="shared" si="9"/>
        <v>1824</v>
      </c>
      <c r="M36" s="53">
        <f t="shared" si="10"/>
        <v>4254</v>
      </c>
      <c r="N36" s="53">
        <v>1587.38</v>
      </c>
      <c r="O36" s="53">
        <f t="shared" si="3"/>
        <v>14307.380000000001</v>
      </c>
      <c r="P36" s="53">
        <v>25</v>
      </c>
      <c r="Q36" s="125"/>
      <c r="R36" s="62"/>
      <c r="S36" s="125">
        <v>829.68</v>
      </c>
      <c r="T36" s="62">
        <v>200</v>
      </c>
      <c r="U36" s="62">
        <v>3169.2</v>
      </c>
      <c r="V36" s="62"/>
      <c r="W36" s="62">
        <f t="shared" si="8"/>
        <v>4223.8799999999992</v>
      </c>
      <c r="X36" s="62">
        <f t="shared" si="4"/>
        <v>5133.38</v>
      </c>
      <c r="Y36" s="62">
        <f t="shared" si="11"/>
        <v>8514</v>
      </c>
      <c r="Z36" s="62">
        <f t="shared" si="6"/>
        <v>50642.740000000005</v>
      </c>
    </row>
    <row r="37" spans="1:26" ht="60.75" hidden="1" x14ac:dyDescent="0.25">
      <c r="A37" s="51">
        <v>36</v>
      </c>
      <c r="B37" s="52" t="s">
        <v>98</v>
      </c>
      <c r="C37" s="52" t="s">
        <v>66</v>
      </c>
      <c r="D37" s="52" t="s">
        <v>14</v>
      </c>
      <c r="E37" s="52" t="s">
        <v>41</v>
      </c>
      <c r="F37" s="52" t="s">
        <v>47</v>
      </c>
      <c r="G37" s="53">
        <v>60000</v>
      </c>
      <c r="H37" s="53">
        <f t="shared" si="7"/>
        <v>54866.62</v>
      </c>
      <c r="I37" s="53">
        <f t="shared" si="0"/>
        <v>1722</v>
      </c>
      <c r="J37" s="53">
        <f t="shared" si="1"/>
        <v>4260</v>
      </c>
      <c r="K37" s="53">
        <f t="shared" si="2"/>
        <v>660.00000000000011</v>
      </c>
      <c r="L37" s="53">
        <f t="shared" si="9"/>
        <v>1824</v>
      </c>
      <c r="M37" s="53">
        <f t="shared" si="10"/>
        <v>4254</v>
      </c>
      <c r="N37" s="53">
        <v>1587.38</v>
      </c>
      <c r="O37" s="53">
        <f t="shared" si="3"/>
        <v>14307.380000000001</v>
      </c>
      <c r="P37" s="53">
        <v>25</v>
      </c>
      <c r="Q37" s="125">
        <v>3495.45</v>
      </c>
      <c r="R37" s="62"/>
      <c r="S37" s="125">
        <v>946.95</v>
      </c>
      <c r="T37" s="62">
        <v>200</v>
      </c>
      <c r="U37" s="62">
        <v>3169.2</v>
      </c>
      <c r="V37" s="62"/>
      <c r="W37" s="62">
        <f t="shared" si="8"/>
        <v>7836.5999999999995</v>
      </c>
      <c r="X37" s="62">
        <f t="shared" si="4"/>
        <v>5133.38</v>
      </c>
      <c r="Y37" s="62">
        <f t="shared" si="11"/>
        <v>8514</v>
      </c>
      <c r="Z37" s="62">
        <f t="shared" si="6"/>
        <v>47030.020000000004</v>
      </c>
    </row>
    <row r="38" spans="1:26" ht="75.75" hidden="1" x14ac:dyDescent="0.25">
      <c r="A38" s="51">
        <v>37</v>
      </c>
      <c r="B38" s="52" t="s">
        <v>93</v>
      </c>
      <c r="C38" s="52" t="s">
        <v>65</v>
      </c>
      <c r="D38" s="52" t="s">
        <v>11</v>
      </c>
      <c r="E38" s="52" t="s">
        <v>28</v>
      </c>
      <c r="F38" s="52" t="s">
        <v>47</v>
      </c>
      <c r="G38" s="53">
        <v>60000</v>
      </c>
      <c r="H38" s="53">
        <f>+G38-(I38+L38+N38)</f>
        <v>56454</v>
      </c>
      <c r="I38" s="53">
        <f t="shared" si="0"/>
        <v>1722</v>
      </c>
      <c r="J38" s="53">
        <f t="shared" si="1"/>
        <v>4260</v>
      </c>
      <c r="K38" s="53">
        <f t="shared" si="2"/>
        <v>660.00000000000011</v>
      </c>
      <c r="L38" s="53">
        <f t="shared" si="9"/>
        <v>1824</v>
      </c>
      <c r="M38" s="53">
        <f t="shared" si="10"/>
        <v>4254</v>
      </c>
      <c r="N38" s="53"/>
      <c r="O38" s="53">
        <f>+I38+J38+K38+L38+M38+N38</f>
        <v>12720</v>
      </c>
      <c r="P38" s="53">
        <v>25</v>
      </c>
      <c r="Q38" s="125"/>
      <c r="R38" s="62"/>
      <c r="S38" s="125">
        <v>849.03</v>
      </c>
      <c r="T38" s="62">
        <v>200</v>
      </c>
      <c r="U38" s="62">
        <f>IF((H38*12)&gt;867123.01,(79776+(((H38*12)-867123.01)*0.25))/12,IF((H38*12)&gt;624329.01,(31216+(((H38*12)-624329.01)*0.2))/12,IF((H38*12)&gt;416220.01,(((H38*12)-416220.01)*0.15)/12,0)))</f>
        <v>3486.6498333333329</v>
      </c>
      <c r="V38" s="62"/>
      <c r="W38" s="62">
        <f t="shared" si="8"/>
        <v>4560.6798333333327</v>
      </c>
      <c r="X38" s="62">
        <f t="shared" si="4"/>
        <v>3546</v>
      </c>
      <c r="Y38" s="62">
        <f>+J38+M38</f>
        <v>8514</v>
      </c>
      <c r="Z38" s="62">
        <f>+G38-(W38+X38)</f>
        <v>51893.320166666665</v>
      </c>
    </row>
    <row r="39" spans="1:26" ht="90.75" hidden="1" x14ac:dyDescent="0.25">
      <c r="A39" s="51">
        <v>38</v>
      </c>
      <c r="B39" s="52" t="s">
        <v>99</v>
      </c>
      <c r="C39" s="52" t="s">
        <v>65</v>
      </c>
      <c r="D39" s="52" t="s">
        <v>6</v>
      </c>
      <c r="E39" s="52" t="s">
        <v>55</v>
      </c>
      <c r="F39" s="52" t="s">
        <v>47</v>
      </c>
      <c r="G39" s="53">
        <v>60000</v>
      </c>
      <c r="H39" s="53">
        <f t="shared" si="7"/>
        <v>56454</v>
      </c>
      <c r="I39" s="53">
        <f t="shared" si="0"/>
        <v>1722</v>
      </c>
      <c r="J39" s="53">
        <f t="shared" si="1"/>
        <v>4260</v>
      </c>
      <c r="K39" s="53">
        <f t="shared" si="2"/>
        <v>660.00000000000011</v>
      </c>
      <c r="L39" s="53">
        <f t="shared" si="9"/>
        <v>1824</v>
      </c>
      <c r="M39" s="53">
        <f t="shared" si="10"/>
        <v>4254</v>
      </c>
      <c r="N39" s="53"/>
      <c r="O39" s="53">
        <f t="shared" si="3"/>
        <v>12720</v>
      </c>
      <c r="P39" s="53">
        <v>25</v>
      </c>
      <c r="Q39" s="125">
        <v>2458.4</v>
      </c>
      <c r="R39" s="62"/>
      <c r="S39" s="125">
        <v>1603.36</v>
      </c>
      <c r="T39" s="62">
        <v>200</v>
      </c>
      <c r="U39" s="62">
        <f>IF((H39*12)&gt;867123.01,(79776+(((H39*12)-867123.01)*0.25))/12,IF((H39*12)&gt;624329.01,(31216+(((H39*12)-624329.01)*0.2))/12,IF((H39*12)&gt;416220.01,(((H39*12)-416220.01)*0.15)/12,0)))</f>
        <v>3486.6498333333329</v>
      </c>
      <c r="V39" s="62"/>
      <c r="W39" s="62">
        <f t="shared" si="8"/>
        <v>7773.4098333333332</v>
      </c>
      <c r="X39" s="62">
        <f t="shared" si="4"/>
        <v>3546</v>
      </c>
      <c r="Y39" s="62">
        <f t="shared" si="11"/>
        <v>8514</v>
      </c>
      <c r="Z39" s="62">
        <f t="shared" si="6"/>
        <v>48680.590166666669</v>
      </c>
    </row>
    <row r="40" spans="1:26" ht="90.75" hidden="1" x14ac:dyDescent="0.25">
      <c r="A40" s="51">
        <v>39</v>
      </c>
      <c r="B40" s="52" t="s">
        <v>151</v>
      </c>
      <c r="C40" s="52" t="s">
        <v>65</v>
      </c>
      <c r="D40" s="52" t="s">
        <v>9</v>
      </c>
      <c r="E40" s="52" t="s">
        <v>44</v>
      </c>
      <c r="F40" s="52" t="s">
        <v>60</v>
      </c>
      <c r="G40" s="53">
        <v>65000</v>
      </c>
      <c r="H40" s="53">
        <f t="shared" si="7"/>
        <v>61158.5</v>
      </c>
      <c r="I40" s="53">
        <f t="shared" si="0"/>
        <v>1865.5</v>
      </c>
      <c r="J40" s="53">
        <f t="shared" si="1"/>
        <v>4615</v>
      </c>
      <c r="K40" s="53">
        <f t="shared" si="2"/>
        <v>715.00000000000011</v>
      </c>
      <c r="L40" s="53">
        <f t="shared" si="9"/>
        <v>1976</v>
      </c>
      <c r="M40" s="53">
        <f t="shared" si="10"/>
        <v>4608.5</v>
      </c>
      <c r="N40" s="53"/>
      <c r="O40" s="53">
        <f t="shared" si="3"/>
        <v>13780</v>
      </c>
      <c r="P40" s="53">
        <v>25</v>
      </c>
      <c r="Q40" s="125">
        <v>7689.07</v>
      </c>
      <c r="R40" s="62"/>
      <c r="S40" s="125">
        <v>1182.6400000000001</v>
      </c>
      <c r="T40" s="62">
        <v>200</v>
      </c>
      <c r="U40" s="62">
        <f>IF((H40*12)&gt;867123.01,(79776+(((H40*12)-867123.01)*0.25))/12,IF((H40*12)&gt;624329.01,(31216+(((H40*12)-624329.01)*0.2))/12,IF((H40*12)&gt;416220.01,(((H40*12)-416220.01)*0.15)/12,0)))</f>
        <v>4427.5498333333335</v>
      </c>
      <c r="V40" s="62"/>
      <c r="W40" s="62">
        <f t="shared" si="8"/>
        <v>13524.259833333334</v>
      </c>
      <c r="X40" s="62">
        <f t="shared" si="4"/>
        <v>3841.5</v>
      </c>
      <c r="Y40" s="62">
        <f t="shared" si="11"/>
        <v>9223.5</v>
      </c>
      <c r="Z40" s="62">
        <f t="shared" si="6"/>
        <v>47634.24016666667</v>
      </c>
    </row>
    <row r="41" spans="1:26" ht="75.75" hidden="1" x14ac:dyDescent="0.25">
      <c r="A41" s="51">
        <v>40</v>
      </c>
      <c r="B41" s="52" t="s">
        <v>100</v>
      </c>
      <c r="C41" s="52" t="s">
        <v>65</v>
      </c>
      <c r="D41" s="52" t="s">
        <v>10</v>
      </c>
      <c r="E41" s="52" t="s">
        <v>54</v>
      </c>
      <c r="F41" s="52" t="s">
        <v>60</v>
      </c>
      <c r="G41" s="53">
        <v>70000</v>
      </c>
      <c r="H41" s="53">
        <f t="shared" si="7"/>
        <v>61100.86</v>
      </c>
      <c r="I41" s="53">
        <f t="shared" si="0"/>
        <v>2009</v>
      </c>
      <c r="J41" s="53">
        <f t="shared" si="1"/>
        <v>4970</v>
      </c>
      <c r="K41" s="53">
        <f t="shared" si="2"/>
        <v>770.00000000000011</v>
      </c>
      <c r="L41" s="53">
        <f t="shared" si="9"/>
        <v>2128</v>
      </c>
      <c r="M41" s="53">
        <f t="shared" si="10"/>
        <v>4963</v>
      </c>
      <c r="N41" s="53">
        <v>4762.1400000000003</v>
      </c>
      <c r="O41" s="53">
        <f t="shared" si="3"/>
        <v>19602.14</v>
      </c>
      <c r="P41" s="53">
        <v>25</v>
      </c>
      <c r="Q41" s="125"/>
      <c r="R41" s="62"/>
      <c r="S41" s="125">
        <v>797.28</v>
      </c>
      <c r="T41" s="62">
        <v>200</v>
      </c>
      <c r="U41" s="62">
        <v>4416.05</v>
      </c>
      <c r="V41" s="62"/>
      <c r="W41" s="62">
        <f t="shared" si="8"/>
        <v>5438.33</v>
      </c>
      <c r="X41" s="62">
        <f t="shared" si="4"/>
        <v>8899.14</v>
      </c>
      <c r="Y41" s="62">
        <f t="shared" si="11"/>
        <v>9933</v>
      </c>
      <c r="Z41" s="62">
        <f t="shared" si="6"/>
        <v>55662.53</v>
      </c>
    </row>
    <row r="42" spans="1:26" ht="30.75" x14ac:dyDescent="0.25">
      <c r="A42" s="51">
        <v>41</v>
      </c>
      <c r="B42" s="114" t="s">
        <v>143</v>
      </c>
      <c r="C42" s="52" t="s">
        <v>65</v>
      </c>
      <c r="D42" s="52" t="s">
        <v>149</v>
      </c>
      <c r="E42" s="52" t="s">
        <v>38</v>
      </c>
      <c r="F42" s="52" t="s">
        <v>60</v>
      </c>
      <c r="G42" s="53">
        <v>125000</v>
      </c>
      <c r="H42" s="53">
        <f>+G42-(I42+L42+N42)</f>
        <v>116025.12</v>
      </c>
      <c r="I42" s="53">
        <f t="shared" si="0"/>
        <v>3587.5</v>
      </c>
      <c r="J42" s="53">
        <f t="shared" si="1"/>
        <v>8875</v>
      </c>
      <c r="K42" s="53">
        <f t="shared" si="2"/>
        <v>822.89</v>
      </c>
      <c r="L42" s="53">
        <f t="shared" si="9"/>
        <v>3800</v>
      </c>
      <c r="M42" s="53">
        <f t="shared" si="10"/>
        <v>8862.5</v>
      </c>
      <c r="N42" s="53">
        <v>1587.38</v>
      </c>
      <c r="O42" s="53">
        <f>+I42+J42+K42+L42+M42+N42</f>
        <v>27535.27</v>
      </c>
      <c r="P42" s="53">
        <v>25</v>
      </c>
      <c r="Q42" s="125">
        <v>10736.72</v>
      </c>
      <c r="R42" s="62"/>
      <c r="S42" s="125">
        <v>119.98</v>
      </c>
      <c r="T42" s="62">
        <v>200</v>
      </c>
      <c r="U42" s="62">
        <v>17586.669999999998</v>
      </c>
      <c r="V42" s="62"/>
      <c r="W42" s="62">
        <f t="shared" si="8"/>
        <v>28668.369999999995</v>
      </c>
      <c r="X42" s="62">
        <f t="shared" si="4"/>
        <v>8974.880000000001</v>
      </c>
      <c r="Y42" s="62">
        <f>+J42+M42</f>
        <v>17737.5</v>
      </c>
      <c r="Z42" s="62">
        <f>+G42-(W42+X42)</f>
        <v>87356.75</v>
      </c>
    </row>
    <row r="43" spans="1:26" ht="60.75" hidden="1" x14ac:dyDescent="0.25">
      <c r="A43" s="51">
        <v>42</v>
      </c>
      <c r="B43" s="52" t="s">
        <v>146</v>
      </c>
      <c r="C43" s="52" t="s">
        <v>65</v>
      </c>
      <c r="D43" s="52" t="s">
        <v>149</v>
      </c>
      <c r="E43" s="52" t="s">
        <v>38</v>
      </c>
      <c r="F43" s="52" t="s">
        <v>60</v>
      </c>
      <c r="G43" s="53">
        <v>80000</v>
      </c>
      <c r="H43" s="53">
        <f>+G43-(I43+L43+N43)</f>
        <v>75272</v>
      </c>
      <c r="I43" s="53">
        <f t="shared" si="0"/>
        <v>2296</v>
      </c>
      <c r="J43" s="53">
        <f t="shared" si="1"/>
        <v>5679.9999999999991</v>
      </c>
      <c r="K43" s="53">
        <f t="shared" si="2"/>
        <v>822.89</v>
      </c>
      <c r="L43" s="53">
        <f t="shared" si="9"/>
        <v>2432</v>
      </c>
      <c r="M43" s="53">
        <f t="shared" si="10"/>
        <v>5672</v>
      </c>
      <c r="N43" s="53"/>
      <c r="O43" s="53">
        <f>+I43+J43+K43+L43+M43+N43</f>
        <v>16902.89</v>
      </c>
      <c r="P43" s="53">
        <v>25</v>
      </c>
      <c r="Q43" s="125">
        <v>1000</v>
      </c>
      <c r="R43" s="62"/>
      <c r="S43" s="125">
        <v>398.64</v>
      </c>
      <c r="T43" s="62">
        <v>200</v>
      </c>
      <c r="U43" s="62">
        <v>7400.87</v>
      </c>
      <c r="V43" s="62"/>
      <c r="W43" s="62">
        <f t="shared" si="8"/>
        <v>9024.51</v>
      </c>
      <c r="X43" s="62">
        <f t="shared" si="4"/>
        <v>4728</v>
      </c>
      <c r="Y43" s="62">
        <f>+J43+M43</f>
        <v>11352</v>
      </c>
      <c r="Z43" s="62">
        <f>+G43-(W43+X43)</f>
        <v>66247.490000000005</v>
      </c>
    </row>
    <row r="44" spans="1:26" ht="60.75" hidden="1" x14ac:dyDescent="0.25">
      <c r="A44" s="51">
        <v>43</v>
      </c>
      <c r="B44" s="114" t="s">
        <v>169</v>
      </c>
      <c r="C44" s="52" t="s">
        <v>66</v>
      </c>
      <c r="D44" s="52" t="s">
        <v>149</v>
      </c>
      <c r="E44" s="52" t="s">
        <v>54</v>
      </c>
      <c r="F44" s="52" t="s">
        <v>60</v>
      </c>
      <c r="G44" s="53">
        <v>80000</v>
      </c>
      <c r="H44" s="53">
        <f t="shared" si="7"/>
        <v>75272</v>
      </c>
      <c r="I44" s="53">
        <f t="shared" si="0"/>
        <v>2296</v>
      </c>
      <c r="J44" s="53">
        <f t="shared" si="1"/>
        <v>5679.9999999999991</v>
      </c>
      <c r="K44" s="53">
        <f t="shared" si="2"/>
        <v>822.89</v>
      </c>
      <c r="L44" s="53">
        <f t="shared" si="9"/>
        <v>2432</v>
      </c>
      <c r="M44" s="53">
        <f t="shared" si="10"/>
        <v>5672</v>
      </c>
      <c r="N44" s="53"/>
      <c r="O44" s="53">
        <f t="shared" si="3"/>
        <v>16902.89</v>
      </c>
      <c r="P44" s="53">
        <v>25</v>
      </c>
      <c r="Q44" s="125"/>
      <c r="R44" s="62"/>
      <c r="S44" s="125"/>
      <c r="T44" s="62">
        <v>200</v>
      </c>
      <c r="U44" s="62">
        <v>7400.87</v>
      </c>
      <c r="V44" s="62"/>
      <c r="W44" s="62">
        <f>P44+Q44+R44+S44+T44+U44</f>
        <v>7625.87</v>
      </c>
      <c r="X44" s="62">
        <f t="shared" si="4"/>
        <v>4728</v>
      </c>
      <c r="Y44" s="62">
        <f t="shared" si="11"/>
        <v>11352</v>
      </c>
      <c r="Z44" s="62">
        <f t="shared" si="6"/>
        <v>67646.13</v>
      </c>
    </row>
    <row r="45" spans="1:26" ht="75.75" hidden="1" x14ac:dyDescent="0.25">
      <c r="A45" s="51">
        <v>44</v>
      </c>
      <c r="B45" s="114" t="s">
        <v>214</v>
      </c>
      <c r="C45" s="52" t="s">
        <v>66</v>
      </c>
      <c r="D45" s="54" t="s">
        <v>8</v>
      </c>
      <c r="E45" s="52" t="s">
        <v>20</v>
      </c>
      <c r="F45" s="52" t="s">
        <v>47</v>
      </c>
      <c r="G45" s="53">
        <v>46000</v>
      </c>
      <c r="H45" s="53">
        <f t="shared" si="7"/>
        <v>43281.4</v>
      </c>
      <c r="I45" s="53">
        <f t="shared" si="0"/>
        <v>1320.2</v>
      </c>
      <c r="J45" s="53">
        <f t="shared" si="1"/>
        <v>3265.9999999999995</v>
      </c>
      <c r="K45" s="53">
        <f t="shared" si="2"/>
        <v>506.00000000000006</v>
      </c>
      <c r="L45" s="53">
        <f t="shared" si="9"/>
        <v>1398.4</v>
      </c>
      <c r="M45" s="53">
        <f t="shared" si="10"/>
        <v>3261.4</v>
      </c>
      <c r="N45" s="53"/>
      <c r="O45" s="53">
        <f t="shared" si="3"/>
        <v>9752</v>
      </c>
      <c r="P45" s="53">
        <v>25</v>
      </c>
      <c r="Q45" s="125"/>
      <c r="R45" s="62"/>
      <c r="S45" s="125"/>
      <c r="T45" s="62">
        <v>200</v>
      </c>
      <c r="U45" s="62">
        <f>IF((H45*12)&gt;867123.01,(79776+(((H45*12)-867123.01)*0.25))/12,IF((H45*12)&gt;624329.01,(31216+(((H45*12)-624329.01)*0.2))/12,IF((H45*12)&gt;416220.01,(((H45*12)-416220.01)*0.15)/12,0)))</f>
        <v>1289.4598750000005</v>
      </c>
      <c r="V45" s="62"/>
      <c r="W45" s="62">
        <f t="shared" si="8"/>
        <v>1514.4598750000005</v>
      </c>
      <c r="X45" s="62">
        <f t="shared" si="4"/>
        <v>2718.6000000000004</v>
      </c>
      <c r="Y45" s="62">
        <f t="shared" si="11"/>
        <v>6527.4</v>
      </c>
      <c r="Z45" s="62">
        <f t="shared" si="6"/>
        <v>41766.940125000001</v>
      </c>
    </row>
    <row r="46" spans="1:26" ht="90.75" hidden="1" x14ac:dyDescent="0.25">
      <c r="A46" s="51">
        <v>45</v>
      </c>
      <c r="B46" s="52" t="s">
        <v>101</v>
      </c>
      <c r="C46" s="52" t="s">
        <v>65</v>
      </c>
      <c r="D46" s="52" t="s">
        <v>7</v>
      </c>
      <c r="E46" s="52" t="s">
        <v>22</v>
      </c>
      <c r="F46" s="52" t="s">
        <v>61</v>
      </c>
      <c r="G46" s="53">
        <v>46000</v>
      </c>
      <c r="H46" s="53">
        <f t="shared" si="7"/>
        <v>43281.4</v>
      </c>
      <c r="I46" s="53">
        <f t="shared" si="0"/>
        <v>1320.2</v>
      </c>
      <c r="J46" s="53">
        <f t="shared" si="1"/>
        <v>3265.9999999999995</v>
      </c>
      <c r="K46" s="53">
        <f t="shared" si="2"/>
        <v>506.00000000000006</v>
      </c>
      <c r="L46" s="53">
        <f t="shared" si="9"/>
        <v>1398.4</v>
      </c>
      <c r="M46" s="53">
        <f t="shared" si="10"/>
        <v>3261.4</v>
      </c>
      <c r="N46" s="53"/>
      <c r="O46" s="53">
        <f t="shared" si="3"/>
        <v>9752</v>
      </c>
      <c r="P46" s="53">
        <v>25</v>
      </c>
      <c r="Q46" s="125">
        <v>5667.2</v>
      </c>
      <c r="R46" s="62"/>
      <c r="S46" s="125">
        <v>356.79</v>
      </c>
      <c r="T46" s="62">
        <v>200</v>
      </c>
      <c r="U46" s="62">
        <v>1289.46</v>
      </c>
      <c r="V46" s="62"/>
      <c r="W46" s="62">
        <f t="shared" si="8"/>
        <v>7538.45</v>
      </c>
      <c r="X46" s="62">
        <f t="shared" si="4"/>
        <v>2718.6000000000004</v>
      </c>
      <c r="Y46" s="62">
        <f t="shared" si="11"/>
        <v>6527.4</v>
      </c>
      <c r="Z46" s="62">
        <f t="shared" si="6"/>
        <v>35742.949999999997</v>
      </c>
    </row>
    <row r="47" spans="1:26" ht="90.75" hidden="1" x14ac:dyDescent="0.25">
      <c r="A47" s="51">
        <v>46</v>
      </c>
      <c r="B47" s="52" t="s">
        <v>102</v>
      </c>
      <c r="C47" s="52" t="s">
        <v>65</v>
      </c>
      <c r="D47" s="52" t="s">
        <v>7</v>
      </c>
      <c r="E47" s="52" t="s">
        <v>22</v>
      </c>
      <c r="F47" s="52" t="s">
        <v>61</v>
      </c>
      <c r="G47" s="53">
        <v>36000</v>
      </c>
      <c r="H47" s="53">
        <f t="shared" si="7"/>
        <v>33872.400000000001</v>
      </c>
      <c r="I47" s="53">
        <f t="shared" si="0"/>
        <v>1033.2</v>
      </c>
      <c r="J47" s="53">
        <f t="shared" si="1"/>
        <v>2555.9999999999995</v>
      </c>
      <c r="K47" s="53">
        <f t="shared" si="2"/>
        <v>396.00000000000006</v>
      </c>
      <c r="L47" s="53">
        <f t="shared" si="9"/>
        <v>1094.4000000000001</v>
      </c>
      <c r="M47" s="53">
        <f t="shared" si="10"/>
        <v>2552.4</v>
      </c>
      <c r="N47" s="53"/>
      <c r="O47" s="53">
        <f t="shared" si="3"/>
        <v>7632</v>
      </c>
      <c r="P47" s="53">
        <v>25</v>
      </c>
      <c r="Q47" s="125"/>
      <c r="R47" s="62"/>
      <c r="S47" s="125"/>
      <c r="T47" s="62">
        <v>200</v>
      </c>
      <c r="U47" s="62"/>
      <c r="V47" s="62"/>
      <c r="W47" s="62">
        <f t="shared" si="8"/>
        <v>225</v>
      </c>
      <c r="X47" s="62">
        <f t="shared" si="4"/>
        <v>2127.6000000000004</v>
      </c>
      <c r="Y47" s="62">
        <f t="shared" si="11"/>
        <v>5108.3999999999996</v>
      </c>
      <c r="Z47" s="62">
        <f t="shared" si="6"/>
        <v>33647.4</v>
      </c>
    </row>
    <row r="48" spans="1:26" ht="90.75" hidden="1" x14ac:dyDescent="0.25">
      <c r="A48" s="51">
        <v>47</v>
      </c>
      <c r="B48" s="52" t="s">
        <v>103</v>
      </c>
      <c r="C48" s="52" t="s">
        <v>65</v>
      </c>
      <c r="D48" s="52" t="s">
        <v>12</v>
      </c>
      <c r="E48" s="52" t="s">
        <v>22</v>
      </c>
      <c r="F48" s="52" t="s">
        <v>61</v>
      </c>
      <c r="G48" s="53">
        <v>46000</v>
      </c>
      <c r="H48" s="53">
        <f t="shared" si="7"/>
        <v>40106.639999999999</v>
      </c>
      <c r="I48" s="53">
        <f t="shared" si="0"/>
        <v>1320.2</v>
      </c>
      <c r="J48" s="53">
        <f t="shared" si="1"/>
        <v>3265.9999999999995</v>
      </c>
      <c r="K48" s="53">
        <f t="shared" si="2"/>
        <v>506.00000000000006</v>
      </c>
      <c r="L48" s="53">
        <f t="shared" si="9"/>
        <v>1398.4</v>
      </c>
      <c r="M48" s="53">
        <f t="shared" si="10"/>
        <v>3261.4</v>
      </c>
      <c r="N48" s="55">
        <v>3174.76</v>
      </c>
      <c r="O48" s="53">
        <f t="shared" si="3"/>
        <v>12926.76</v>
      </c>
      <c r="P48" s="53">
        <v>25</v>
      </c>
      <c r="Q48" s="125">
        <v>3395.29</v>
      </c>
      <c r="R48" s="62"/>
      <c r="S48" s="125">
        <v>1374.68</v>
      </c>
      <c r="T48" s="62">
        <v>200</v>
      </c>
      <c r="U48" s="62">
        <v>813.25</v>
      </c>
      <c r="V48" s="62"/>
      <c r="W48" s="62">
        <f t="shared" si="8"/>
        <v>5808.22</v>
      </c>
      <c r="X48" s="62">
        <f t="shared" si="4"/>
        <v>5893.3600000000006</v>
      </c>
      <c r="Y48" s="62">
        <f t="shared" si="11"/>
        <v>6527.4</v>
      </c>
      <c r="Z48" s="62">
        <f t="shared" si="6"/>
        <v>34298.42</v>
      </c>
    </row>
    <row r="49" spans="1:26" ht="75.75" hidden="1" x14ac:dyDescent="0.25">
      <c r="A49" s="51">
        <v>48</v>
      </c>
      <c r="B49" s="54" t="s">
        <v>104</v>
      </c>
      <c r="C49" s="54" t="s">
        <v>65</v>
      </c>
      <c r="D49" s="54" t="s">
        <v>136</v>
      </c>
      <c r="E49" s="54" t="s">
        <v>22</v>
      </c>
      <c r="F49" s="54" t="s">
        <v>61</v>
      </c>
      <c r="G49" s="55">
        <v>36000</v>
      </c>
      <c r="H49" s="55">
        <f t="shared" si="7"/>
        <v>33872.400000000001</v>
      </c>
      <c r="I49" s="55">
        <f t="shared" si="0"/>
        <v>1033.2</v>
      </c>
      <c r="J49" s="55">
        <f t="shared" si="1"/>
        <v>2555.9999999999995</v>
      </c>
      <c r="K49" s="53">
        <f t="shared" si="2"/>
        <v>396.00000000000006</v>
      </c>
      <c r="L49" s="53">
        <f t="shared" si="9"/>
        <v>1094.4000000000001</v>
      </c>
      <c r="M49" s="53">
        <f t="shared" si="10"/>
        <v>2552.4</v>
      </c>
      <c r="N49" s="55"/>
      <c r="O49" s="55">
        <f t="shared" si="3"/>
        <v>7632</v>
      </c>
      <c r="P49" s="55">
        <v>25</v>
      </c>
      <c r="Q49" s="126">
        <v>13993.93</v>
      </c>
      <c r="R49" s="63"/>
      <c r="S49" s="126">
        <v>676.91</v>
      </c>
      <c r="T49" s="62">
        <v>200</v>
      </c>
      <c r="U49" s="62">
        <v>0</v>
      </c>
      <c r="V49" s="62"/>
      <c r="W49" s="62">
        <f t="shared" si="8"/>
        <v>14895.84</v>
      </c>
      <c r="X49" s="62">
        <f t="shared" si="4"/>
        <v>2127.6000000000004</v>
      </c>
      <c r="Y49" s="62">
        <f t="shared" si="11"/>
        <v>5108.3999999999996</v>
      </c>
      <c r="Z49" s="62">
        <f t="shared" si="6"/>
        <v>18976.559999999998</v>
      </c>
    </row>
    <row r="50" spans="1:26" ht="90.75" hidden="1" x14ac:dyDescent="0.25">
      <c r="A50" s="51">
        <v>49</v>
      </c>
      <c r="B50" s="52" t="s">
        <v>105</v>
      </c>
      <c r="C50" s="52" t="s">
        <v>65</v>
      </c>
      <c r="D50" s="52" t="s">
        <v>7</v>
      </c>
      <c r="E50" s="52" t="s">
        <v>17</v>
      </c>
      <c r="F50" s="52" t="s">
        <v>61</v>
      </c>
      <c r="G50" s="53">
        <v>46000</v>
      </c>
      <c r="H50" s="53">
        <f t="shared" si="7"/>
        <v>43281.4</v>
      </c>
      <c r="I50" s="53">
        <f t="shared" si="0"/>
        <v>1320.2</v>
      </c>
      <c r="J50" s="53">
        <f t="shared" si="1"/>
        <v>3265.9999999999995</v>
      </c>
      <c r="K50" s="53">
        <f t="shared" si="2"/>
        <v>506.00000000000006</v>
      </c>
      <c r="L50" s="53">
        <f t="shared" si="9"/>
        <v>1398.4</v>
      </c>
      <c r="M50" s="53">
        <f t="shared" si="10"/>
        <v>3261.4</v>
      </c>
      <c r="N50" s="53"/>
      <c r="O50" s="53">
        <f t="shared" si="3"/>
        <v>9752</v>
      </c>
      <c r="P50" s="53">
        <v>25</v>
      </c>
      <c r="Q50" s="125"/>
      <c r="R50" s="62"/>
      <c r="S50" s="125">
        <v>475.24</v>
      </c>
      <c r="T50" s="62">
        <v>200</v>
      </c>
      <c r="U50" s="62">
        <v>1289.46</v>
      </c>
      <c r="V50" s="62"/>
      <c r="W50" s="62">
        <f t="shared" si="8"/>
        <v>1989.7</v>
      </c>
      <c r="X50" s="62">
        <f t="shared" si="4"/>
        <v>2718.6000000000004</v>
      </c>
      <c r="Y50" s="62">
        <f t="shared" si="11"/>
        <v>6527.4</v>
      </c>
      <c r="Z50" s="62">
        <f t="shared" si="6"/>
        <v>41291.699999999997</v>
      </c>
    </row>
    <row r="51" spans="1:26" ht="60.75" hidden="1" x14ac:dyDescent="0.25">
      <c r="A51" s="127">
        <v>50</v>
      </c>
      <c r="B51" s="128" t="s">
        <v>138</v>
      </c>
      <c r="C51" s="128" t="s">
        <v>65</v>
      </c>
      <c r="D51" s="128" t="s">
        <v>56</v>
      </c>
      <c r="E51" s="128" t="s">
        <v>17</v>
      </c>
      <c r="F51" s="128" t="s">
        <v>61</v>
      </c>
      <c r="G51" s="129">
        <v>46000</v>
      </c>
      <c r="H51" s="129">
        <f>+G51-(I51+L51+N51)</f>
        <v>43281.4</v>
      </c>
      <c r="I51" s="129">
        <f t="shared" si="0"/>
        <v>1320.2</v>
      </c>
      <c r="J51" s="129">
        <f t="shared" si="1"/>
        <v>3265.9999999999995</v>
      </c>
      <c r="K51" s="129">
        <f t="shared" si="2"/>
        <v>506.00000000000006</v>
      </c>
      <c r="L51" s="129">
        <f t="shared" si="9"/>
        <v>1398.4</v>
      </c>
      <c r="M51" s="129">
        <f t="shared" si="10"/>
        <v>3261.4</v>
      </c>
      <c r="N51" s="129"/>
      <c r="O51" s="129">
        <f>+I51+J51+K51+L51+M51+N51</f>
        <v>9752</v>
      </c>
      <c r="P51" s="129">
        <v>25</v>
      </c>
      <c r="Q51" s="125"/>
      <c r="R51" s="125"/>
      <c r="S51" s="125">
        <v>1200.52</v>
      </c>
      <c r="T51" s="125">
        <v>200</v>
      </c>
      <c r="U51" s="125">
        <v>1289.46</v>
      </c>
      <c r="V51" s="125"/>
      <c r="W51" s="125">
        <f t="shared" si="8"/>
        <v>2714.98</v>
      </c>
      <c r="X51" s="125">
        <f t="shared" si="4"/>
        <v>2718.6000000000004</v>
      </c>
      <c r="Y51" s="125">
        <f>+J51+M51</f>
        <v>6527.4</v>
      </c>
      <c r="Z51" s="125">
        <f>+G51-(W51+X51)</f>
        <v>40566.42</v>
      </c>
    </row>
    <row r="52" spans="1:26" ht="90.75" hidden="1" x14ac:dyDescent="0.25">
      <c r="A52" s="51">
        <v>51</v>
      </c>
      <c r="B52" s="54" t="s">
        <v>139</v>
      </c>
      <c r="C52" s="54" t="s">
        <v>65</v>
      </c>
      <c r="D52" s="54" t="s">
        <v>7</v>
      </c>
      <c r="E52" s="52" t="s">
        <v>17</v>
      </c>
      <c r="F52" s="54" t="s">
        <v>61</v>
      </c>
      <c r="G52" s="55">
        <v>36000</v>
      </c>
      <c r="H52" s="55">
        <f>+G52-(I52+L52+N52)</f>
        <v>33872.400000000001</v>
      </c>
      <c r="I52" s="53">
        <f t="shared" si="0"/>
        <v>1033.2</v>
      </c>
      <c r="J52" s="53">
        <f t="shared" si="1"/>
        <v>2555.9999999999995</v>
      </c>
      <c r="K52" s="53">
        <f t="shared" si="2"/>
        <v>396.00000000000006</v>
      </c>
      <c r="L52" s="53">
        <f t="shared" si="9"/>
        <v>1094.4000000000001</v>
      </c>
      <c r="M52" s="53">
        <f t="shared" si="10"/>
        <v>2552.4</v>
      </c>
      <c r="N52" s="55"/>
      <c r="O52" s="55">
        <f>+I52+J52+K52+L52+M52+N52</f>
        <v>7632</v>
      </c>
      <c r="P52" s="55">
        <v>25</v>
      </c>
      <c r="Q52" s="125"/>
      <c r="R52" s="63"/>
      <c r="S52" s="126"/>
      <c r="T52" s="62">
        <v>200</v>
      </c>
      <c r="U52" s="62"/>
      <c r="V52" s="63"/>
      <c r="W52" s="62">
        <f t="shared" si="8"/>
        <v>225</v>
      </c>
      <c r="X52" s="62">
        <f t="shared" si="4"/>
        <v>2127.6000000000004</v>
      </c>
      <c r="Y52" s="63">
        <f>+J52+M52</f>
        <v>5108.3999999999996</v>
      </c>
      <c r="Z52" s="63">
        <f>+G52-(W52+X52)</f>
        <v>33647.4</v>
      </c>
    </row>
    <row r="53" spans="1:26" ht="90.75" hidden="1" x14ac:dyDescent="0.25">
      <c r="A53" s="51">
        <v>52</v>
      </c>
      <c r="B53" s="54" t="s">
        <v>106</v>
      </c>
      <c r="C53" s="54" t="s">
        <v>65</v>
      </c>
      <c r="D53" s="54" t="s">
        <v>7</v>
      </c>
      <c r="E53" s="52" t="s">
        <v>17</v>
      </c>
      <c r="F53" s="54" t="s">
        <v>61</v>
      </c>
      <c r="G53" s="55">
        <v>46000</v>
      </c>
      <c r="H53" s="55">
        <f t="shared" si="7"/>
        <v>41694.019999999997</v>
      </c>
      <c r="I53" s="53">
        <f t="shared" si="0"/>
        <v>1320.2</v>
      </c>
      <c r="J53" s="53">
        <f t="shared" si="1"/>
        <v>3265.9999999999995</v>
      </c>
      <c r="K53" s="53">
        <f t="shared" si="2"/>
        <v>506.00000000000006</v>
      </c>
      <c r="L53" s="53">
        <f t="shared" si="9"/>
        <v>1398.4</v>
      </c>
      <c r="M53" s="53">
        <f t="shared" si="10"/>
        <v>3261.4</v>
      </c>
      <c r="N53" s="53">
        <v>1587.38</v>
      </c>
      <c r="O53" s="55">
        <f t="shared" si="3"/>
        <v>11339.380000000001</v>
      </c>
      <c r="P53" s="55">
        <v>25</v>
      </c>
      <c r="Q53" s="125"/>
      <c r="R53" s="63"/>
      <c r="S53" s="126"/>
      <c r="T53" s="62">
        <v>200</v>
      </c>
      <c r="U53" s="62">
        <v>1049.8599999999999</v>
      </c>
      <c r="V53" s="63"/>
      <c r="W53" s="62">
        <f t="shared" si="8"/>
        <v>1274.8599999999999</v>
      </c>
      <c r="X53" s="62">
        <f t="shared" si="4"/>
        <v>4305.9800000000005</v>
      </c>
      <c r="Y53" s="63">
        <f t="shared" si="11"/>
        <v>6527.4</v>
      </c>
      <c r="Z53" s="63">
        <f t="shared" si="6"/>
        <v>40419.160000000003</v>
      </c>
    </row>
    <row r="54" spans="1:26" ht="75.75" hidden="1" x14ac:dyDescent="0.25">
      <c r="A54" s="51">
        <v>53</v>
      </c>
      <c r="B54" s="54" t="s">
        <v>107</v>
      </c>
      <c r="C54" s="54" t="s">
        <v>65</v>
      </c>
      <c r="D54" s="54" t="s">
        <v>15</v>
      </c>
      <c r="E54" s="52" t="s">
        <v>17</v>
      </c>
      <c r="F54" s="54" t="s">
        <v>61</v>
      </c>
      <c r="G54" s="55">
        <v>46000</v>
      </c>
      <c r="H54" s="55">
        <f t="shared" si="7"/>
        <v>43281.4</v>
      </c>
      <c r="I54" s="53">
        <f t="shared" si="0"/>
        <v>1320.2</v>
      </c>
      <c r="J54" s="53">
        <f t="shared" si="1"/>
        <v>3265.9999999999995</v>
      </c>
      <c r="K54" s="53">
        <f t="shared" si="2"/>
        <v>506.00000000000006</v>
      </c>
      <c r="L54" s="53">
        <f t="shared" si="9"/>
        <v>1398.4</v>
      </c>
      <c r="M54" s="53">
        <f t="shared" si="10"/>
        <v>3261.4</v>
      </c>
      <c r="N54" s="55"/>
      <c r="O54" s="55">
        <f t="shared" si="3"/>
        <v>9752</v>
      </c>
      <c r="P54" s="55">
        <v>25</v>
      </c>
      <c r="Q54" s="125"/>
      <c r="R54" s="63"/>
      <c r="S54" s="126">
        <v>398.64</v>
      </c>
      <c r="T54" s="62">
        <v>200</v>
      </c>
      <c r="U54" s="63">
        <v>1289.46</v>
      </c>
      <c r="V54" s="63"/>
      <c r="W54" s="62">
        <f t="shared" si="8"/>
        <v>1913.1</v>
      </c>
      <c r="X54" s="62">
        <f t="shared" si="4"/>
        <v>2718.6000000000004</v>
      </c>
      <c r="Y54" s="63">
        <f t="shared" si="11"/>
        <v>6527.4</v>
      </c>
      <c r="Z54" s="63">
        <f t="shared" si="6"/>
        <v>41368.300000000003</v>
      </c>
    </row>
    <row r="55" spans="1:26" ht="90.75" hidden="1" x14ac:dyDescent="0.25">
      <c r="A55" s="51">
        <v>54</v>
      </c>
      <c r="B55" s="54" t="s">
        <v>108</v>
      </c>
      <c r="C55" s="54" t="s">
        <v>66</v>
      </c>
      <c r="D55" s="54" t="s">
        <v>7</v>
      </c>
      <c r="E55" s="52" t="s">
        <v>20</v>
      </c>
      <c r="F55" s="54" t="s">
        <v>61</v>
      </c>
      <c r="G55" s="55">
        <v>36000</v>
      </c>
      <c r="H55" s="55">
        <f>+G55-(I55+L55+N55)</f>
        <v>33872.400000000001</v>
      </c>
      <c r="I55" s="53">
        <f t="shared" si="0"/>
        <v>1033.2</v>
      </c>
      <c r="J55" s="53">
        <f t="shared" si="1"/>
        <v>2555.9999999999995</v>
      </c>
      <c r="K55" s="53">
        <f t="shared" si="2"/>
        <v>396.00000000000006</v>
      </c>
      <c r="L55" s="53">
        <f t="shared" si="9"/>
        <v>1094.4000000000001</v>
      </c>
      <c r="M55" s="53">
        <f t="shared" si="10"/>
        <v>2552.4</v>
      </c>
      <c r="N55" s="55"/>
      <c r="O55" s="55">
        <f>+I55+J55+K55+L55+M55+N55</f>
        <v>7632</v>
      </c>
      <c r="P55" s="55">
        <v>25</v>
      </c>
      <c r="Q55" s="125"/>
      <c r="R55" s="63"/>
      <c r="S55" s="126">
        <v>398.64</v>
      </c>
      <c r="T55" s="62">
        <v>200</v>
      </c>
      <c r="U55" s="62"/>
      <c r="V55" s="63"/>
      <c r="W55" s="62">
        <f t="shared" si="8"/>
        <v>623.64</v>
      </c>
      <c r="X55" s="62">
        <f t="shared" si="4"/>
        <v>2127.6000000000004</v>
      </c>
      <c r="Y55" s="63">
        <f t="shared" si="11"/>
        <v>5108.3999999999996</v>
      </c>
      <c r="Z55" s="63">
        <f t="shared" si="6"/>
        <v>33248.76</v>
      </c>
    </row>
    <row r="56" spans="1:26" ht="75.75" hidden="1" x14ac:dyDescent="0.25">
      <c r="A56" s="51">
        <v>55</v>
      </c>
      <c r="B56" s="54" t="s">
        <v>162</v>
      </c>
      <c r="C56" s="54" t="s">
        <v>65</v>
      </c>
      <c r="D56" s="54" t="s">
        <v>136</v>
      </c>
      <c r="E56" s="52" t="s">
        <v>20</v>
      </c>
      <c r="F56" s="54" t="s">
        <v>61</v>
      </c>
      <c r="G56" s="55">
        <v>30000</v>
      </c>
      <c r="H56" s="55">
        <f t="shared" si="7"/>
        <v>28227</v>
      </c>
      <c r="I56" s="53">
        <f t="shared" si="0"/>
        <v>861</v>
      </c>
      <c r="J56" s="53">
        <f t="shared" si="1"/>
        <v>2130</v>
      </c>
      <c r="K56" s="53">
        <f t="shared" si="2"/>
        <v>330.00000000000006</v>
      </c>
      <c r="L56" s="53">
        <f t="shared" si="9"/>
        <v>912</v>
      </c>
      <c r="M56" s="53">
        <f t="shared" si="10"/>
        <v>2127</v>
      </c>
      <c r="N56" s="55"/>
      <c r="O56" s="55">
        <f t="shared" ref="O56:O62" si="13">+I56+J56+K56+L56+M56+N56</f>
        <v>6360</v>
      </c>
      <c r="P56" s="55">
        <v>25</v>
      </c>
      <c r="Q56" s="125"/>
      <c r="R56" s="63"/>
      <c r="S56" s="126"/>
      <c r="T56" s="62">
        <v>200</v>
      </c>
      <c r="U56" s="62"/>
      <c r="V56" s="63"/>
      <c r="W56" s="62">
        <f t="shared" si="8"/>
        <v>225</v>
      </c>
      <c r="X56" s="62">
        <f t="shared" si="4"/>
        <v>1773</v>
      </c>
      <c r="Y56" s="63">
        <f t="shared" si="11"/>
        <v>4257</v>
      </c>
      <c r="Z56" s="63">
        <f t="shared" si="6"/>
        <v>28002</v>
      </c>
    </row>
    <row r="57" spans="1:26" ht="90.75" hidden="1" x14ac:dyDescent="0.25">
      <c r="A57" s="51">
        <v>56</v>
      </c>
      <c r="B57" s="54" t="s">
        <v>163</v>
      </c>
      <c r="C57" s="54" t="s">
        <v>66</v>
      </c>
      <c r="D57" s="54" t="s">
        <v>7</v>
      </c>
      <c r="E57" s="52" t="s">
        <v>20</v>
      </c>
      <c r="F57" s="54" t="s">
        <v>61</v>
      </c>
      <c r="G57" s="55">
        <v>30000</v>
      </c>
      <c r="H57" s="55">
        <f>+G57-(I57+L57+N57)</f>
        <v>28227</v>
      </c>
      <c r="I57" s="53">
        <f t="shared" si="0"/>
        <v>861</v>
      </c>
      <c r="J57" s="53">
        <f t="shared" si="1"/>
        <v>2130</v>
      </c>
      <c r="K57" s="53">
        <f t="shared" si="2"/>
        <v>330.00000000000006</v>
      </c>
      <c r="L57" s="53">
        <f t="shared" si="9"/>
        <v>912</v>
      </c>
      <c r="M57" s="53">
        <f t="shared" si="10"/>
        <v>2127</v>
      </c>
      <c r="N57" s="55"/>
      <c r="O57" s="55">
        <f t="shared" si="13"/>
        <v>6360</v>
      </c>
      <c r="P57" s="55">
        <v>25</v>
      </c>
      <c r="Q57" s="125"/>
      <c r="R57" s="63"/>
      <c r="S57" s="126">
        <v>51.37</v>
      </c>
      <c r="T57" s="62">
        <v>200</v>
      </c>
      <c r="U57" s="62"/>
      <c r="V57" s="63"/>
      <c r="W57" s="62">
        <f t="shared" si="8"/>
        <v>276.37</v>
      </c>
      <c r="X57" s="62">
        <f t="shared" si="4"/>
        <v>1773</v>
      </c>
      <c r="Y57" s="63">
        <f t="shared" si="11"/>
        <v>4257</v>
      </c>
      <c r="Z57" s="63">
        <f t="shared" si="6"/>
        <v>27950.63</v>
      </c>
    </row>
    <row r="58" spans="1:26" ht="60.75" hidden="1" x14ac:dyDescent="0.25">
      <c r="A58" s="51">
        <v>57</v>
      </c>
      <c r="B58" s="54" t="s">
        <v>164</v>
      </c>
      <c r="C58" s="54" t="s">
        <v>65</v>
      </c>
      <c r="D58" s="115" t="s">
        <v>8</v>
      </c>
      <c r="E58" s="52" t="s">
        <v>231</v>
      </c>
      <c r="F58" s="54" t="s">
        <v>61</v>
      </c>
      <c r="G58" s="55">
        <v>46000</v>
      </c>
      <c r="H58" s="55">
        <f t="shared" si="7"/>
        <v>43281.4</v>
      </c>
      <c r="I58" s="53">
        <f t="shared" si="0"/>
        <v>1320.2</v>
      </c>
      <c r="J58" s="53">
        <f t="shared" si="1"/>
        <v>3265.9999999999995</v>
      </c>
      <c r="K58" s="53">
        <f t="shared" si="2"/>
        <v>506.00000000000006</v>
      </c>
      <c r="L58" s="53">
        <f t="shared" si="9"/>
        <v>1398.4</v>
      </c>
      <c r="M58" s="53">
        <f t="shared" si="10"/>
        <v>3261.4</v>
      </c>
      <c r="N58" s="55"/>
      <c r="O58" s="55">
        <f t="shared" si="13"/>
        <v>9752</v>
      </c>
      <c r="P58" s="55">
        <v>25</v>
      </c>
      <c r="Q58" s="125">
        <v>1233.44</v>
      </c>
      <c r="R58" s="63"/>
      <c r="S58" s="126">
        <v>398.64</v>
      </c>
      <c r="T58" s="62">
        <v>200</v>
      </c>
      <c r="U58" s="62">
        <v>1289.46</v>
      </c>
      <c r="V58" s="63"/>
      <c r="W58" s="62">
        <f t="shared" si="8"/>
        <v>3146.54</v>
      </c>
      <c r="X58" s="62">
        <f t="shared" si="4"/>
        <v>2718.6000000000004</v>
      </c>
      <c r="Y58" s="63">
        <f t="shared" si="11"/>
        <v>6527.4</v>
      </c>
      <c r="Z58" s="63">
        <f t="shared" si="6"/>
        <v>40134.86</v>
      </c>
    </row>
    <row r="59" spans="1:26" ht="90.75" hidden="1" x14ac:dyDescent="0.25">
      <c r="A59" s="51">
        <v>58</v>
      </c>
      <c r="B59" s="54" t="s">
        <v>165</v>
      </c>
      <c r="C59" s="54" t="s">
        <v>66</v>
      </c>
      <c r="D59" s="54" t="s">
        <v>9</v>
      </c>
      <c r="E59" s="52" t="s">
        <v>20</v>
      </c>
      <c r="F59" s="54" t="s">
        <v>61</v>
      </c>
      <c r="G59" s="55">
        <v>46000</v>
      </c>
      <c r="H59" s="55">
        <f t="shared" si="7"/>
        <v>43281.4</v>
      </c>
      <c r="I59" s="53">
        <f t="shared" si="0"/>
        <v>1320.2</v>
      </c>
      <c r="J59" s="53">
        <f t="shared" si="1"/>
        <v>3265.9999999999995</v>
      </c>
      <c r="K59" s="53">
        <f t="shared" si="2"/>
        <v>506.00000000000006</v>
      </c>
      <c r="L59" s="53">
        <f t="shared" si="9"/>
        <v>1398.4</v>
      </c>
      <c r="M59" s="53">
        <f t="shared" si="10"/>
        <v>3261.4</v>
      </c>
      <c r="N59" s="55"/>
      <c r="O59" s="55">
        <f t="shared" si="13"/>
        <v>9752</v>
      </c>
      <c r="P59" s="55">
        <v>25</v>
      </c>
      <c r="Q59" s="125"/>
      <c r="R59" s="63"/>
      <c r="S59" s="126">
        <v>659.21</v>
      </c>
      <c r="T59" s="62">
        <v>200</v>
      </c>
      <c r="U59" s="63">
        <f>IF((H59*12)&gt;867123.01,(79776+(((H59*12)-867123.01)*0.25))/12,IF((H59*12)&gt;624329.01,(31216+(((H59*12)-624329.01)*0.2))/12,IF((H59*12)&gt;416220.01,(((H59*12)-416220.01)*0.15)/12,0)))</f>
        <v>1289.4598750000005</v>
      </c>
      <c r="V59" s="63"/>
      <c r="W59" s="62">
        <f t="shared" si="8"/>
        <v>2173.6698750000005</v>
      </c>
      <c r="X59" s="62">
        <f t="shared" si="4"/>
        <v>2718.6000000000004</v>
      </c>
      <c r="Y59" s="63">
        <f t="shared" si="11"/>
        <v>6527.4</v>
      </c>
      <c r="Z59" s="63">
        <f t="shared" si="6"/>
        <v>41107.730125000002</v>
      </c>
    </row>
    <row r="60" spans="1:26" ht="60.75" hidden="1" x14ac:dyDescent="0.25">
      <c r="A60" s="51">
        <v>59</v>
      </c>
      <c r="B60" s="54" t="s">
        <v>166</v>
      </c>
      <c r="C60" s="54" t="s">
        <v>65</v>
      </c>
      <c r="D60" s="54" t="s">
        <v>56</v>
      </c>
      <c r="E60" s="52" t="s">
        <v>20</v>
      </c>
      <c r="F60" s="54" t="s">
        <v>61</v>
      </c>
      <c r="G60" s="55">
        <v>46000</v>
      </c>
      <c r="H60" s="55">
        <f t="shared" si="7"/>
        <v>43281.4</v>
      </c>
      <c r="I60" s="53">
        <f t="shared" si="0"/>
        <v>1320.2</v>
      </c>
      <c r="J60" s="53">
        <f t="shared" si="1"/>
        <v>3265.9999999999995</v>
      </c>
      <c r="K60" s="53">
        <f t="shared" si="2"/>
        <v>506.00000000000006</v>
      </c>
      <c r="L60" s="53">
        <f t="shared" si="9"/>
        <v>1398.4</v>
      </c>
      <c r="M60" s="53">
        <f t="shared" si="10"/>
        <v>3261.4</v>
      </c>
      <c r="N60" s="55"/>
      <c r="O60" s="55">
        <f t="shared" si="13"/>
        <v>9752</v>
      </c>
      <c r="P60" s="55">
        <v>25</v>
      </c>
      <c r="Q60" s="125"/>
      <c r="R60" s="63"/>
      <c r="S60" s="126">
        <v>629.16999999999996</v>
      </c>
      <c r="T60" s="62">
        <v>200</v>
      </c>
      <c r="U60" s="63">
        <v>1289.46</v>
      </c>
      <c r="V60" s="63"/>
      <c r="W60" s="62">
        <f t="shared" si="8"/>
        <v>2143.63</v>
      </c>
      <c r="X60" s="62">
        <f t="shared" si="4"/>
        <v>2718.6000000000004</v>
      </c>
      <c r="Y60" s="63">
        <f t="shared" si="11"/>
        <v>6527.4</v>
      </c>
      <c r="Z60" s="63">
        <f t="shared" si="6"/>
        <v>41137.769999999997</v>
      </c>
    </row>
    <row r="61" spans="1:26" ht="60.75" hidden="1" x14ac:dyDescent="0.25">
      <c r="A61" s="51">
        <v>60</v>
      </c>
      <c r="B61" s="54" t="s">
        <v>167</v>
      </c>
      <c r="C61" s="54" t="s">
        <v>66</v>
      </c>
      <c r="D61" s="54" t="s">
        <v>15</v>
      </c>
      <c r="E61" s="52" t="s">
        <v>20</v>
      </c>
      <c r="F61" s="54" t="s">
        <v>61</v>
      </c>
      <c r="G61" s="55">
        <v>36000</v>
      </c>
      <c r="H61" s="55">
        <f t="shared" si="7"/>
        <v>33872.400000000001</v>
      </c>
      <c r="I61" s="53">
        <f t="shared" si="0"/>
        <v>1033.2</v>
      </c>
      <c r="J61" s="53">
        <f t="shared" si="1"/>
        <v>2555.9999999999995</v>
      </c>
      <c r="K61" s="53">
        <f t="shared" si="2"/>
        <v>396.00000000000006</v>
      </c>
      <c r="L61" s="53">
        <f t="shared" si="9"/>
        <v>1094.4000000000001</v>
      </c>
      <c r="M61" s="53">
        <f t="shared" si="10"/>
        <v>2552.4</v>
      </c>
      <c r="N61" s="55"/>
      <c r="O61" s="55">
        <f t="shared" si="13"/>
        <v>7632</v>
      </c>
      <c r="P61" s="55">
        <v>25</v>
      </c>
      <c r="Q61" s="125"/>
      <c r="R61" s="63"/>
      <c r="S61" s="126">
        <v>1310.86</v>
      </c>
      <c r="T61" s="62">
        <v>200</v>
      </c>
      <c r="U61" s="63"/>
      <c r="V61" s="63"/>
      <c r="W61" s="62">
        <f t="shared" si="8"/>
        <v>1535.86</v>
      </c>
      <c r="X61" s="62">
        <f t="shared" si="4"/>
        <v>2127.6000000000004</v>
      </c>
      <c r="Y61" s="63">
        <f t="shared" si="11"/>
        <v>5108.3999999999996</v>
      </c>
      <c r="Z61" s="63">
        <f t="shared" si="6"/>
        <v>32336.54</v>
      </c>
    </row>
    <row r="62" spans="1:26" ht="75.75" hidden="1" x14ac:dyDescent="0.25">
      <c r="A62" s="51">
        <v>61</v>
      </c>
      <c r="B62" s="54" t="s">
        <v>168</v>
      </c>
      <c r="C62" s="54" t="s">
        <v>66</v>
      </c>
      <c r="D62" s="54" t="s">
        <v>136</v>
      </c>
      <c r="E62" s="52" t="s">
        <v>20</v>
      </c>
      <c r="F62" s="54" t="s">
        <v>61</v>
      </c>
      <c r="G62" s="55">
        <v>46000</v>
      </c>
      <c r="H62" s="55">
        <f t="shared" si="7"/>
        <v>43281.4</v>
      </c>
      <c r="I62" s="53">
        <f t="shared" si="0"/>
        <v>1320.2</v>
      </c>
      <c r="J62" s="53">
        <f t="shared" si="1"/>
        <v>3265.9999999999995</v>
      </c>
      <c r="K62" s="53">
        <f t="shared" si="2"/>
        <v>506.00000000000006</v>
      </c>
      <c r="L62" s="53">
        <f t="shared" si="9"/>
        <v>1398.4</v>
      </c>
      <c r="M62" s="53">
        <f t="shared" si="10"/>
        <v>3261.4</v>
      </c>
      <c r="N62" s="55"/>
      <c r="O62" s="55">
        <f t="shared" si="13"/>
        <v>9752</v>
      </c>
      <c r="P62" s="55">
        <v>25</v>
      </c>
      <c r="Q62" s="125">
        <v>10000</v>
      </c>
      <c r="R62" s="63"/>
      <c r="S62" s="126"/>
      <c r="T62" s="62">
        <v>200</v>
      </c>
      <c r="U62" s="137">
        <v>1289.46</v>
      </c>
      <c r="V62" s="63"/>
      <c r="W62" s="62">
        <f t="shared" si="8"/>
        <v>11514.46</v>
      </c>
      <c r="X62" s="62">
        <f t="shared" si="4"/>
        <v>2718.6000000000004</v>
      </c>
      <c r="Y62" s="63">
        <f t="shared" si="11"/>
        <v>6527.4</v>
      </c>
      <c r="Z62" s="63">
        <f t="shared" si="6"/>
        <v>31766.940000000002</v>
      </c>
    </row>
    <row r="63" spans="1:26" ht="60.75" hidden="1" x14ac:dyDescent="0.25">
      <c r="A63" s="51">
        <v>62</v>
      </c>
      <c r="B63" s="54" t="s">
        <v>109</v>
      </c>
      <c r="C63" s="54" t="s">
        <v>66</v>
      </c>
      <c r="D63" s="54" t="s">
        <v>141</v>
      </c>
      <c r="E63" s="52" t="s">
        <v>20</v>
      </c>
      <c r="F63" s="54" t="s">
        <v>61</v>
      </c>
      <c r="G63" s="55">
        <v>46000</v>
      </c>
      <c r="H63" s="55">
        <f t="shared" si="7"/>
        <v>43281.4</v>
      </c>
      <c r="I63" s="53">
        <f t="shared" si="0"/>
        <v>1320.2</v>
      </c>
      <c r="J63" s="53">
        <f t="shared" si="1"/>
        <v>3265.9999999999995</v>
      </c>
      <c r="K63" s="53">
        <f t="shared" si="2"/>
        <v>506.00000000000006</v>
      </c>
      <c r="L63" s="53">
        <f t="shared" si="9"/>
        <v>1398.4</v>
      </c>
      <c r="M63" s="53">
        <f t="shared" si="10"/>
        <v>3261.4</v>
      </c>
      <c r="N63" s="55"/>
      <c r="O63" s="55">
        <f t="shared" si="3"/>
        <v>9752</v>
      </c>
      <c r="P63" s="55">
        <v>25</v>
      </c>
      <c r="Q63" s="125">
        <v>11000</v>
      </c>
      <c r="R63" s="63"/>
      <c r="S63" s="126">
        <v>430.04</v>
      </c>
      <c r="T63" s="62">
        <v>200</v>
      </c>
      <c r="U63" s="137">
        <v>1289.46</v>
      </c>
      <c r="V63" s="63"/>
      <c r="W63" s="62">
        <f t="shared" si="8"/>
        <v>12944.5</v>
      </c>
      <c r="X63" s="62">
        <f t="shared" si="4"/>
        <v>2718.6000000000004</v>
      </c>
      <c r="Y63" s="63">
        <f t="shared" si="11"/>
        <v>6527.4</v>
      </c>
      <c r="Z63" s="63">
        <f t="shared" si="6"/>
        <v>30336.9</v>
      </c>
    </row>
    <row r="64" spans="1:26" ht="75.75" hidden="1" x14ac:dyDescent="0.25">
      <c r="A64" s="51">
        <v>63</v>
      </c>
      <c r="B64" s="54" t="s">
        <v>110</v>
      </c>
      <c r="C64" s="54" t="s">
        <v>66</v>
      </c>
      <c r="D64" s="54" t="s">
        <v>15</v>
      </c>
      <c r="E64" s="52" t="s">
        <v>20</v>
      </c>
      <c r="F64" s="54" t="s">
        <v>61</v>
      </c>
      <c r="G64" s="55">
        <v>36000</v>
      </c>
      <c r="H64" s="55">
        <f t="shared" si="7"/>
        <v>32285.02</v>
      </c>
      <c r="I64" s="53">
        <f t="shared" si="0"/>
        <v>1033.2</v>
      </c>
      <c r="J64" s="53">
        <f t="shared" si="1"/>
        <v>2555.9999999999995</v>
      </c>
      <c r="K64" s="53">
        <f t="shared" si="2"/>
        <v>396.00000000000006</v>
      </c>
      <c r="L64" s="53">
        <f t="shared" si="9"/>
        <v>1094.4000000000001</v>
      </c>
      <c r="M64" s="53">
        <f t="shared" si="10"/>
        <v>2552.4</v>
      </c>
      <c r="N64" s="53">
        <v>1587.38</v>
      </c>
      <c r="O64" s="55">
        <f t="shared" si="3"/>
        <v>9219.380000000001</v>
      </c>
      <c r="P64" s="55">
        <v>25</v>
      </c>
      <c r="Q64" s="125"/>
      <c r="R64" s="63"/>
      <c r="S64" s="126">
        <v>2251.91</v>
      </c>
      <c r="T64" s="62">
        <v>200</v>
      </c>
      <c r="U64" s="62"/>
      <c r="V64" s="63"/>
      <c r="W64" s="62">
        <f t="shared" si="8"/>
        <v>2476.91</v>
      </c>
      <c r="X64" s="62">
        <f t="shared" si="4"/>
        <v>3714.9800000000005</v>
      </c>
      <c r="Y64" s="63">
        <f t="shared" si="11"/>
        <v>5108.3999999999996</v>
      </c>
      <c r="Z64" s="63">
        <f t="shared" si="6"/>
        <v>29808.11</v>
      </c>
    </row>
    <row r="65" spans="1:26" ht="60.75" hidden="1" x14ac:dyDescent="0.25">
      <c r="A65" s="51">
        <v>64</v>
      </c>
      <c r="B65" s="54" t="s">
        <v>111</v>
      </c>
      <c r="C65" s="54" t="s">
        <v>66</v>
      </c>
      <c r="D65" s="54" t="s">
        <v>15</v>
      </c>
      <c r="E65" s="52" t="s">
        <v>32</v>
      </c>
      <c r="F65" s="54" t="s">
        <v>61</v>
      </c>
      <c r="G65" s="55">
        <v>36000</v>
      </c>
      <c r="H65" s="55">
        <f t="shared" si="7"/>
        <v>33872.400000000001</v>
      </c>
      <c r="I65" s="53">
        <f t="shared" si="0"/>
        <v>1033.2</v>
      </c>
      <c r="J65" s="53">
        <f t="shared" si="1"/>
        <v>2555.9999999999995</v>
      </c>
      <c r="K65" s="53">
        <f t="shared" si="2"/>
        <v>396.00000000000006</v>
      </c>
      <c r="L65" s="53">
        <f t="shared" si="9"/>
        <v>1094.4000000000001</v>
      </c>
      <c r="M65" s="53">
        <f t="shared" si="10"/>
        <v>2552.4</v>
      </c>
      <c r="N65" s="55"/>
      <c r="O65" s="55">
        <f t="shared" si="3"/>
        <v>7632</v>
      </c>
      <c r="P65" s="55">
        <v>25</v>
      </c>
      <c r="Q65" s="125">
        <v>1500</v>
      </c>
      <c r="R65" s="63"/>
      <c r="S65" s="126">
        <v>40</v>
      </c>
      <c r="T65" s="62">
        <v>200</v>
      </c>
      <c r="U65" s="62">
        <v>0</v>
      </c>
      <c r="V65" s="63"/>
      <c r="W65" s="62">
        <f t="shared" si="8"/>
        <v>1765</v>
      </c>
      <c r="X65" s="62">
        <f t="shared" si="4"/>
        <v>2127.6000000000004</v>
      </c>
      <c r="Y65" s="63">
        <f t="shared" si="11"/>
        <v>5108.3999999999996</v>
      </c>
      <c r="Z65" s="63">
        <f t="shared" si="6"/>
        <v>32107.4</v>
      </c>
    </row>
    <row r="66" spans="1:26" ht="90.75" hidden="1" x14ac:dyDescent="0.25">
      <c r="A66" s="127">
        <v>65</v>
      </c>
      <c r="B66" s="131" t="s">
        <v>112</v>
      </c>
      <c r="C66" s="131" t="s">
        <v>66</v>
      </c>
      <c r="D66" s="131" t="s">
        <v>15</v>
      </c>
      <c r="E66" s="128" t="s">
        <v>131</v>
      </c>
      <c r="F66" s="131" t="s">
        <v>61</v>
      </c>
      <c r="G66" s="132">
        <v>46000</v>
      </c>
      <c r="H66" s="132">
        <f t="shared" si="7"/>
        <v>43281.4</v>
      </c>
      <c r="I66" s="129">
        <f t="shared" si="0"/>
        <v>1320.2</v>
      </c>
      <c r="J66" s="129">
        <f t="shared" si="1"/>
        <v>3265.9999999999995</v>
      </c>
      <c r="K66" s="129">
        <f t="shared" si="2"/>
        <v>506.00000000000006</v>
      </c>
      <c r="L66" s="129">
        <f t="shared" si="9"/>
        <v>1398.4</v>
      </c>
      <c r="M66" s="129">
        <f t="shared" si="10"/>
        <v>3261.4</v>
      </c>
      <c r="N66" s="132"/>
      <c r="O66" s="132">
        <f t="shared" si="3"/>
        <v>9752</v>
      </c>
      <c r="P66" s="132">
        <v>25</v>
      </c>
      <c r="Q66" s="125">
        <v>200</v>
      </c>
      <c r="R66" s="126"/>
      <c r="S66" s="126">
        <v>1216.52</v>
      </c>
      <c r="T66" s="125">
        <v>200</v>
      </c>
      <c r="U66" s="126">
        <v>1289.46</v>
      </c>
      <c r="V66" s="126"/>
      <c r="W66" s="125">
        <f t="shared" si="8"/>
        <v>2930.98</v>
      </c>
      <c r="X66" s="125">
        <f t="shared" si="4"/>
        <v>2718.6000000000004</v>
      </c>
      <c r="Y66" s="126">
        <f t="shared" si="11"/>
        <v>6527.4</v>
      </c>
      <c r="Z66" s="126">
        <f t="shared" si="6"/>
        <v>40350.42</v>
      </c>
    </row>
    <row r="67" spans="1:26" ht="90.75" hidden="1" x14ac:dyDescent="0.25">
      <c r="A67" s="51">
        <v>66</v>
      </c>
      <c r="B67" s="54" t="s">
        <v>113</v>
      </c>
      <c r="C67" s="54" t="s">
        <v>65</v>
      </c>
      <c r="D67" s="54" t="s">
        <v>12</v>
      </c>
      <c r="E67" s="52" t="s">
        <v>22</v>
      </c>
      <c r="F67" s="54" t="s">
        <v>61</v>
      </c>
      <c r="G67" s="55">
        <v>46000</v>
      </c>
      <c r="H67" s="55">
        <f t="shared" si="7"/>
        <v>43281.4</v>
      </c>
      <c r="I67" s="53">
        <f t="shared" ref="I67:I111" si="14">IF(G67&lt;=374040,G67*2.87%,9334.68)</f>
        <v>1320.2</v>
      </c>
      <c r="J67" s="53">
        <f t="shared" ref="J67:J111" si="15">IF(G67&lt;=374040,G67*7.1%,23092.75)</f>
        <v>3265.9999999999995</v>
      </c>
      <c r="K67" s="53">
        <f t="shared" ref="K67:K111" si="16">IF(G67&lt;=74808,G67*1.1%,822.89)</f>
        <v>506.00000000000006</v>
      </c>
      <c r="L67" s="53">
        <f t="shared" si="9"/>
        <v>1398.4</v>
      </c>
      <c r="M67" s="53">
        <f t="shared" si="10"/>
        <v>3261.4</v>
      </c>
      <c r="N67" s="55"/>
      <c r="O67" s="55">
        <f t="shared" ref="O67:O90" si="17">+I67+J67+K67+L67+M67+N67</f>
        <v>9752</v>
      </c>
      <c r="P67" s="55">
        <v>25</v>
      </c>
      <c r="Q67" s="125"/>
      <c r="R67" s="63"/>
      <c r="S67" s="126">
        <v>890.25</v>
      </c>
      <c r="T67" s="62">
        <v>200</v>
      </c>
      <c r="U67" s="62">
        <v>1289.46</v>
      </c>
      <c r="V67" s="63"/>
      <c r="W67" s="62">
        <f t="shared" si="8"/>
        <v>2404.71</v>
      </c>
      <c r="X67" s="62">
        <f t="shared" ref="X67:X111" si="18">+I67+L67+N67</f>
        <v>2718.6000000000004</v>
      </c>
      <c r="Y67" s="63">
        <f t="shared" si="11"/>
        <v>6527.4</v>
      </c>
      <c r="Z67" s="63">
        <f t="shared" ref="Z67:Z70" si="19">+G67-(W67+X67)</f>
        <v>40876.69</v>
      </c>
    </row>
    <row r="68" spans="1:26" ht="75.75" hidden="1" x14ac:dyDescent="0.25">
      <c r="A68" s="51">
        <v>67</v>
      </c>
      <c r="B68" s="54" t="s">
        <v>114</v>
      </c>
      <c r="C68" s="54" t="s">
        <v>65</v>
      </c>
      <c r="D68" s="54" t="s">
        <v>8</v>
      </c>
      <c r="E68" s="52" t="s">
        <v>21</v>
      </c>
      <c r="F68" s="54" t="s">
        <v>61</v>
      </c>
      <c r="G68" s="55">
        <v>36000</v>
      </c>
      <c r="H68" s="55">
        <f t="shared" ref="H68:H90" si="20">+G68-(I68+L68+N68)</f>
        <v>30697.64</v>
      </c>
      <c r="I68" s="53">
        <f t="shared" si="14"/>
        <v>1033.2</v>
      </c>
      <c r="J68" s="53">
        <f t="shared" si="15"/>
        <v>2555.9999999999995</v>
      </c>
      <c r="K68" s="53">
        <f t="shared" si="16"/>
        <v>396.00000000000006</v>
      </c>
      <c r="L68" s="53">
        <f t="shared" si="9"/>
        <v>1094.4000000000001</v>
      </c>
      <c r="M68" s="53">
        <f t="shared" si="10"/>
        <v>2552.4</v>
      </c>
      <c r="N68" s="55">
        <v>3174.76</v>
      </c>
      <c r="O68" s="55">
        <f t="shared" si="17"/>
        <v>10806.76</v>
      </c>
      <c r="P68" s="55">
        <v>25</v>
      </c>
      <c r="Q68" s="125"/>
      <c r="R68" s="63"/>
      <c r="S68" s="126">
        <v>2154.67</v>
      </c>
      <c r="T68" s="62">
        <v>200</v>
      </c>
      <c r="U68" s="62"/>
      <c r="V68" s="63"/>
      <c r="W68" s="62">
        <f t="shared" ref="W68:W100" si="21">P68+Q68+R68+S68+T68+U68</f>
        <v>2379.67</v>
      </c>
      <c r="X68" s="62">
        <f t="shared" si="18"/>
        <v>5302.3600000000006</v>
      </c>
      <c r="Y68" s="63">
        <f t="shared" si="11"/>
        <v>5108.3999999999996</v>
      </c>
      <c r="Z68" s="63">
        <f t="shared" si="19"/>
        <v>28317.97</v>
      </c>
    </row>
    <row r="69" spans="1:26" ht="75.75" hidden="1" x14ac:dyDescent="0.25">
      <c r="A69" s="51">
        <v>68</v>
      </c>
      <c r="B69" s="52" t="s">
        <v>115</v>
      </c>
      <c r="C69" s="52" t="s">
        <v>65</v>
      </c>
      <c r="D69" s="52" t="s">
        <v>142</v>
      </c>
      <c r="E69" s="52" t="s">
        <v>24</v>
      </c>
      <c r="F69" s="52" t="s">
        <v>61</v>
      </c>
      <c r="G69" s="53">
        <v>36000</v>
      </c>
      <c r="H69" s="53">
        <f t="shared" si="20"/>
        <v>33872.400000000001</v>
      </c>
      <c r="I69" s="53">
        <f t="shared" si="14"/>
        <v>1033.2</v>
      </c>
      <c r="J69" s="53">
        <f t="shared" si="15"/>
        <v>2555.9999999999995</v>
      </c>
      <c r="K69" s="53">
        <f t="shared" si="16"/>
        <v>396.00000000000006</v>
      </c>
      <c r="L69" s="53">
        <f t="shared" ref="L69:L111" si="22">IF(G69&lt;=187020,G69*3.04%,4943.8)</f>
        <v>1094.4000000000001</v>
      </c>
      <c r="M69" s="53">
        <f t="shared" ref="M69:M111" si="23">IF(G69&lt;=187020,G69*7.09%,11530.11)</f>
        <v>2552.4</v>
      </c>
      <c r="N69" s="53"/>
      <c r="O69" s="53">
        <f t="shared" si="17"/>
        <v>7632</v>
      </c>
      <c r="P69" s="53">
        <v>25</v>
      </c>
      <c r="Q69" s="125">
        <v>6505.87</v>
      </c>
      <c r="R69" s="62"/>
      <c r="S69" s="125">
        <v>458.63</v>
      </c>
      <c r="T69" s="62">
        <v>200</v>
      </c>
      <c r="U69" s="62"/>
      <c r="V69" s="62"/>
      <c r="W69" s="62">
        <f t="shared" si="21"/>
        <v>7189.5</v>
      </c>
      <c r="X69" s="62">
        <f t="shared" si="18"/>
        <v>2127.6000000000004</v>
      </c>
      <c r="Y69" s="62">
        <f t="shared" si="11"/>
        <v>5108.3999999999996</v>
      </c>
      <c r="Z69" s="63">
        <f t="shared" si="19"/>
        <v>26682.9</v>
      </c>
    </row>
    <row r="70" spans="1:26" ht="60.75" hidden="1" x14ac:dyDescent="0.25">
      <c r="A70" s="51">
        <v>69</v>
      </c>
      <c r="B70" s="54" t="s">
        <v>196</v>
      </c>
      <c r="C70" s="54" t="s">
        <v>66</v>
      </c>
      <c r="D70" s="114" t="s">
        <v>56</v>
      </c>
      <c r="E70" s="52" t="s">
        <v>197</v>
      </c>
      <c r="F70" s="54" t="s">
        <v>61</v>
      </c>
      <c r="G70" s="55">
        <v>46000</v>
      </c>
      <c r="H70" s="55">
        <f t="shared" si="20"/>
        <v>43281.4</v>
      </c>
      <c r="I70" s="53">
        <f t="shared" si="14"/>
        <v>1320.2</v>
      </c>
      <c r="J70" s="53">
        <f t="shared" si="15"/>
        <v>3265.9999999999995</v>
      </c>
      <c r="K70" s="53">
        <f t="shared" si="16"/>
        <v>506.00000000000006</v>
      </c>
      <c r="L70" s="53">
        <f t="shared" si="22"/>
        <v>1398.4</v>
      </c>
      <c r="M70" s="53">
        <f t="shared" si="23"/>
        <v>3261.4</v>
      </c>
      <c r="N70" s="55"/>
      <c r="O70" s="55">
        <f t="shared" si="17"/>
        <v>9752</v>
      </c>
      <c r="P70" s="55">
        <v>25</v>
      </c>
      <c r="Q70" s="125">
        <v>7511.18</v>
      </c>
      <c r="R70" s="63"/>
      <c r="S70" s="126">
        <v>114.99</v>
      </c>
      <c r="T70" s="62">
        <v>200</v>
      </c>
      <c r="U70" s="63">
        <f>IF((H70*12)&gt;867123.01,(79776+(((H70*12)-867123.01)*0.25))/12,IF((H70*12)&gt;624329.01,(31216+(((H70*12)-624329.01)*0.2))/12,IF((H70*12)&gt;416220.01,(((H70*12)-416220.01)*0.15)/12,0)))</f>
        <v>1289.4598750000005</v>
      </c>
      <c r="V70" s="63"/>
      <c r="W70" s="62">
        <f t="shared" si="21"/>
        <v>9140.6298750000005</v>
      </c>
      <c r="X70" s="62">
        <f t="shared" si="18"/>
        <v>2718.6000000000004</v>
      </c>
      <c r="Y70" s="63">
        <f t="shared" si="11"/>
        <v>6527.4</v>
      </c>
      <c r="Z70" s="63">
        <f t="shared" si="19"/>
        <v>34140.770124999995</v>
      </c>
    </row>
    <row r="71" spans="1:26" ht="60.75" hidden="1" x14ac:dyDescent="0.25">
      <c r="A71" s="51">
        <v>70</v>
      </c>
      <c r="B71" s="52" t="s">
        <v>119</v>
      </c>
      <c r="C71" s="52" t="s">
        <v>65</v>
      </c>
      <c r="D71" s="52" t="s">
        <v>15</v>
      </c>
      <c r="E71" s="52" t="s">
        <v>20</v>
      </c>
      <c r="F71" s="52" t="s">
        <v>61</v>
      </c>
      <c r="G71" s="53">
        <v>36000</v>
      </c>
      <c r="H71" s="53">
        <f t="shared" si="20"/>
        <v>33872.400000000001</v>
      </c>
      <c r="I71" s="53">
        <f t="shared" si="14"/>
        <v>1033.2</v>
      </c>
      <c r="J71" s="53">
        <f t="shared" si="15"/>
        <v>2555.9999999999995</v>
      </c>
      <c r="K71" s="53">
        <f t="shared" si="16"/>
        <v>396.00000000000006</v>
      </c>
      <c r="L71" s="53">
        <f t="shared" si="22"/>
        <v>1094.4000000000001</v>
      </c>
      <c r="M71" s="53">
        <f t="shared" si="23"/>
        <v>2552.4</v>
      </c>
      <c r="N71" s="53"/>
      <c r="O71" s="53">
        <f t="shared" si="17"/>
        <v>7632</v>
      </c>
      <c r="P71" s="53">
        <v>25</v>
      </c>
      <c r="Q71" s="125">
        <v>2125.4899999999998</v>
      </c>
      <c r="R71" s="62"/>
      <c r="S71" s="125"/>
      <c r="T71" s="62">
        <v>200</v>
      </c>
      <c r="U71" s="62">
        <v>0</v>
      </c>
      <c r="V71" s="62"/>
      <c r="W71" s="62">
        <f t="shared" si="21"/>
        <v>2350.4899999999998</v>
      </c>
      <c r="X71" s="62">
        <f t="shared" si="18"/>
        <v>2127.6000000000004</v>
      </c>
      <c r="Y71" s="62">
        <f>+J71+M71</f>
        <v>5108.3999999999996</v>
      </c>
      <c r="Z71" s="62">
        <f>+G71-(W71+X71)</f>
        <v>31521.91</v>
      </c>
    </row>
    <row r="72" spans="1:26" ht="90.75" hidden="1" x14ac:dyDescent="0.25">
      <c r="A72" s="51">
        <v>71</v>
      </c>
      <c r="B72" s="52" t="s">
        <v>124</v>
      </c>
      <c r="C72" s="52" t="s">
        <v>66</v>
      </c>
      <c r="D72" s="52" t="s">
        <v>7</v>
      </c>
      <c r="E72" s="52" t="s">
        <v>18</v>
      </c>
      <c r="F72" s="52" t="s">
        <v>61</v>
      </c>
      <c r="G72" s="53">
        <v>25000</v>
      </c>
      <c r="H72" s="53">
        <f t="shared" si="20"/>
        <v>23522.5</v>
      </c>
      <c r="I72" s="53">
        <f t="shared" si="14"/>
        <v>717.5</v>
      </c>
      <c r="J72" s="53">
        <f t="shared" si="15"/>
        <v>1774.9999999999998</v>
      </c>
      <c r="K72" s="53">
        <f t="shared" si="16"/>
        <v>275</v>
      </c>
      <c r="L72" s="53">
        <f t="shared" si="22"/>
        <v>760</v>
      </c>
      <c r="M72" s="53">
        <f t="shared" si="23"/>
        <v>1772.5000000000002</v>
      </c>
      <c r="N72" s="53"/>
      <c r="O72" s="53">
        <f t="shared" si="17"/>
        <v>5300</v>
      </c>
      <c r="P72" s="53">
        <v>25</v>
      </c>
      <c r="Q72" s="125">
        <v>9635.91</v>
      </c>
      <c r="R72" s="62"/>
      <c r="S72" s="125">
        <v>1328.8</v>
      </c>
      <c r="T72" s="62">
        <v>200</v>
      </c>
      <c r="U72" s="62"/>
      <c r="V72" s="62"/>
      <c r="W72" s="62">
        <f t="shared" si="21"/>
        <v>11189.71</v>
      </c>
      <c r="X72" s="62">
        <f t="shared" si="18"/>
        <v>1477.5</v>
      </c>
      <c r="Y72" s="62">
        <f>+J72+M72</f>
        <v>3547.5</v>
      </c>
      <c r="Z72" s="62">
        <f>+G72-(W72+X72)</f>
        <v>12332.79</v>
      </c>
    </row>
    <row r="73" spans="1:26" ht="75.75" hidden="1" x14ac:dyDescent="0.25">
      <c r="A73" s="51">
        <v>72</v>
      </c>
      <c r="B73" s="52" t="s">
        <v>215</v>
      </c>
      <c r="C73" s="52" t="s">
        <v>66</v>
      </c>
      <c r="D73" s="52" t="s">
        <v>15</v>
      </c>
      <c r="E73" s="52" t="s">
        <v>171</v>
      </c>
      <c r="F73" s="52" t="s">
        <v>61</v>
      </c>
      <c r="G73" s="53">
        <v>30000</v>
      </c>
      <c r="H73" s="53">
        <f t="shared" si="20"/>
        <v>28227</v>
      </c>
      <c r="I73" s="53">
        <f t="shared" si="14"/>
        <v>861</v>
      </c>
      <c r="J73" s="53">
        <f t="shared" si="15"/>
        <v>2130</v>
      </c>
      <c r="K73" s="53">
        <f t="shared" si="16"/>
        <v>330.00000000000006</v>
      </c>
      <c r="L73" s="53">
        <f t="shared" si="22"/>
        <v>912</v>
      </c>
      <c r="M73" s="53">
        <f t="shared" si="23"/>
        <v>2127</v>
      </c>
      <c r="N73" s="53"/>
      <c r="O73" s="53">
        <f t="shared" si="17"/>
        <v>6360</v>
      </c>
      <c r="P73" s="53">
        <v>25</v>
      </c>
      <c r="Q73" s="125">
        <v>2995.75</v>
      </c>
      <c r="R73" s="62"/>
      <c r="S73" s="125"/>
      <c r="T73" s="62">
        <v>200</v>
      </c>
      <c r="U73" s="62"/>
      <c r="V73" s="62"/>
      <c r="W73" s="62">
        <f t="shared" si="21"/>
        <v>3220.75</v>
      </c>
      <c r="X73" s="62">
        <f t="shared" si="18"/>
        <v>1773</v>
      </c>
      <c r="Y73" s="62">
        <f>+J73+M73</f>
        <v>4257</v>
      </c>
      <c r="Z73" s="62">
        <f>+G73-(W73+X73)</f>
        <v>25006.25</v>
      </c>
    </row>
    <row r="74" spans="1:26" ht="75.75" hidden="1" x14ac:dyDescent="0.25">
      <c r="A74" s="51">
        <v>73</v>
      </c>
      <c r="B74" s="114" t="s">
        <v>147</v>
      </c>
      <c r="C74" s="114" t="s">
        <v>65</v>
      </c>
      <c r="D74" s="114" t="s">
        <v>149</v>
      </c>
      <c r="E74" s="52" t="s">
        <v>150</v>
      </c>
      <c r="F74" s="114" t="s">
        <v>48</v>
      </c>
      <c r="G74" s="53">
        <v>30000</v>
      </c>
      <c r="H74" s="53">
        <f t="shared" si="20"/>
        <v>28227</v>
      </c>
      <c r="I74" s="53">
        <f t="shared" si="14"/>
        <v>861</v>
      </c>
      <c r="J74" s="53">
        <f t="shared" si="15"/>
        <v>2130</v>
      </c>
      <c r="K74" s="53">
        <f t="shared" si="16"/>
        <v>330.00000000000006</v>
      </c>
      <c r="L74" s="53">
        <f t="shared" si="22"/>
        <v>912</v>
      </c>
      <c r="M74" s="53">
        <f t="shared" si="23"/>
        <v>2127</v>
      </c>
      <c r="N74" s="53"/>
      <c r="O74" s="53">
        <f t="shared" si="17"/>
        <v>6360</v>
      </c>
      <c r="P74" s="53">
        <v>25</v>
      </c>
      <c r="Q74" s="125">
        <v>500</v>
      </c>
      <c r="R74" s="62"/>
      <c r="S74" s="125"/>
      <c r="T74" s="62">
        <v>200</v>
      </c>
      <c r="U74" s="62"/>
      <c r="V74" s="62"/>
      <c r="W74" s="62">
        <f t="shared" si="21"/>
        <v>725</v>
      </c>
      <c r="X74" s="62">
        <f t="shared" si="18"/>
        <v>1773</v>
      </c>
      <c r="Y74" s="62">
        <f t="shared" ref="Y74:Y90" si="24">+J74+M74</f>
        <v>4257</v>
      </c>
      <c r="Z74" s="62">
        <f t="shared" ref="Z74:Z111" si="25">+G74-(W74+X74)</f>
        <v>27502</v>
      </c>
    </row>
    <row r="75" spans="1:26" ht="60.75" hidden="1" x14ac:dyDescent="0.25">
      <c r="A75" s="51">
        <v>74</v>
      </c>
      <c r="B75" s="114" t="s">
        <v>180</v>
      </c>
      <c r="C75" s="114" t="s">
        <v>65</v>
      </c>
      <c r="D75" s="114" t="s">
        <v>15</v>
      </c>
      <c r="E75" s="52" t="s">
        <v>21</v>
      </c>
      <c r="F75" s="114" t="s">
        <v>61</v>
      </c>
      <c r="G75" s="53">
        <v>30000</v>
      </c>
      <c r="H75" s="53">
        <f t="shared" si="20"/>
        <v>28227</v>
      </c>
      <c r="I75" s="53">
        <f t="shared" si="14"/>
        <v>861</v>
      </c>
      <c r="J75" s="53">
        <f t="shared" si="15"/>
        <v>2130</v>
      </c>
      <c r="K75" s="53">
        <f t="shared" si="16"/>
        <v>330.00000000000006</v>
      </c>
      <c r="L75" s="53">
        <f t="shared" si="22"/>
        <v>912</v>
      </c>
      <c r="M75" s="53">
        <f t="shared" si="23"/>
        <v>2127</v>
      </c>
      <c r="N75" s="53"/>
      <c r="O75" s="53">
        <f t="shared" si="17"/>
        <v>6360</v>
      </c>
      <c r="P75" s="53">
        <v>25</v>
      </c>
      <c r="Q75" s="125">
        <v>2000</v>
      </c>
      <c r="R75" s="62"/>
      <c r="S75" s="125"/>
      <c r="T75" s="62">
        <v>200</v>
      </c>
      <c r="U75" s="62"/>
      <c r="V75" s="62"/>
      <c r="W75" s="62">
        <f t="shared" si="21"/>
        <v>2225</v>
      </c>
      <c r="X75" s="62">
        <f t="shared" si="18"/>
        <v>1773</v>
      </c>
      <c r="Y75" s="62">
        <f t="shared" si="24"/>
        <v>4257</v>
      </c>
      <c r="Z75" s="62">
        <f t="shared" si="25"/>
        <v>26002</v>
      </c>
    </row>
    <row r="76" spans="1:26" ht="75.75" hidden="1" x14ac:dyDescent="0.25">
      <c r="A76" s="51">
        <v>75</v>
      </c>
      <c r="B76" s="114" t="s">
        <v>223</v>
      </c>
      <c r="C76" s="114" t="s">
        <v>66</v>
      </c>
      <c r="D76" s="114" t="s">
        <v>56</v>
      </c>
      <c r="E76" s="52" t="s">
        <v>181</v>
      </c>
      <c r="F76" s="114" t="s">
        <v>61</v>
      </c>
      <c r="G76" s="53">
        <v>30000</v>
      </c>
      <c r="H76" s="53">
        <f t="shared" si="20"/>
        <v>28227</v>
      </c>
      <c r="I76" s="53">
        <f t="shared" si="14"/>
        <v>861</v>
      </c>
      <c r="J76" s="53">
        <f t="shared" si="15"/>
        <v>2130</v>
      </c>
      <c r="K76" s="53">
        <f t="shared" si="16"/>
        <v>330.00000000000006</v>
      </c>
      <c r="L76" s="53">
        <f t="shared" si="22"/>
        <v>912</v>
      </c>
      <c r="M76" s="53">
        <f t="shared" si="23"/>
        <v>2127</v>
      </c>
      <c r="N76" s="53"/>
      <c r="O76" s="53">
        <f t="shared" si="17"/>
        <v>6360</v>
      </c>
      <c r="P76" s="53">
        <v>25</v>
      </c>
      <c r="Q76" s="125">
        <v>7426.75</v>
      </c>
      <c r="R76" s="62"/>
      <c r="S76" s="125"/>
      <c r="T76" s="62">
        <v>200</v>
      </c>
      <c r="U76" s="62"/>
      <c r="V76" s="62"/>
      <c r="W76" s="62">
        <f t="shared" si="21"/>
        <v>7651.75</v>
      </c>
      <c r="X76" s="62">
        <f t="shared" si="18"/>
        <v>1773</v>
      </c>
      <c r="Y76" s="62">
        <f t="shared" si="24"/>
        <v>4257</v>
      </c>
      <c r="Z76" s="62">
        <f t="shared" si="25"/>
        <v>20575.25</v>
      </c>
    </row>
    <row r="77" spans="1:26" ht="60.75" hidden="1" x14ac:dyDescent="0.25">
      <c r="A77" s="51">
        <v>76</v>
      </c>
      <c r="B77" s="54" t="s">
        <v>183</v>
      </c>
      <c r="C77" s="54" t="s">
        <v>65</v>
      </c>
      <c r="D77" s="54" t="s">
        <v>56</v>
      </c>
      <c r="E77" s="54" t="s">
        <v>32</v>
      </c>
      <c r="F77" s="54" t="s">
        <v>61</v>
      </c>
      <c r="G77" s="55">
        <v>26000</v>
      </c>
      <c r="H77" s="55">
        <f t="shared" si="20"/>
        <v>22876.02</v>
      </c>
      <c r="I77" s="55">
        <f t="shared" si="14"/>
        <v>746.2</v>
      </c>
      <c r="J77" s="55">
        <f t="shared" si="15"/>
        <v>1845.9999999999998</v>
      </c>
      <c r="K77" s="53">
        <f t="shared" si="16"/>
        <v>286.00000000000006</v>
      </c>
      <c r="L77" s="53">
        <f t="shared" si="22"/>
        <v>790.4</v>
      </c>
      <c r="M77" s="53">
        <f t="shared" si="23"/>
        <v>1843.4</v>
      </c>
      <c r="N77" s="53">
        <v>1587.38</v>
      </c>
      <c r="O77" s="55">
        <f t="shared" si="17"/>
        <v>7099.38</v>
      </c>
      <c r="P77" s="55">
        <v>25</v>
      </c>
      <c r="Q77" s="126">
        <v>1000</v>
      </c>
      <c r="R77" s="67"/>
      <c r="S77" s="135">
        <v>80.61</v>
      </c>
      <c r="T77" s="62">
        <v>200</v>
      </c>
      <c r="U77" s="62"/>
      <c r="V77" s="64"/>
      <c r="W77" s="62">
        <f t="shared" si="21"/>
        <v>1305.6099999999999</v>
      </c>
      <c r="X77" s="62">
        <f t="shared" si="18"/>
        <v>3123.98</v>
      </c>
      <c r="Y77" s="62">
        <f t="shared" si="24"/>
        <v>3689.3999999999996</v>
      </c>
      <c r="Z77" s="62">
        <f t="shared" si="25"/>
        <v>21570.41</v>
      </c>
    </row>
    <row r="78" spans="1:26" ht="60.75" hidden="1" x14ac:dyDescent="0.25">
      <c r="A78" s="51">
        <v>77</v>
      </c>
      <c r="B78" s="114" t="s">
        <v>184</v>
      </c>
      <c r="C78" s="114" t="s">
        <v>66</v>
      </c>
      <c r="D78" s="114" t="s">
        <v>56</v>
      </c>
      <c r="E78" s="52" t="s">
        <v>32</v>
      </c>
      <c r="F78" s="114" t="s">
        <v>61</v>
      </c>
      <c r="G78" s="53">
        <v>26000</v>
      </c>
      <c r="H78" s="53">
        <f t="shared" si="20"/>
        <v>24463.4</v>
      </c>
      <c r="I78" s="53">
        <f t="shared" si="14"/>
        <v>746.2</v>
      </c>
      <c r="J78" s="53">
        <f t="shared" si="15"/>
        <v>1845.9999999999998</v>
      </c>
      <c r="K78" s="53">
        <f t="shared" si="16"/>
        <v>286.00000000000006</v>
      </c>
      <c r="L78" s="53">
        <f t="shared" si="22"/>
        <v>790.4</v>
      </c>
      <c r="M78" s="53">
        <f t="shared" si="23"/>
        <v>1843.4</v>
      </c>
      <c r="N78" s="56"/>
      <c r="O78" s="53">
        <f t="shared" si="17"/>
        <v>5512</v>
      </c>
      <c r="P78" s="53">
        <v>25</v>
      </c>
      <c r="Q78" s="125">
        <v>1000</v>
      </c>
      <c r="R78" s="64"/>
      <c r="S78" s="136"/>
      <c r="T78" s="62">
        <v>200</v>
      </c>
      <c r="U78" s="62"/>
      <c r="V78" s="64"/>
      <c r="W78" s="62">
        <f t="shared" si="21"/>
        <v>1225</v>
      </c>
      <c r="X78" s="62">
        <f t="shared" si="18"/>
        <v>1536.6</v>
      </c>
      <c r="Y78" s="62">
        <f t="shared" si="24"/>
        <v>3689.3999999999996</v>
      </c>
      <c r="Z78" s="62">
        <f t="shared" si="25"/>
        <v>23238.400000000001</v>
      </c>
    </row>
    <row r="79" spans="1:26" ht="75.75" hidden="1" x14ac:dyDescent="0.25">
      <c r="A79" s="51">
        <v>78</v>
      </c>
      <c r="B79" s="114" t="s">
        <v>185</v>
      </c>
      <c r="C79" s="114" t="s">
        <v>65</v>
      </c>
      <c r="D79" s="114" t="s">
        <v>186</v>
      </c>
      <c r="E79" s="52" t="s">
        <v>21</v>
      </c>
      <c r="F79" s="114" t="s">
        <v>61</v>
      </c>
      <c r="G79" s="53">
        <v>26000</v>
      </c>
      <c r="H79" s="53">
        <f t="shared" si="20"/>
        <v>24463.4</v>
      </c>
      <c r="I79" s="53">
        <f t="shared" si="14"/>
        <v>746.2</v>
      </c>
      <c r="J79" s="53">
        <f t="shared" si="15"/>
        <v>1845.9999999999998</v>
      </c>
      <c r="K79" s="53">
        <f t="shared" si="16"/>
        <v>286.00000000000006</v>
      </c>
      <c r="L79" s="53">
        <f t="shared" si="22"/>
        <v>790.4</v>
      </c>
      <c r="M79" s="53">
        <f t="shared" si="23"/>
        <v>1843.4</v>
      </c>
      <c r="N79" s="56"/>
      <c r="O79" s="53">
        <f t="shared" si="17"/>
        <v>5512</v>
      </c>
      <c r="P79" s="53">
        <v>25</v>
      </c>
      <c r="Q79" s="125"/>
      <c r="R79" s="64"/>
      <c r="S79" s="136"/>
      <c r="T79" s="62">
        <v>200</v>
      </c>
      <c r="U79" s="62"/>
      <c r="V79" s="64"/>
      <c r="W79" s="62">
        <f t="shared" si="21"/>
        <v>225</v>
      </c>
      <c r="X79" s="62">
        <f t="shared" si="18"/>
        <v>1536.6</v>
      </c>
      <c r="Y79" s="62">
        <f t="shared" si="24"/>
        <v>3689.3999999999996</v>
      </c>
      <c r="Z79" s="62">
        <f t="shared" si="25"/>
        <v>24238.400000000001</v>
      </c>
    </row>
    <row r="80" spans="1:26" ht="75.75" hidden="1" x14ac:dyDescent="0.25">
      <c r="A80" s="51">
        <v>79</v>
      </c>
      <c r="B80" s="114" t="s">
        <v>187</v>
      </c>
      <c r="C80" s="114" t="s">
        <v>65</v>
      </c>
      <c r="D80" s="114" t="s">
        <v>186</v>
      </c>
      <c r="E80" s="52" t="s">
        <v>21</v>
      </c>
      <c r="F80" s="114" t="s">
        <v>61</v>
      </c>
      <c r="G80" s="53">
        <v>26000</v>
      </c>
      <c r="H80" s="53">
        <f t="shared" si="20"/>
        <v>24463.4</v>
      </c>
      <c r="I80" s="53">
        <f t="shared" si="14"/>
        <v>746.2</v>
      </c>
      <c r="J80" s="53">
        <f t="shared" si="15"/>
        <v>1845.9999999999998</v>
      </c>
      <c r="K80" s="53">
        <f t="shared" si="16"/>
        <v>286.00000000000006</v>
      </c>
      <c r="L80" s="53">
        <f t="shared" si="22"/>
        <v>790.4</v>
      </c>
      <c r="M80" s="53">
        <f t="shared" si="23"/>
        <v>1843.4</v>
      </c>
      <c r="N80" s="56"/>
      <c r="O80" s="53">
        <f t="shared" si="17"/>
        <v>5512</v>
      </c>
      <c r="P80" s="53">
        <v>25</v>
      </c>
      <c r="Q80" s="125"/>
      <c r="R80" s="64"/>
      <c r="S80" s="136">
        <v>7.8</v>
      </c>
      <c r="T80" s="62">
        <v>200</v>
      </c>
      <c r="U80" s="62"/>
      <c r="V80" s="64"/>
      <c r="W80" s="62">
        <f t="shared" si="21"/>
        <v>232.8</v>
      </c>
      <c r="X80" s="62">
        <f t="shared" si="18"/>
        <v>1536.6</v>
      </c>
      <c r="Y80" s="62">
        <f t="shared" si="24"/>
        <v>3689.3999999999996</v>
      </c>
      <c r="Z80" s="62">
        <f t="shared" si="25"/>
        <v>24230.6</v>
      </c>
    </row>
    <row r="81" spans="1:26" ht="75.75" hidden="1" x14ac:dyDescent="0.25">
      <c r="A81" s="51">
        <v>80</v>
      </c>
      <c r="B81" s="114" t="s">
        <v>188</v>
      </c>
      <c r="C81" s="114" t="s">
        <v>66</v>
      </c>
      <c r="D81" s="114" t="s">
        <v>56</v>
      </c>
      <c r="E81" s="52" t="s">
        <v>20</v>
      </c>
      <c r="F81" s="114" t="s">
        <v>61</v>
      </c>
      <c r="G81" s="53">
        <v>30000</v>
      </c>
      <c r="H81" s="53">
        <f t="shared" si="20"/>
        <v>28227</v>
      </c>
      <c r="I81" s="53">
        <f t="shared" si="14"/>
        <v>861</v>
      </c>
      <c r="J81" s="53">
        <f t="shared" si="15"/>
        <v>2130</v>
      </c>
      <c r="K81" s="53">
        <f t="shared" si="16"/>
        <v>330.00000000000006</v>
      </c>
      <c r="L81" s="53">
        <f t="shared" si="22"/>
        <v>912</v>
      </c>
      <c r="M81" s="53">
        <f t="shared" si="23"/>
        <v>2127</v>
      </c>
      <c r="N81" s="56"/>
      <c r="O81" s="53">
        <f t="shared" si="17"/>
        <v>6360</v>
      </c>
      <c r="P81" s="53">
        <v>25</v>
      </c>
      <c r="Q81" s="125"/>
      <c r="R81" s="64"/>
      <c r="S81" s="136"/>
      <c r="T81" s="62">
        <v>200</v>
      </c>
      <c r="U81" s="62"/>
      <c r="V81" s="64"/>
      <c r="W81" s="62">
        <f t="shared" si="21"/>
        <v>225</v>
      </c>
      <c r="X81" s="62">
        <f t="shared" si="18"/>
        <v>1773</v>
      </c>
      <c r="Y81" s="62">
        <f t="shared" si="24"/>
        <v>4257</v>
      </c>
      <c r="Z81" s="62">
        <f t="shared" si="25"/>
        <v>28002</v>
      </c>
    </row>
    <row r="82" spans="1:26" ht="90.75" hidden="1" x14ac:dyDescent="0.25">
      <c r="A82" s="51">
        <v>81</v>
      </c>
      <c r="B82" s="114" t="s">
        <v>189</v>
      </c>
      <c r="C82" s="114" t="s">
        <v>65</v>
      </c>
      <c r="D82" s="114" t="s">
        <v>177</v>
      </c>
      <c r="E82" s="52" t="s">
        <v>190</v>
      </c>
      <c r="F82" s="114" t="s">
        <v>61</v>
      </c>
      <c r="G82" s="53">
        <v>36000</v>
      </c>
      <c r="H82" s="53">
        <f t="shared" si="20"/>
        <v>33872.400000000001</v>
      </c>
      <c r="I82" s="53">
        <f t="shared" si="14"/>
        <v>1033.2</v>
      </c>
      <c r="J82" s="53">
        <f t="shared" si="15"/>
        <v>2555.9999999999995</v>
      </c>
      <c r="K82" s="53">
        <f t="shared" si="16"/>
        <v>396.00000000000006</v>
      </c>
      <c r="L82" s="53">
        <f t="shared" si="22"/>
        <v>1094.4000000000001</v>
      </c>
      <c r="M82" s="53">
        <f t="shared" si="23"/>
        <v>2552.4</v>
      </c>
      <c r="N82" s="56"/>
      <c r="O82" s="53">
        <f t="shared" si="17"/>
        <v>7632</v>
      </c>
      <c r="P82" s="53">
        <v>25</v>
      </c>
      <c r="Q82" s="125"/>
      <c r="R82" s="64"/>
      <c r="S82" s="136">
        <v>623.95000000000005</v>
      </c>
      <c r="T82" s="62">
        <v>200</v>
      </c>
      <c r="U82" s="62"/>
      <c r="V82" s="64"/>
      <c r="W82" s="62">
        <f t="shared" si="21"/>
        <v>848.95</v>
      </c>
      <c r="X82" s="62">
        <f t="shared" si="18"/>
        <v>2127.6000000000004</v>
      </c>
      <c r="Y82" s="62">
        <f t="shared" si="24"/>
        <v>5108.3999999999996</v>
      </c>
      <c r="Z82" s="62">
        <f t="shared" si="25"/>
        <v>33023.449999999997</v>
      </c>
    </row>
    <row r="83" spans="1:26" ht="75.75" hidden="1" x14ac:dyDescent="0.25">
      <c r="A83" s="51">
        <v>82</v>
      </c>
      <c r="B83" s="114" t="s">
        <v>191</v>
      </c>
      <c r="C83" s="114" t="s">
        <v>66</v>
      </c>
      <c r="D83" s="114" t="s">
        <v>56</v>
      </c>
      <c r="E83" s="52" t="s">
        <v>32</v>
      </c>
      <c r="F83" s="114" t="s">
        <v>61</v>
      </c>
      <c r="G83" s="53">
        <v>30000</v>
      </c>
      <c r="H83" s="53">
        <f t="shared" si="20"/>
        <v>28227</v>
      </c>
      <c r="I83" s="53">
        <f t="shared" si="14"/>
        <v>861</v>
      </c>
      <c r="J83" s="53">
        <f t="shared" si="15"/>
        <v>2130</v>
      </c>
      <c r="K83" s="53">
        <f t="shared" si="16"/>
        <v>330.00000000000006</v>
      </c>
      <c r="L83" s="53">
        <f t="shared" si="22"/>
        <v>912</v>
      </c>
      <c r="M83" s="53">
        <f t="shared" si="23"/>
        <v>2127</v>
      </c>
      <c r="N83" s="56"/>
      <c r="O83" s="53">
        <f t="shared" si="17"/>
        <v>6360</v>
      </c>
      <c r="P83" s="53">
        <v>25</v>
      </c>
      <c r="Q83" s="125"/>
      <c r="R83" s="64"/>
      <c r="S83" s="136"/>
      <c r="T83" s="62">
        <v>200</v>
      </c>
      <c r="U83" s="62"/>
      <c r="V83" s="64"/>
      <c r="W83" s="62">
        <f t="shared" si="21"/>
        <v>225</v>
      </c>
      <c r="X83" s="62">
        <f t="shared" si="18"/>
        <v>1773</v>
      </c>
      <c r="Y83" s="62">
        <f t="shared" si="24"/>
        <v>4257</v>
      </c>
      <c r="Z83" s="62">
        <f t="shared" si="25"/>
        <v>28002</v>
      </c>
    </row>
    <row r="84" spans="1:26" ht="90.75" hidden="1" x14ac:dyDescent="0.25">
      <c r="A84" s="51">
        <v>83</v>
      </c>
      <c r="B84" s="114" t="s">
        <v>194</v>
      </c>
      <c r="C84" s="114" t="s">
        <v>66</v>
      </c>
      <c r="D84" s="114" t="s">
        <v>56</v>
      </c>
      <c r="E84" s="52" t="s">
        <v>32</v>
      </c>
      <c r="F84" s="114" t="s">
        <v>61</v>
      </c>
      <c r="G84" s="53">
        <v>46000</v>
      </c>
      <c r="H84" s="53">
        <f t="shared" si="20"/>
        <v>43281.4</v>
      </c>
      <c r="I84" s="53">
        <f t="shared" si="14"/>
        <v>1320.2</v>
      </c>
      <c r="J84" s="53">
        <f t="shared" si="15"/>
        <v>3265.9999999999995</v>
      </c>
      <c r="K84" s="53">
        <f t="shared" si="16"/>
        <v>506.00000000000006</v>
      </c>
      <c r="L84" s="53">
        <f t="shared" si="22"/>
        <v>1398.4</v>
      </c>
      <c r="M84" s="53">
        <f t="shared" si="23"/>
        <v>3261.4</v>
      </c>
      <c r="N84" s="56"/>
      <c r="O84" s="53">
        <f t="shared" si="17"/>
        <v>9752</v>
      </c>
      <c r="P84" s="53">
        <v>25</v>
      </c>
      <c r="Q84" s="125"/>
      <c r="R84" s="64"/>
      <c r="S84" s="136"/>
      <c r="T84" s="62">
        <v>200</v>
      </c>
      <c r="U84" s="62">
        <f>IF((H84*12)&gt;867123.01,(79776+(((H84*12)-867123.01)*0.25))/12,IF((H84*12)&gt;624329.01,(31216+(((H84*12)-624329.01)*0.2))/12,IF((H84*12)&gt;416220.01,(((H84*12)-416220.01)*0.15)/12,0)))</f>
        <v>1289.4598750000005</v>
      </c>
      <c r="V84" s="64"/>
      <c r="W84" s="62">
        <f t="shared" si="21"/>
        <v>1514.4598750000005</v>
      </c>
      <c r="X84" s="62">
        <f t="shared" si="18"/>
        <v>2718.6000000000004</v>
      </c>
      <c r="Y84" s="62">
        <f t="shared" si="24"/>
        <v>6527.4</v>
      </c>
      <c r="Z84" s="62">
        <f t="shared" si="25"/>
        <v>41766.940125000001</v>
      </c>
    </row>
    <row r="85" spans="1:26" ht="60.75" hidden="1" x14ac:dyDescent="0.25">
      <c r="A85" s="51">
        <v>84</v>
      </c>
      <c r="B85" s="54" t="s">
        <v>195</v>
      </c>
      <c r="C85" s="54" t="s">
        <v>65</v>
      </c>
      <c r="D85" s="114" t="s">
        <v>56</v>
      </c>
      <c r="E85" s="52" t="s">
        <v>17</v>
      </c>
      <c r="F85" s="54" t="s">
        <v>61</v>
      </c>
      <c r="G85" s="55">
        <v>46000</v>
      </c>
      <c r="H85" s="55">
        <f t="shared" si="20"/>
        <v>43281.4</v>
      </c>
      <c r="I85" s="53">
        <f t="shared" si="14"/>
        <v>1320.2</v>
      </c>
      <c r="J85" s="53">
        <f t="shared" si="15"/>
        <v>3265.9999999999995</v>
      </c>
      <c r="K85" s="53">
        <f t="shared" si="16"/>
        <v>506.00000000000006</v>
      </c>
      <c r="L85" s="53">
        <f t="shared" si="22"/>
        <v>1398.4</v>
      </c>
      <c r="M85" s="53">
        <f t="shared" si="23"/>
        <v>3261.4</v>
      </c>
      <c r="N85" s="55"/>
      <c r="O85" s="55">
        <f t="shared" si="17"/>
        <v>9752</v>
      </c>
      <c r="P85" s="55">
        <v>25</v>
      </c>
      <c r="Q85" s="125"/>
      <c r="R85" s="63"/>
      <c r="S85" s="126">
        <v>1844.25</v>
      </c>
      <c r="T85" s="62">
        <v>200</v>
      </c>
      <c r="U85" s="63">
        <v>1289.46</v>
      </c>
      <c r="V85" s="63"/>
      <c r="W85" s="62">
        <f t="shared" si="21"/>
        <v>3358.71</v>
      </c>
      <c r="X85" s="62">
        <f t="shared" si="18"/>
        <v>2718.6000000000004</v>
      </c>
      <c r="Y85" s="63">
        <f t="shared" si="24"/>
        <v>6527.4</v>
      </c>
      <c r="Z85" s="62">
        <f t="shared" si="25"/>
        <v>39922.69</v>
      </c>
    </row>
    <row r="86" spans="1:26" ht="75.75" hidden="1" x14ac:dyDescent="0.25">
      <c r="A86" s="51">
        <v>85</v>
      </c>
      <c r="B86" s="52" t="s">
        <v>198</v>
      </c>
      <c r="C86" s="54" t="s">
        <v>66</v>
      </c>
      <c r="D86" s="114" t="s">
        <v>56</v>
      </c>
      <c r="E86" s="116" t="s">
        <v>199</v>
      </c>
      <c r="F86" s="54" t="s">
        <v>61</v>
      </c>
      <c r="G86" s="55">
        <v>46000</v>
      </c>
      <c r="H86" s="55">
        <f t="shared" si="20"/>
        <v>43281.4</v>
      </c>
      <c r="I86" s="53">
        <f t="shared" si="14"/>
        <v>1320.2</v>
      </c>
      <c r="J86" s="53">
        <f t="shared" si="15"/>
        <v>3265.9999999999995</v>
      </c>
      <c r="K86" s="53">
        <f t="shared" si="16"/>
        <v>506.00000000000006</v>
      </c>
      <c r="L86" s="53">
        <f t="shared" si="22"/>
        <v>1398.4</v>
      </c>
      <c r="M86" s="53">
        <f t="shared" si="23"/>
        <v>3261.4</v>
      </c>
      <c r="N86" s="55"/>
      <c r="O86" s="55">
        <f t="shared" si="17"/>
        <v>9752</v>
      </c>
      <c r="P86" s="55">
        <v>25</v>
      </c>
      <c r="Q86" s="125"/>
      <c r="R86" s="63"/>
      <c r="S86" s="126">
        <v>330.59</v>
      </c>
      <c r="T86" s="62">
        <v>200</v>
      </c>
      <c r="U86" s="63">
        <f>IF((H86*12)&gt;867123.01,(79776+(((H86*12)-867123.01)*0.25))/12,IF((H86*12)&gt;624329.01,(31216+(((H86*12)-624329.01)*0.2))/12,IF((H86*12)&gt;416220.01,(((H86*12)-416220.01)*0.15)/12,0)))</f>
        <v>1289.4598750000005</v>
      </c>
      <c r="V86" s="63"/>
      <c r="W86" s="62">
        <f t="shared" si="21"/>
        <v>1845.0498750000004</v>
      </c>
      <c r="X86" s="62">
        <f t="shared" si="18"/>
        <v>2718.6000000000004</v>
      </c>
      <c r="Y86" s="63">
        <f t="shared" si="24"/>
        <v>6527.4</v>
      </c>
      <c r="Z86" s="62">
        <f t="shared" si="25"/>
        <v>41436.350124999997</v>
      </c>
    </row>
    <row r="87" spans="1:26" ht="75.75" hidden="1" x14ac:dyDescent="0.25">
      <c r="A87" s="51">
        <v>86</v>
      </c>
      <c r="B87" s="52" t="s">
        <v>200</v>
      </c>
      <c r="C87" s="54" t="s">
        <v>66</v>
      </c>
      <c r="D87" s="114" t="s">
        <v>56</v>
      </c>
      <c r="E87" s="52" t="s">
        <v>32</v>
      </c>
      <c r="F87" s="54" t="s">
        <v>61</v>
      </c>
      <c r="G87" s="55">
        <v>36000</v>
      </c>
      <c r="H87" s="55">
        <f t="shared" si="20"/>
        <v>33872.400000000001</v>
      </c>
      <c r="I87" s="53">
        <f t="shared" si="14"/>
        <v>1033.2</v>
      </c>
      <c r="J87" s="53">
        <f t="shared" si="15"/>
        <v>2555.9999999999995</v>
      </c>
      <c r="K87" s="53">
        <f t="shared" si="16"/>
        <v>396.00000000000006</v>
      </c>
      <c r="L87" s="53">
        <f t="shared" si="22"/>
        <v>1094.4000000000001</v>
      </c>
      <c r="M87" s="53">
        <f t="shared" si="23"/>
        <v>2552.4</v>
      </c>
      <c r="N87" s="55"/>
      <c r="O87" s="55">
        <f t="shared" si="17"/>
        <v>7632</v>
      </c>
      <c r="P87" s="55">
        <v>25</v>
      </c>
      <c r="Q87" s="125"/>
      <c r="R87" s="63"/>
      <c r="S87" s="126">
        <v>1728.55</v>
      </c>
      <c r="T87" s="62">
        <v>200</v>
      </c>
      <c r="U87" s="63">
        <f t="shared" ref="U87:U111" si="26">IF((H87*12)&gt;867123.01,(79776+(((H87*12)-867123.01)*0.25))/12,IF((H87*12)&gt;624329.01,(31216+(((H87*12)-624329.01)*0.2))/12,IF((H87*12)&gt;416220.01,(((H87*12)-416220.01)*0.15)/12,0)))</f>
        <v>0</v>
      </c>
      <c r="V87" s="63"/>
      <c r="W87" s="62">
        <f t="shared" si="21"/>
        <v>1953.55</v>
      </c>
      <c r="X87" s="62">
        <f t="shared" si="18"/>
        <v>2127.6000000000004</v>
      </c>
      <c r="Y87" s="63">
        <f t="shared" si="24"/>
        <v>5108.3999999999996</v>
      </c>
      <c r="Z87" s="62">
        <f t="shared" si="25"/>
        <v>31918.85</v>
      </c>
    </row>
    <row r="88" spans="1:26" ht="105.75" hidden="1" x14ac:dyDescent="0.25">
      <c r="A88" s="51">
        <v>87</v>
      </c>
      <c r="B88" s="52" t="s">
        <v>202</v>
      </c>
      <c r="C88" s="54" t="s">
        <v>65</v>
      </c>
      <c r="D88" s="54" t="s">
        <v>7</v>
      </c>
      <c r="E88" s="52" t="s">
        <v>17</v>
      </c>
      <c r="F88" s="54" t="s">
        <v>61</v>
      </c>
      <c r="G88" s="55">
        <v>36000</v>
      </c>
      <c r="H88" s="55">
        <f t="shared" si="20"/>
        <v>33872.400000000001</v>
      </c>
      <c r="I88" s="53">
        <f t="shared" si="14"/>
        <v>1033.2</v>
      </c>
      <c r="J88" s="53">
        <f t="shared" si="15"/>
        <v>2555.9999999999995</v>
      </c>
      <c r="K88" s="53">
        <f t="shared" si="16"/>
        <v>396.00000000000006</v>
      </c>
      <c r="L88" s="53">
        <f t="shared" si="22"/>
        <v>1094.4000000000001</v>
      </c>
      <c r="M88" s="53">
        <f t="shared" si="23"/>
        <v>2552.4</v>
      </c>
      <c r="N88" s="55"/>
      <c r="O88" s="55">
        <f t="shared" si="17"/>
        <v>7632</v>
      </c>
      <c r="P88" s="55">
        <v>25</v>
      </c>
      <c r="Q88" s="125"/>
      <c r="R88" s="63"/>
      <c r="S88" s="126"/>
      <c r="T88" s="62">
        <v>200</v>
      </c>
      <c r="U88" s="63">
        <f t="shared" si="26"/>
        <v>0</v>
      </c>
      <c r="V88" s="63"/>
      <c r="W88" s="62">
        <f t="shared" si="21"/>
        <v>225</v>
      </c>
      <c r="X88" s="62">
        <f t="shared" si="18"/>
        <v>2127.6000000000004</v>
      </c>
      <c r="Y88" s="63">
        <f t="shared" si="24"/>
        <v>5108.3999999999996</v>
      </c>
      <c r="Z88" s="62">
        <f t="shared" si="25"/>
        <v>33647.4</v>
      </c>
    </row>
    <row r="89" spans="1:26" ht="90.75" hidden="1" x14ac:dyDescent="0.25">
      <c r="A89" s="51">
        <v>88</v>
      </c>
      <c r="B89" s="54" t="s">
        <v>203</v>
      </c>
      <c r="C89" s="54" t="s">
        <v>66</v>
      </c>
      <c r="D89" s="54" t="s">
        <v>204</v>
      </c>
      <c r="E89" s="52" t="s">
        <v>205</v>
      </c>
      <c r="F89" s="54" t="s">
        <v>61</v>
      </c>
      <c r="G89" s="55">
        <v>30000</v>
      </c>
      <c r="H89" s="55">
        <f t="shared" si="20"/>
        <v>28227</v>
      </c>
      <c r="I89" s="53">
        <f t="shared" si="14"/>
        <v>861</v>
      </c>
      <c r="J89" s="53">
        <f t="shared" si="15"/>
        <v>2130</v>
      </c>
      <c r="K89" s="53">
        <f t="shared" si="16"/>
        <v>330.00000000000006</v>
      </c>
      <c r="L89" s="53">
        <f t="shared" si="22"/>
        <v>912</v>
      </c>
      <c r="M89" s="53">
        <f t="shared" si="23"/>
        <v>2127</v>
      </c>
      <c r="N89" s="55"/>
      <c r="O89" s="55">
        <f t="shared" si="17"/>
        <v>6360</v>
      </c>
      <c r="P89" s="55">
        <v>25</v>
      </c>
      <c r="Q89" s="125">
        <v>500</v>
      </c>
      <c r="R89" s="63"/>
      <c r="S89" s="126">
        <v>277.35000000000002</v>
      </c>
      <c r="T89" s="62">
        <v>200</v>
      </c>
      <c r="U89" s="63">
        <f t="shared" si="26"/>
        <v>0</v>
      </c>
      <c r="V89" s="63"/>
      <c r="W89" s="62">
        <f t="shared" si="21"/>
        <v>1002.35</v>
      </c>
      <c r="X89" s="62">
        <f t="shared" si="18"/>
        <v>1773</v>
      </c>
      <c r="Y89" s="63">
        <f t="shared" si="24"/>
        <v>4257</v>
      </c>
      <c r="Z89" s="62">
        <f t="shared" si="25"/>
        <v>27224.65</v>
      </c>
    </row>
    <row r="90" spans="1:26" ht="75.75" hidden="1" x14ac:dyDescent="0.25">
      <c r="A90" s="51">
        <v>89</v>
      </c>
      <c r="B90" s="54" t="s">
        <v>206</v>
      </c>
      <c r="C90" s="54" t="s">
        <v>65</v>
      </c>
      <c r="D90" s="114" t="s">
        <v>56</v>
      </c>
      <c r="E90" s="52" t="s">
        <v>17</v>
      </c>
      <c r="F90" s="54" t="s">
        <v>61</v>
      </c>
      <c r="G90" s="55">
        <v>36000</v>
      </c>
      <c r="H90" s="55">
        <f t="shared" si="20"/>
        <v>33872.400000000001</v>
      </c>
      <c r="I90" s="53">
        <f t="shared" si="14"/>
        <v>1033.2</v>
      </c>
      <c r="J90" s="53">
        <f t="shared" si="15"/>
        <v>2555.9999999999995</v>
      </c>
      <c r="K90" s="53">
        <f t="shared" si="16"/>
        <v>396.00000000000006</v>
      </c>
      <c r="L90" s="53">
        <f t="shared" si="22"/>
        <v>1094.4000000000001</v>
      </c>
      <c r="M90" s="53">
        <f t="shared" si="23"/>
        <v>2552.4</v>
      </c>
      <c r="N90" s="55"/>
      <c r="O90" s="55">
        <f t="shared" si="17"/>
        <v>7632</v>
      </c>
      <c r="P90" s="55">
        <v>25</v>
      </c>
      <c r="Q90" s="125"/>
      <c r="R90" s="63"/>
      <c r="S90" s="126">
        <v>50.01</v>
      </c>
      <c r="T90" s="62">
        <v>200</v>
      </c>
      <c r="U90" s="63">
        <f t="shared" si="26"/>
        <v>0</v>
      </c>
      <c r="V90" s="63"/>
      <c r="W90" s="62">
        <f t="shared" si="21"/>
        <v>275.01</v>
      </c>
      <c r="X90" s="62">
        <f t="shared" si="18"/>
        <v>2127.6000000000004</v>
      </c>
      <c r="Y90" s="63">
        <f t="shared" si="24"/>
        <v>5108.3999999999996</v>
      </c>
      <c r="Z90" s="62">
        <f t="shared" si="25"/>
        <v>33597.39</v>
      </c>
    </row>
    <row r="91" spans="1:26" ht="60.75" hidden="1" x14ac:dyDescent="0.25">
      <c r="A91" s="51">
        <v>90</v>
      </c>
      <c r="B91" s="114" t="s">
        <v>193</v>
      </c>
      <c r="C91" s="114" t="s">
        <v>65</v>
      </c>
      <c r="D91" s="114" t="s">
        <v>56</v>
      </c>
      <c r="E91" s="52" t="s">
        <v>192</v>
      </c>
      <c r="F91" s="114" t="s">
        <v>61</v>
      </c>
      <c r="G91" s="53">
        <v>20000</v>
      </c>
      <c r="H91" s="53">
        <f>+G91-(I91+L91+N91)</f>
        <v>18818</v>
      </c>
      <c r="I91" s="53">
        <f t="shared" si="14"/>
        <v>574</v>
      </c>
      <c r="J91" s="53">
        <f t="shared" si="15"/>
        <v>1419.9999999999998</v>
      </c>
      <c r="K91" s="53">
        <f t="shared" si="16"/>
        <v>220.00000000000003</v>
      </c>
      <c r="L91" s="53">
        <f t="shared" si="22"/>
        <v>608</v>
      </c>
      <c r="M91" s="53">
        <f t="shared" si="23"/>
        <v>1418</v>
      </c>
      <c r="N91" s="56"/>
      <c r="O91" s="53">
        <f>+I91+J91+K91+L91+M91+N91</f>
        <v>4240</v>
      </c>
      <c r="P91" s="53">
        <v>25</v>
      </c>
      <c r="Q91" s="125"/>
      <c r="R91" s="64"/>
      <c r="S91" s="136"/>
      <c r="T91" s="62">
        <v>200</v>
      </c>
      <c r="U91" s="63">
        <f t="shared" si="26"/>
        <v>0</v>
      </c>
      <c r="V91" s="64"/>
      <c r="W91" s="62">
        <f t="shared" si="21"/>
        <v>225</v>
      </c>
      <c r="X91" s="62">
        <f t="shared" si="18"/>
        <v>1182</v>
      </c>
      <c r="Y91" s="62">
        <f>+J91+M91</f>
        <v>2838</v>
      </c>
      <c r="Z91" s="62">
        <f t="shared" si="25"/>
        <v>18593</v>
      </c>
    </row>
    <row r="92" spans="1:26" ht="60.75" hidden="1" x14ac:dyDescent="0.25">
      <c r="A92" s="51">
        <v>91</v>
      </c>
      <c r="B92" s="52" t="s">
        <v>120</v>
      </c>
      <c r="C92" s="52" t="s">
        <v>65</v>
      </c>
      <c r="D92" s="52" t="s">
        <v>15</v>
      </c>
      <c r="E92" s="52" t="s">
        <v>23</v>
      </c>
      <c r="F92" s="52" t="s">
        <v>61</v>
      </c>
      <c r="G92" s="53">
        <v>25000</v>
      </c>
      <c r="H92" s="53">
        <f t="shared" ref="H92:H111" si="27">+G92-(I92+L92+N92)</f>
        <v>23522.5</v>
      </c>
      <c r="I92" s="53">
        <f t="shared" si="14"/>
        <v>717.5</v>
      </c>
      <c r="J92" s="53">
        <f t="shared" si="15"/>
        <v>1774.9999999999998</v>
      </c>
      <c r="K92" s="53">
        <f t="shared" si="16"/>
        <v>275</v>
      </c>
      <c r="L92" s="53">
        <f t="shared" si="22"/>
        <v>760</v>
      </c>
      <c r="M92" s="53">
        <f t="shared" si="23"/>
        <v>1772.5000000000002</v>
      </c>
      <c r="N92" s="53"/>
      <c r="O92" s="53">
        <f t="shared" ref="O92:O111" si="28">+I92+J92+K92+L92+M92+N92</f>
        <v>5300</v>
      </c>
      <c r="P92" s="53">
        <v>25</v>
      </c>
      <c r="Q92" s="125">
        <v>1638.06</v>
      </c>
      <c r="R92" s="62"/>
      <c r="S92" s="125"/>
      <c r="T92" s="62">
        <v>200</v>
      </c>
      <c r="U92" s="63">
        <f t="shared" si="26"/>
        <v>0</v>
      </c>
      <c r="V92" s="62"/>
      <c r="W92" s="62">
        <f t="shared" si="21"/>
        <v>1863.06</v>
      </c>
      <c r="X92" s="62">
        <f t="shared" si="18"/>
        <v>1477.5</v>
      </c>
      <c r="Y92" s="62">
        <f t="shared" ref="Y92:Y111" si="29">+J92+M92</f>
        <v>3547.5</v>
      </c>
      <c r="Z92" s="62">
        <f t="shared" si="25"/>
        <v>21659.439999999999</v>
      </c>
    </row>
    <row r="93" spans="1:26" ht="90.75" hidden="1" x14ac:dyDescent="0.25">
      <c r="A93" s="51">
        <v>92</v>
      </c>
      <c r="B93" s="52" t="s">
        <v>121</v>
      </c>
      <c r="C93" s="52" t="s">
        <v>65</v>
      </c>
      <c r="D93" s="52" t="s">
        <v>7</v>
      </c>
      <c r="E93" s="52" t="s">
        <v>23</v>
      </c>
      <c r="F93" s="52" t="s">
        <v>61</v>
      </c>
      <c r="G93" s="53">
        <v>15000</v>
      </c>
      <c r="H93" s="53">
        <f t="shared" si="27"/>
        <v>14113.5</v>
      </c>
      <c r="I93" s="53">
        <f t="shared" si="14"/>
        <v>430.5</v>
      </c>
      <c r="J93" s="53">
        <f t="shared" si="15"/>
        <v>1065</v>
      </c>
      <c r="K93" s="53">
        <f t="shared" si="16"/>
        <v>165.00000000000003</v>
      </c>
      <c r="L93" s="53">
        <f t="shared" si="22"/>
        <v>456</v>
      </c>
      <c r="M93" s="53">
        <f t="shared" si="23"/>
        <v>1063.5</v>
      </c>
      <c r="N93" s="53"/>
      <c r="O93" s="53">
        <f t="shared" si="28"/>
        <v>3180</v>
      </c>
      <c r="P93" s="53">
        <v>25</v>
      </c>
      <c r="Q93" s="125"/>
      <c r="R93" s="62"/>
      <c r="S93" s="125"/>
      <c r="T93" s="62">
        <v>200</v>
      </c>
      <c r="U93" s="63">
        <f t="shared" si="26"/>
        <v>0</v>
      </c>
      <c r="V93" s="62"/>
      <c r="W93" s="62">
        <f t="shared" si="21"/>
        <v>225</v>
      </c>
      <c r="X93" s="62">
        <f t="shared" si="18"/>
        <v>886.5</v>
      </c>
      <c r="Y93" s="62">
        <f t="shared" si="29"/>
        <v>2128.5</v>
      </c>
      <c r="Z93" s="62">
        <f t="shared" si="25"/>
        <v>13888.5</v>
      </c>
    </row>
    <row r="94" spans="1:26" ht="90.75" hidden="1" x14ac:dyDescent="0.25">
      <c r="A94" s="51">
        <v>93</v>
      </c>
      <c r="B94" s="52" t="s">
        <v>122</v>
      </c>
      <c r="C94" s="52" t="s">
        <v>65</v>
      </c>
      <c r="D94" s="52" t="s">
        <v>7</v>
      </c>
      <c r="E94" s="52" t="s">
        <v>23</v>
      </c>
      <c r="F94" s="52" t="s">
        <v>61</v>
      </c>
      <c r="G94" s="53">
        <v>15000</v>
      </c>
      <c r="H94" s="53">
        <f t="shared" si="27"/>
        <v>14113.5</v>
      </c>
      <c r="I94" s="53">
        <f t="shared" si="14"/>
        <v>430.5</v>
      </c>
      <c r="J94" s="53">
        <f t="shared" si="15"/>
        <v>1065</v>
      </c>
      <c r="K94" s="53">
        <f t="shared" si="16"/>
        <v>165.00000000000003</v>
      </c>
      <c r="L94" s="53">
        <f t="shared" si="22"/>
        <v>456</v>
      </c>
      <c r="M94" s="53">
        <f t="shared" si="23"/>
        <v>1063.5</v>
      </c>
      <c r="N94" s="53"/>
      <c r="O94" s="53">
        <f t="shared" si="28"/>
        <v>3180</v>
      </c>
      <c r="P94" s="53">
        <v>25</v>
      </c>
      <c r="Q94" s="125"/>
      <c r="R94" s="62"/>
      <c r="S94" s="125"/>
      <c r="T94" s="62">
        <v>200</v>
      </c>
      <c r="U94" s="63">
        <f t="shared" si="26"/>
        <v>0</v>
      </c>
      <c r="V94" s="62"/>
      <c r="W94" s="62">
        <f t="shared" si="21"/>
        <v>225</v>
      </c>
      <c r="X94" s="62">
        <f t="shared" si="18"/>
        <v>886.5</v>
      </c>
      <c r="Y94" s="62">
        <f t="shared" si="29"/>
        <v>2128.5</v>
      </c>
      <c r="Z94" s="62">
        <f t="shared" si="25"/>
        <v>13888.5</v>
      </c>
    </row>
    <row r="95" spans="1:26" ht="90.75" hidden="1" x14ac:dyDescent="0.25">
      <c r="A95" s="51">
        <v>94</v>
      </c>
      <c r="B95" s="52" t="s">
        <v>123</v>
      </c>
      <c r="C95" s="52" t="s">
        <v>65</v>
      </c>
      <c r="D95" s="52" t="s">
        <v>7</v>
      </c>
      <c r="E95" s="52" t="s">
        <v>23</v>
      </c>
      <c r="F95" s="52" t="s">
        <v>61</v>
      </c>
      <c r="G95" s="53">
        <v>25000</v>
      </c>
      <c r="H95" s="53">
        <f t="shared" si="27"/>
        <v>23522.5</v>
      </c>
      <c r="I95" s="53">
        <f t="shared" si="14"/>
        <v>717.5</v>
      </c>
      <c r="J95" s="53">
        <f t="shared" si="15"/>
        <v>1774.9999999999998</v>
      </c>
      <c r="K95" s="53">
        <f t="shared" si="16"/>
        <v>275</v>
      </c>
      <c r="L95" s="53">
        <f t="shared" si="22"/>
        <v>760</v>
      </c>
      <c r="M95" s="53">
        <f t="shared" si="23"/>
        <v>1772.5000000000002</v>
      </c>
      <c r="N95" s="53"/>
      <c r="O95" s="53">
        <f t="shared" si="28"/>
        <v>5300</v>
      </c>
      <c r="P95" s="53">
        <v>25</v>
      </c>
      <c r="Q95" s="125"/>
      <c r="R95" s="62"/>
      <c r="S95" s="125"/>
      <c r="T95" s="62">
        <v>200</v>
      </c>
      <c r="U95" s="63">
        <f t="shared" si="26"/>
        <v>0</v>
      </c>
      <c r="V95" s="62"/>
      <c r="W95" s="62">
        <f t="shared" si="21"/>
        <v>225</v>
      </c>
      <c r="X95" s="62">
        <f t="shared" si="18"/>
        <v>1477.5</v>
      </c>
      <c r="Y95" s="62">
        <f t="shared" si="29"/>
        <v>3547.5</v>
      </c>
      <c r="Z95" s="62">
        <f t="shared" si="25"/>
        <v>23297.5</v>
      </c>
    </row>
    <row r="96" spans="1:26" ht="60.75" hidden="1" x14ac:dyDescent="0.25">
      <c r="A96" s="51">
        <v>95</v>
      </c>
      <c r="B96" s="114" t="s">
        <v>144</v>
      </c>
      <c r="C96" s="114" t="s">
        <v>65</v>
      </c>
      <c r="D96" s="114" t="s">
        <v>56</v>
      </c>
      <c r="E96" s="52" t="s">
        <v>23</v>
      </c>
      <c r="F96" s="52" t="s">
        <v>61</v>
      </c>
      <c r="G96" s="53">
        <v>25000</v>
      </c>
      <c r="H96" s="53">
        <f t="shared" si="27"/>
        <v>23522.5</v>
      </c>
      <c r="I96" s="53">
        <f t="shared" si="14"/>
        <v>717.5</v>
      </c>
      <c r="J96" s="53">
        <f t="shared" si="15"/>
        <v>1774.9999999999998</v>
      </c>
      <c r="K96" s="53">
        <f t="shared" si="16"/>
        <v>275</v>
      </c>
      <c r="L96" s="53">
        <f t="shared" si="22"/>
        <v>760</v>
      </c>
      <c r="M96" s="53">
        <f t="shared" si="23"/>
        <v>1772.5000000000002</v>
      </c>
      <c r="N96" s="53"/>
      <c r="O96" s="53">
        <f t="shared" si="28"/>
        <v>5300</v>
      </c>
      <c r="P96" s="53">
        <v>25</v>
      </c>
      <c r="Q96" s="125">
        <v>2100.16</v>
      </c>
      <c r="R96" s="62"/>
      <c r="S96" s="125"/>
      <c r="T96" s="62">
        <v>200</v>
      </c>
      <c r="U96" s="63">
        <f t="shared" si="26"/>
        <v>0</v>
      </c>
      <c r="V96" s="62"/>
      <c r="W96" s="62">
        <f t="shared" si="21"/>
        <v>2325.16</v>
      </c>
      <c r="X96" s="62">
        <f t="shared" si="18"/>
        <v>1477.5</v>
      </c>
      <c r="Y96" s="62">
        <f t="shared" si="29"/>
        <v>3547.5</v>
      </c>
      <c r="Z96" s="62">
        <f t="shared" si="25"/>
        <v>21197.34</v>
      </c>
    </row>
    <row r="97" spans="1:26" ht="60.75" hidden="1" x14ac:dyDescent="0.25">
      <c r="A97" s="51">
        <v>96</v>
      </c>
      <c r="B97" s="52" t="s">
        <v>116</v>
      </c>
      <c r="C97" s="52" t="s">
        <v>66</v>
      </c>
      <c r="D97" s="52" t="s">
        <v>15</v>
      </c>
      <c r="E97" s="52" t="s">
        <v>34</v>
      </c>
      <c r="F97" s="52" t="s">
        <v>61</v>
      </c>
      <c r="G97" s="53">
        <v>30000</v>
      </c>
      <c r="H97" s="53">
        <f t="shared" si="27"/>
        <v>26639.62</v>
      </c>
      <c r="I97" s="53">
        <f t="shared" si="14"/>
        <v>861</v>
      </c>
      <c r="J97" s="53">
        <f t="shared" si="15"/>
        <v>2130</v>
      </c>
      <c r="K97" s="53">
        <f t="shared" si="16"/>
        <v>330.00000000000006</v>
      </c>
      <c r="L97" s="53">
        <f t="shared" si="22"/>
        <v>912</v>
      </c>
      <c r="M97" s="53">
        <f t="shared" si="23"/>
        <v>2127</v>
      </c>
      <c r="N97" s="53">
        <v>1587.38</v>
      </c>
      <c r="O97" s="53">
        <f t="shared" si="28"/>
        <v>7947.38</v>
      </c>
      <c r="P97" s="53">
        <v>25</v>
      </c>
      <c r="Q97" s="125">
        <v>500</v>
      </c>
      <c r="R97" s="62"/>
      <c r="S97" s="125"/>
      <c r="T97" s="62">
        <v>200</v>
      </c>
      <c r="U97" s="63">
        <f t="shared" si="26"/>
        <v>0</v>
      </c>
      <c r="V97" s="62"/>
      <c r="W97" s="62">
        <f t="shared" si="21"/>
        <v>725</v>
      </c>
      <c r="X97" s="62">
        <f t="shared" si="18"/>
        <v>3360.38</v>
      </c>
      <c r="Y97" s="62">
        <f t="shared" si="29"/>
        <v>4257</v>
      </c>
      <c r="Z97" s="63">
        <f t="shared" si="25"/>
        <v>25914.62</v>
      </c>
    </row>
    <row r="98" spans="1:26" ht="60.75" hidden="1" x14ac:dyDescent="0.25">
      <c r="A98" s="51">
        <v>97</v>
      </c>
      <c r="B98" s="52" t="s">
        <v>117</v>
      </c>
      <c r="C98" s="52" t="s">
        <v>66</v>
      </c>
      <c r="D98" s="52" t="s">
        <v>56</v>
      </c>
      <c r="E98" s="52" t="s">
        <v>34</v>
      </c>
      <c r="F98" s="52" t="s">
        <v>61</v>
      </c>
      <c r="G98" s="53">
        <v>30000</v>
      </c>
      <c r="H98" s="53">
        <f t="shared" si="27"/>
        <v>28227</v>
      </c>
      <c r="I98" s="53">
        <f t="shared" si="14"/>
        <v>861</v>
      </c>
      <c r="J98" s="53">
        <f t="shared" si="15"/>
        <v>2130</v>
      </c>
      <c r="K98" s="53">
        <f t="shared" si="16"/>
        <v>330.00000000000006</v>
      </c>
      <c r="L98" s="53">
        <f t="shared" si="22"/>
        <v>912</v>
      </c>
      <c r="M98" s="53">
        <f t="shared" si="23"/>
        <v>2127</v>
      </c>
      <c r="N98" s="53"/>
      <c r="O98" s="53">
        <f t="shared" si="28"/>
        <v>6360</v>
      </c>
      <c r="P98" s="53">
        <v>25</v>
      </c>
      <c r="Q98" s="125"/>
      <c r="R98" s="62"/>
      <c r="S98" s="125"/>
      <c r="T98" s="62">
        <v>200</v>
      </c>
      <c r="U98" s="63">
        <f t="shared" si="26"/>
        <v>0</v>
      </c>
      <c r="V98" s="62"/>
      <c r="W98" s="62">
        <f t="shared" si="21"/>
        <v>225</v>
      </c>
      <c r="X98" s="62">
        <f t="shared" si="18"/>
        <v>1773</v>
      </c>
      <c r="Y98" s="62">
        <f t="shared" si="29"/>
        <v>4257</v>
      </c>
      <c r="Z98" s="63">
        <f t="shared" si="25"/>
        <v>28002</v>
      </c>
    </row>
    <row r="99" spans="1:26" ht="75.75" hidden="1" x14ac:dyDescent="0.25">
      <c r="A99" s="51">
        <v>98</v>
      </c>
      <c r="B99" s="52" t="s">
        <v>232</v>
      </c>
      <c r="C99" s="52" t="s">
        <v>66</v>
      </c>
      <c r="D99" s="52" t="s">
        <v>15</v>
      </c>
      <c r="E99" s="52" t="s">
        <v>34</v>
      </c>
      <c r="F99" s="52" t="s">
        <v>61</v>
      </c>
      <c r="G99" s="53">
        <v>30000</v>
      </c>
      <c r="H99" s="53">
        <f t="shared" si="27"/>
        <v>28227</v>
      </c>
      <c r="I99" s="53">
        <f t="shared" si="14"/>
        <v>861</v>
      </c>
      <c r="J99" s="53">
        <f t="shared" si="15"/>
        <v>2130</v>
      </c>
      <c r="K99" s="53">
        <f t="shared" si="16"/>
        <v>330.00000000000006</v>
      </c>
      <c r="L99" s="53">
        <f t="shared" si="22"/>
        <v>912</v>
      </c>
      <c r="M99" s="53">
        <f t="shared" si="23"/>
        <v>2127</v>
      </c>
      <c r="N99" s="53"/>
      <c r="O99" s="53">
        <f t="shared" si="28"/>
        <v>6360</v>
      </c>
      <c r="P99" s="53">
        <v>25</v>
      </c>
      <c r="Q99" s="125">
        <v>4777.8999999999996</v>
      </c>
      <c r="R99" s="62"/>
      <c r="S99" s="125"/>
      <c r="T99" s="62">
        <v>200</v>
      </c>
      <c r="U99" s="63">
        <f t="shared" si="26"/>
        <v>0</v>
      </c>
      <c r="V99" s="62"/>
      <c r="W99" s="62">
        <f t="shared" si="21"/>
        <v>5002.8999999999996</v>
      </c>
      <c r="X99" s="62">
        <f t="shared" si="18"/>
        <v>1773</v>
      </c>
      <c r="Y99" s="62">
        <f t="shared" si="29"/>
        <v>4257</v>
      </c>
      <c r="Z99" s="63">
        <f t="shared" si="25"/>
        <v>23224.1</v>
      </c>
    </row>
    <row r="100" spans="1:26" ht="60.75" hidden="1" x14ac:dyDescent="0.25">
      <c r="A100" s="51">
        <v>99</v>
      </c>
      <c r="B100" s="52" t="s">
        <v>118</v>
      </c>
      <c r="C100" s="52" t="s">
        <v>66</v>
      </c>
      <c r="D100" s="52" t="s">
        <v>13</v>
      </c>
      <c r="E100" s="52" t="s">
        <v>36</v>
      </c>
      <c r="F100" s="52" t="s">
        <v>61</v>
      </c>
      <c r="G100" s="53">
        <v>35000</v>
      </c>
      <c r="H100" s="53">
        <f t="shared" si="27"/>
        <v>32931.5</v>
      </c>
      <c r="I100" s="53">
        <f t="shared" si="14"/>
        <v>1004.5</v>
      </c>
      <c r="J100" s="53">
        <f t="shared" si="15"/>
        <v>2485</v>
      </c>
      <c r="K100" s="53">
        <f t="shared" si="16"/>
        <v>385.00000000000006</v>
      </c>
      <c r="L100" s="53">
        <f t="shared" si="22"/>
        <v>1064</v>
      </c>
      <c r="M100" s="53">
        <f t="shared" si="23"/>
        <v>2481.5</v>
      </c>
      <c r="N100" s="53"/>
      <c r="O100" s="53">
        <f t="shared" si="28"/>
        <v>7420</v>
      </c>
      <c r="P100" s="53">
        <v>25</v>
      </c>
      <c r="Q100" s="125">
        <v>17474.189999999999</v>
      </c>
      <c r="R100" s="62"/>
      <c r="S100" s="125">
        <v>1726.67</v>
      </c>
      <c r="T100" s="62">
        <v>200</v>
      </c>
      <c r="U100" s="63">
        <f t="shared" si="26"/>
        <v>0</v>
      </c>
      <c r="V100" s="62"/>
      <c r="W100" s="62">
        <f t="shared" si="21"/>
        <v>19425.86</v>
      </c>
      <c r="X100" s="62">
        <f t="shared" si="18"/>
        <v>2068.5</v>
      </c>
      <c r="Y100" s="62">
        <f t="shared" si="29"/>
        <v>4966.5</v>
      </c>
      <c r="Z100" s="63">
        <f t="shared" si="25"/>
        <v>13505.64</v>
      </c>
    </row>
    <row r="101" spans="1:26" ht="60.75" hidden="1" x14ac:dyDescent="0.25">
      <c r="A101" s="51">
        <v>100</v>
      </c>
      <c r="B101" s="114" t="s">
        <v>145</v>
      </c>
      <c r="C101" s="114" t="s">
        <v>66</v>
      </c>
      <c r="D101" s="114" t="s">
        <v>149</v>
      </c>
      <c r="E101" s="52" t="s">
        <v>34</v>
      </c>
      <c r="F101" s="114" t="s">
        <v>60</v>
      </c>
      <c r="G101" s="53">
        <v>45000</v>
      </c>
      <c r="H101" s="53">
        <f t="shared" si="27"/>
        <v>42340.5</v>
      </c>
      <c r="I101" s="53">
        <f t="shared" si="14"/>
        <v>1291.5</v>
      </c>
      <c r="J101" s="53">
        <f t="shared" si="15"/>
        <v>3194.9999999999995</v>
      </c>
      <c r="K101" s="53">
        <f t="shared" si="16"/>
        <v>495.00000000000006</v>
      </c>
      <c r="L101" s="53">
        <f t="shared" si="22"/>
        <v>1368</v>
      </c>
      <c r="M101" s="53">
        <f t="shared" si="23"/>
        <v>3190.5</v>
      </c>
      <c r="N101" s="53"/>
      <c r="O101" s="53">
        <f t="shared" si="28"/>
        <v>9540</v>
      </c>
      <c r="P101" s="53">
        <v>25</v>
      </c>
      <c r="Q101" s="125">
        <v>1500</v>
      </c>
      <c r="R101" s="62"/>
      <c r="S101" s="125">
        <v>797.28</v>
      </c>
      <c r="T101" s="62">
        <v>200</v>
      </c>
      <c r="U101" s="63">
        <v>1148.33</v>
      </c>
      <c r="V101" s="62"/>
      <c r="W101" s="62">
        <f>P101+Q101+R101+S101+T101+U101</f>
        <v>3670.6099999999997</v>
      </c>
      <c r="X101" s="62">
        <f t="shared" si="18"/>
        <v>2659.5</v>
      </c>
      <c r="Y101" s="62">
        <f t="shared" si="29"/>
        <v>6385.5</v>
      </c>
      <c r="Z101" s="63">
        <f t="shared" si="25"/>
        <v>38669.89</v>
      </c>
    </row>
    <row r="102" spans="1:26" ht="75.75" hidden="1" x14ac:dyDescent="0.25">
      <c r="A102" s="127">
        <v>101</v>
      </c>
      <c r="B102" s="128" t="s">
        <v>226</v>
      </c>
      <c r="C102" s="128" t="s">
        <v>66</v>
      </c>
      <c r="D102" s="128" t="s">
        <v>15</v>
      </c>
      <c r="E102" s="128" t="s">
        <v>216</v>
      </c>
      <c r="F102" s="128" t="s">
        <v>47</v>
      </c>
      <c r="G102" s="129">
        <v>26000</v>
      </c>
      <c r="H102" s="129">
        <f t="shared" si="27"/>
        <v>24463.4</v>
      </c>
      <c r="I102" s="129">
        <f t="shared" si="14"/>
        <v>746.2</v>
      </c>
      <c r="J102" s="129">
        <f t="shared" si="15"/>
        <v>1845.9999999999998</v>
      </c>
      <c r="K102" s="129">
        <f t="shared" si="16"/>
        <v>286.00000000000006</v>
      </c>
      <c r="L102" s="129">
        <f t="shared" si="22"/>
        <v>790.4</v>
      </c>
      <c r="M102" s="129">
        <f t="shared" si="23"/>
        <v>1843.4</v>
      </c>
      <c r="N102" s="129"/>
      <c r="O102" s="129">
        <f t="shared" si="28"/>
        <v>5512</v>
      </c>
      <c r="P102" s="129">
        <v>25</v>
      </c>
      <c r="Q102" s="125"/>
      <c r="R102" s="125"/>
      <c r="S102" s="125"/>
      <c r="T102" s="125">
        <v>200</v>
      </c>
      <c r="U102" s="126">
        <f t="shared" si="26"/>
        <v>0</v>
      </c>
      <c r="V102" s="125"/>
      <c r="W102" s="125">
        <f t="shared" ref="W102:W111" si="30">P102+Q102+R102+S102+T102+U102</f>
        <v>225</v>
      </c>
      <c r="X102" s="125">
        <f t="shared" si="18"/>
        <v>1536.6</v>
      </c>
      <c r="Y102" s="125">
        <f t="shared" si="29"/>
        <v>3689.3999999999996</v>
      </c>
      <c r="Z102" s="126">
        <f t="shared" si="25"/>
        <v>24238.400000000001</v>
      </c>
    </row>
    <row r="103" spans="1:26" ht="60.75" hidden="1" x14ac:dyDescent="0.25">
      <c r="A103" s="51">
        <v>102</v>
      </c>
      <c r="B103" s="52" t="s">
        <v>217</v>
      </c>
      <c r="C103" s="52" t="s">
        <v>66</v>
      </c>
      <c r="D103" s="52" t="s">
        <v>15</v>
      </c>
      <c r="E103" s="52" t="s">
        <v>34</v>
      </c>
      <c r="F103" s="52" t="s">
        <v>47</v>
      </c>
      <c r="G103" s="53">
        <v>25000</v>
      </c>
      <c r="H103" s="53">
        <f t="shared" si="27"/>
        <v>23522.5</v>
      </c>
      <c r="I103" s="53">
        <f t="shared" si="14"/>
        <v>717.5</v>
      </c>
      <c r="J103" s="53">
        <f t="shared" si="15"/>
        <v>1774.9999999999998</v>
      </c>
      <c r="K103" s="53">
        <f t="shared" si="16"/>
        <v>275</v>
      </c>
      <c r="L103" s="53">
        <f t="shared" si="22"/>
        <v>760</v>
      </c>
      <c r="M103" s="53">
        <f t="shared" si="23"/>
        <v>1772.5000000000002</v>
      </c>
      <c r="N103" s="53"/>
      <c r="O103" s="53">
        <f t="shared" si="28"/>
        <v>5300</v>
      </c>
      <c r="P103" s="53">
        <v>25</v>
      </c>
      <c r="Q103" s="62"/>
      <c r="R103" s="62"/>
      <c r="S103" s="125"/>
      <c r="T103" s="62">
        <v>200</v>
      </c>
      <c r="U103" s="63">
        <f t="shared" si="26"/>
        <v>0</v>
      </c>
      <c r="V103" s="62"/>
      <c r="W103" s="62">
        <f t="shared" si="30"/>
        <v>225</v>
      </c>
      <c r="X103" s="62">
        <f t="shared" si="18"/>
        <v>1477.5</v>
      </c>
      <c r="Y103" s="125">
        <f t="shared" si="29"/>
        <v>3547.5</v>
      </c>
      <c r="Z103" s="126">
        <f t="shared" si="25"/>
        <v>23297.5</v>
      </c>
    </row>
    <row r="104" spans="1:26" ht="60.75" hidden="1" x14ac:dyDescent="0.25">
      <c r="A104" s="51">
        <v>103</v>
      </c>
      <c r="B104" s="52" t="s">
        <v>222</v>
      </c>
      <c r="C104" s="52" t="s">
        <v>66</v>
      </c>
      <c r="D104" s="52" t="s">
        <v>15</v>
      </c>
      <c r="E104" s="52" t="s">
        <v>218</v>
      </c>
      <c r="F104" s="52" t="s">
        <v>47</v>
      </c>
      <c r="G104" s="53">
        <v>20000</v>
      </c>
      <c r="H104" s="53">
        <f t="shared" si="27"/>
        <v>18818</v>
      </c>
      <c r="I104" s="53">
        <f t="shared" si="14"/>
        <v>574</v>
      </c>
      <c r="J104" s="53">
        <f t="shared" si="15"/>
        <v>1419.9999999999998</v>
      </c>
      <c r="K104" s="53">
        <f t="shared" si="16"/>
        <v>220.00000000000003</v>
      </c>
      <c r="L104" s="53">
        <f t="shared" si="22"/>
        <v>608</v>
      </c>
      <c r="M104" s="53">
        <f t="shared" si="23"/>
        <v>1418</v>
      </c>
      <c r="N104" s="53"/>
      <c r="O104" s="53">
        <f t="shared" si="28"/>
        <v>4240</v>
      </c>
      <c r="P104" s="53">
        <v>25</v>
      </c>
      <c r="Q104" s="62"/>
      <c r="R104" s="62"/>
      <c r="S104" s="125"/>
      <c r="T104" s="62">
        <v>200</v>
      </c>
      <c r="U104" s="63">
        <f t="shared" si="26"/>
        <v>0</v>
      </c>
      <c r="V104" s="62"/>
      <c r="W104" s="62">
        <f t="shared" si="30"/>
        <v>225</v>
      </c>
      <c r="X104" s="62">
        <f t="shared" si="18"/>
        <v>1182</v>
      </c>
      <c r="Y104" s="125">
        <f t="shared" si="29"/>
        <v>2838</v>
      </c>
      <c r="Z104" s="126">
        <f t="shared" si="25"/>
        <v>18593</v>
      </c>
    </row>
    <row r="105" spans="1:26" ht="60.75" hidden="1" x14ac:dyDescent="0.25">
      <c r="A105" s="51">
        <v>104</v>
      </c>
      <c r="B105" s="52" t="s">
        <v>219</v>
      </c>
      <c r="C105" s="52" t="s">
        <v>65</v>
      </c>
      <c r="D105" s="52" t="s">
        <v>225</v>
      </c>
      <c r="E105" s="52" t="s">
        <v>20</v>
      </c>
      <c r="F105" s="52" t="s">
        <v>47</v>
      </c>
      <c r="G105" s="53">
        <v>46000</v>
      </c>
      <c r="H105" s="53">
        <f t="shared" si="27"/>
        <v>43281.4</v>
      </c>
      <c r="I105" s="53">
        <f t="shared" si="14"/>
        <v>1320.2</v>
      </c>
      <c r="J105" s="53">
        <f t="shared" si="15"/>
        <v>3265.9999999999995</v>
      </c>
      <c r="K105" s="53">
        <f t="shared" si="16"/>
        <v>506.00000000000006</v>
      </c>
      <c r="L105" s="53">
        <f t="shared" si="22"/>
        <v>1398.4</v>
      </c>
      <c r="M105" s="53">
        <f t="shared" si="23"/>
        <v>3261.4</v>
      </c>
      <c r="N105" s="53"/>
      <c r="O105" s="53">
        <f t="shared" si="28"/>
        <v>9752</v>
      </c>
      <c r="P105" s="53">
        <v>25</v>
      </c>
      <c r="Q105" s="62"/>
      <c r="R105" s="62"/>
      <c r="S105" s="125"/>
      <c r="T105" s="62">
        <v>200</v>
      </c>
      <c r="U105" s="63">
        <f t="shared" si="26"/>
        <v>1289.4598750000005</v>
      </c>
      <c r="V105" s="62"/>
      <c r="W105" s="62">
        <f t="shared" si="30"/>
        <v>1514.4598750000005</v>
      </c>
      <c r="X105" s="62">
        <f t="shared" si="18"/>
        <v>2718.6000000000004</v>
      </c>
      <c r="Y105" s="125">
        <f t="shared" si="29"/>
        <v>6527.4</v>
      </c>
      <c r="Z105" s="126">
        <f t="shared" si="25"/>
        <v>41766.940125000001</v>
      </c>
    </row>
    <row r="106" spans="1:26" ht="45.75" x14ac:dyDescent="0.25">
      <c r="A106" s="51">
        <v>105</v>
      </c>
      <c r="B106" s="52" t="s">
        <v>220</v>
      </c>
      <c r="C106" s="52" t="s">
        <v>66</v>
      </c>
      <c r="D106" s="52" t="s">
        <v>15</v>
      </c>
      <c r="E106" s="52" t="s">
        <v>221</v>
      </c>
      <c r="F106" s="52" t="s">
        <v>47</v>
      </c>
      <c r="G106" s="53">
        <v>130000</v>
      </c>
      <c r="H106" s="53">
        <f t="shared" si="27"/>
        <v>122317</v>
      </c>
      <c r="I106" s="53">
        <f t="shared" si="14"/>
        <v>3731</v>
      </c>
      <c r="J106" s="53">
        <f t="shared" si="15"/>
        <v>9230</v>
      </c>
      <c r="K106" s="53">
        <f t="shared" si="16"/>
        <v>822.89</v>
      </c>
      <c r="L106" s="53">
        <f t="shared" si="22"/>
        <v>3952</v>
      </c>
      <c r="M106" s="53">
        <f t="shared" si="23"/>
        <v>9217</v>
      </c>
      <c r="N106" s="53"/>
      <c r="O106" s="53">
        <f t="shared" si="28"/>
        <v>26952.89</v>
      </c>
      <c r="P106" s="53">
        <v>25</v>
      </c>
      <c r="Q106" s="62"/>
      <c r="R106" s="62"/>
      <c r="S106" s="125"/>
      <c r="T106" s="62">
        <v>200</v>
      </c>
      <c r="U106" s="63">
        <f t="shared" si="26"/>
        <v>19162.187291666665</v>
      </c>
      <c r="V106" s="62"/>
      <c r="W106" s="62">
        <f t="shared" si="30"/>
        <v>19387.187291666665</v>
      </c>
      <c r="X106" s="62">
        <f t="shared" si="18"/>
        <v>7683</v>
      </c>
      <c r="Y106" s="125">
        <f t="shared" si="29"/>
        <v>18447</v>
      </c>
      <c r="Z106" s="126">
        <f t="shared" si="25"/>
        <v>102929.81270833334</v>
      </c>
    </row>
    <row r="107" spans="1:26" ht="60.75" hidden="1" x14ac:dyDescent="0.25">
      <c r="A107" s="51">
        <v>106</v>
      </c>
      <c r="B107" s="52" t="s">
        <v>233</v>
      </c>
      <c r="C107" s="52" t="s">
        <v>66</v>
      </c>
      <c r="D107" s="52" t="s">
        <v>15</v>
      </c>
      <c r="E107" s="52" t="s">
        <v>34</v>
      </c>
      <c r="F107" s="52" t="s">
        <v>47</v>
      </c>
      <c r="G107" s="53">
        <v>25000</v>
      </c>
      <c r="H107" s="53">
        <f t="shared" si="27"/>
        <v>23522.5</v>
      </c>
      <c r="I107" s="53">
        <f t="shared" si="14"/>
        <v>717.5</v>
      </c>
      <c r="J107" s="53">
        <f t="shared" si="15"/>
        <v>1774.9999999999998</v>
      </c>
      <c r="K107" s="53">
        <f t="shared" si="16"/>
        <v>275</v>
      </c>
      <c r="L107" s="53">
        <f t="shared" si="22"/>
        <v>760</v>
      </c>
      <c r="M107" s="53">
        <f t="shared" si="23"/>
        <v>1772.5000000000002</v>
      </c>
      <c r="N107" s="53"/>
      <c r="O107" s="53">
        <f t="shared" si="28"/>
        <v>5300</v>
      </c>
      <c r="P107" s="53">
        <v>25</v>
      </c>
      <c r="Q107" s="119"/>
      <c r="R107" s="120"/>
      <c r="S107" s="125">
        <v>78.59</v>
      </c>
      <c r="T107" s="62">
        <v>200</v>
      </c>
      <c r="U107" s="63">
        <f t="shared" si="26"/>
        <v>0</v>
      </c>
      <c r="V107" s="120"/>
      <c r="W107" s="62">
        <f t="shared" si="30"/>
        <v>303.59000000000003</v>
      </c>
      <c r="X107" s="62">
        <f t="shared" si="18"/>
        <v>1477.5</v>
      </c>
      <c r="Y107" s="125">
        <f t="shared" si="29"/>
        <v>3547.5</v>
      </c>
      <c r="Z107" s="126">
        <f t="shared" si="25"/>
        <v>23218.91</v>
      </c>
    </row>
    <row r="108" spans="1:26" ht="60.75" hidden="1" x14ac:dyDescent="0.25">
      <c r="A108" s="51">
        <v>107</v>
      </c>
      <c r="B108" s="52" t="s">
        <v>234</v>
      </c>
      <c r="C108" s="52" t="s">
        <v>65</v>
      </c>
      <c r="D108" s="52" t="s">
        <v>15</v>
      </c>
      <c r="E108" s="52" t="s">
        <v>23</v>
      </c>
      <c r="F108" s="52" t="s">
        <v>47</v>
      </c>
      <c r="G108" s="53">
        <v>25000</v>
      </c>
      <c r="H108" s="53">
        <f t="shared" si="27"/>
        <v>23522.5</v>
      </c>
      <c r="I108" s="53">
        <f t="shared" si="14"/>
        <v>717.5</v>
      </c>
      <c r="J108" s="53">
        <f t="shared" si="15"/>
        <v>1774.9999999999998</v>
      </c>
      <c r="K108" s="53">
        <f t="shared" si="16"/>
        <v>275</v>
      </c>
      <c r="L108" s="53">
        <f t="shared" si="22"/>
        <v>760</v>
      </c>
      <c r="M108" s="53">
        <f t="shared" si="23"/>
        <v>1772.5000000000002</v>
      </c>
      <c r="N108" s="53"/>
      <c r="O108" s="53">
        <f t="shared" si="28"/>
        <v>5300</v>
      </c>
      <c r="P108" s="53">
        <v>25</v>
      </c>
      <c r="Q108" s="119"/>
      <c r="R108" s="120"/>
      <c r="S108" s="125"/>
      <c r="T108" s="62">
        <v>200</v>
      </c>
      <c r="U108" s="63">
        <f t="shared" si="26"/>
        <v>0</v>
      </c>
      <c r="V108" s="120"/>
      <c r="W108" s="62">
        <f t="shared" si="30"/>
        <v>225</v>
      </c>
      <c r="X108" s="62">
        <f t="shared" si="18"/>
        <v>1477.5</v>
      </c>
      <c r="Y108" s="125">
        <f t="shared" si="29"/>
        <v>3547.5</v>
      </c>
      <c r="Z108" s="126">
        <f t="shared" si="25"/>
        <v>23297.5</v>
      </c>
    </row>
    <row r="109" spans="1:26" ht="75.75" hidden="1" x14ac:dyDescent="0.25">
      <c r="A109" s="51">
        <v>108</v>
      </c>
      <c r="B109" s="52" t="s">
        <v>235</v>
      </c>
      <c r="C109" s="52" t="s">
        <v>65</v>
      </c>
      <c r="D109" s="52" t="s">
        <v>15</v>
      </c>
      <c r="E109" s="52" t="s">
        <v>23</v>
      </c>
      <c r="F109" s="52" t="s">
        <v>47</v>
      </c>
      <c r="G109" s="53">
        <v>25000</v>
      </c>
      <c r="H109" s="53">
        <f t="shared" si="27"/>
        <v>23522.5</v>
      </c>
      <c r="I109" s="53">
        <f t="shared" si="14"/>
        <v>717.5</v>
      </c>
      <c r="J109" s="53">
        <f t="shared" si="15"/>
        <v>1774.9999999999998</v>
      </c>
      <c r="K109" s="53">
        <f t="shared" si="16"/>
        <v>275</v>
      </c>
      <c r="L109" s="53">
        <f t="shared" si="22"/>
        <v>760</v>
      </c>
      <c r="M109" s="53">
        <f t="shared" si="23"/>
        <v>1772.5000000000002</v>
      </c>
      <c r="N109" s="53"/>
      <c r="O109" s="53">
        <f t="shared" si="28"/>
        <v>5300</v>
      </c>
      <c r="P109" s="53">
        <v>25</v>
      </c>
      <c r="Q109" s="119"/>
      <c r="R109" s="120"/>
      <c r="S109" s="125"/>
      <c r="T109" s="62">
        <v>200</v>
      </c>
      <c r="U109" s="63">
        <f t="shared" si="26"/>
        <v>0</v>
      </c>
      <c r="V109" s="120"/>
      <c r="W109" s="62">
        <f t="shared" si="30"/>
        <v>225</v>
      </c>
      <c r="X109" s="62">
        <f t="shared" si="18"/>
        <v>1477.5</v>
      </c>
      <c r="Y109" s="125">
        <f t="shared" si="29"/>
        <v>3547.5</v>
      </c>
      <c r="Z109" s="126">
        <f t="shared" si="25"/>
        <v>23297.5</v>
      </c>
    </row>
    <row r="110" spans="1:26" ht="75.75" hidden="1" x14ac:dyDescent="0.25">
      <c r="A110" s="51">
        <v>109</v>
      </c>
      <c r="B110" s="52" t="s">
        <v>236</v>
      </c>
      <c r="C110" s="52" t="s">
        <v>65</v>
      </c>
      <c r="D110" s="52" t="s">
        <v>142</v>
      </c>
      <c r="E110" s="52" t="s">
        <v>21</v>
      </c>
      <c r="F110" s="52" t="s">
        <v>47</v>
      </c>
      <c r="G110" s="53">
        <v>30000</v>
      </c>
      <c r="H110" s="53">
        <f t="shared" si="27"/>
        <v>28227</v>
      </c>
      <c r="I110" s="53">
        <f t="shared" si="14"/>
        <v>861</v>
      </c>
      <c r="J110" s="53">
        <f t="shared" si="15"/>
        <v>2130</v>
      </c>
      <c r="K110" s="53">
        <f t="shared" si="16"/>
        <v>330.00000000000006</v>
      </c>
      <c r="L110" s="53">
        <f t="shared" si="22"/>
        <v>912</v>
      </c>
      <c r="M110" s="53">
        <f t="shared" si="23"/>
        <v>2127</v>
      </c>
      <c r="N110" s="53"/>
      <c r="O110" s="53">
        <f t="shared" si="28"/>
        <v>6360</v>
      </c>
      <c r="P110" s="53">
        <v>25</v>
      </c>
      <c r="Q110" s="119"/>
      <c r="R110" s="120"/>
      <c r="S110" s="125"/>
      <c r="T110" s="62">
        <v>200</v>
      </c>
      <c r="U110" s="63">
        <f t="shared" si="26"/>
        <v>0</v>
      </c>
      <c r="V110" s="120"/>
      <c r="W110" s="62">
        <f t="shared" si="30"/>
        <v>225</v>
      </c>
      <c r="X110" s="62">
        <f t="shared" si="18"/>
        <v>1773</v>
      </c>
      <c r="Y110" s="125">
        <f t="shared" si="29"/>
        <v>4257</v>
      </c>
      <c r="Z110" s="126">
        <f t="shared" si="25"/>
        <v>28002</v>
      </c>
    </row>
    <row r="111" spans="1:26" ht="60.75" hidden="1" x14ac:dyDescent="0.25">
      <c r="A111" s="51">
        <v>110</v>
      </c>
      <c r="B111" s="52" t="s">
        <v>237</v>
      </c>
      <c r="C111" s="52" t="s">
        <v>65</v>
      </c>
      <c r="D111" s="52" t="s">
        <v>15</v>
      </c>
      <c r="E111" s="52" t="s">
        <v>23</v>
      </c>
      <c r="F111" s="52" t="s">
        <v>47</v>
      </c>
      <c r="G111" s="53">
        <v>25000</v>
      </c>
      <c r="H111" s="53">
        <f t="shared" si="27"/>
        <v>23522.5</v>
      </c>
      <c r="I111" s="53">
        <f t="shared" si="14"/>
        <v>717.5</v>
      </c>
      <c r="J111" s="53">
        <f t="shared" si="15"/>
        <v>1774.9999999999998</v>
      </c>
      <c r="K111" s="53">
        <f t="shared" si="16"/>
        <v>275</v>
      </c>
      <c r="L111" s="53">
        <f t="shared" si="22"/>
        <v>760</v>
      </c>
      <c r="M111" s="53">
        <f t="shared" si="23"/>
        <v>1772.5000000000002</v>
      </c>
      <c r="N111" s="53"/>
      <c r="O111" s="53">
        <f t="shared" si="28"/>
        <v>5300</v>
      </c>
      <c r="P111" s="53">
        <v>25</v>
      </c>
      <c r="Q111" s="119"/>
      <c r="R111" s="120"/>
      <c r="S111" s="125"/>
      <c r="T111" s="62">
        <v>200</v>
      </c>
      <c r="U111" s="63">
        <f t="shared" si="26"/>
        <v>0</v>
      </c>
      <c r="V111" s="120"/>
      <c r="W111" s="62">
        <f t="shared" si="30"/>
        <v>225</v>
      </c>
      <c r="X111" s="62">
        <f t="shared" si="18"/>
        <v>1477.5</v>
      </c>
      <c r="Y111" s="125">
        <f t="shared" si="29"/>
        <v>3547.5</v>
      </c>
      <c r="Z111" s="126">
        <f t="shared" si="25"/>
        <v>23297.5</v>
      </c>
    </row>
  </sheetData>
  <autoFilter ref="A1:Z111">
    <filterColumn colId="6">
      <filters>
        <filter val="100,000.00"/>
        <filter val="125,000.00"/>
        <filter val="130,000.00"/>
        <filter val="140,000.00"/>
        <filter val="145,000.00"/>
        <filter val="155,000.00"/>
        <filter val="95,000.00"/>
        <filter val="96,000.00"/>
      </filters>
    </filterColumn>
  </autoFilter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6:C6"/>
  <sheetViews>
    <sheetView workbookViewId="0">
      <selection activeCell="C6" sqref="C6"/>
    </sheetView>
  </sheetViews>
  <sheetFormatPr baseColWidth="10" defaultRowHeight="15" x14ac:dyDescent="0.25"/>
  <sheetData>
    <row r="6" spans="2:3" x14ac:dyDescent="0.25">
      <c r="B6">
        <v>60000</v>
      </c>
      <c r="C6">
        <v>17722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704E2B479DFD448AE0C9C92805B4070" ma:contentTypeVersion="12" ma:contentTypeDescription="Create a new document." ma:contentTypeScope="" ma:versionID="0288061cb9a09bf2c3a60b2d61953d2f">
  <xsd:schema xmlns:xsd="http://www.w3.org/2001/XMLSchema" xmlns:xs="http://www.w3.org/2001/XMLSchema" xmlns:p="http://schemas.microsoft.com/office/2006/metadata/properties" xmlns:ns2="da0356f3-83b3-42db-a4ea-d0e11b8bbdec" xmlns:ns3="8dedfef6-c5ba-4a3e-af87-6a55fe944720" targetNamespace="http://schemas.microsoft.com/office/2006/metadata/properties" ma:root="true" ma:fieldsID="b34ca81cf2382d6ba2ffa10eda776c7d" ns2:_="" ns3:_="">
    <xsd:import namespace="da0356f3-83b3-42db-a4ea-d0e11b8bbdec"/>
    <xsd:import namespace="8dedfef6-c5ba-4a3e-af87-6a55fe94472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a0356f3-83b3-42db-a4ea-d0e11b8bbd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ee2eaa90-8f7f-4846-8504-93fa31a835b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edfef6-c5ba-4a3e-af87-6a55fe944720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c5ed9adb-7132-4c8b-ad7a-5e8e5272ece5}" ma:internalName="TaxCatchAll" ma:showField="CatchAllData" ma:web="8dedfef6-c5ba-4a3e-af87-6a55fe94472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7635D0C-7EA6-46D2-BDEF-977CFDB9DBB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a0356f3-83b3-42db-a4ea-d0e11b8bbdec"/>
    <ds:schemaRef ds:uri="8dedfef6-c5ba-4a3e-af87-6a55fe94472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D069070-B76D-41F3-8F8F-A8C34789547D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Hojas de cálculo</vt:lpstr>
      </vt:variant>
      <vt:variant>
        <vt:i4>3</vt:i4>
      </vt:variant>
      <vt:variant>
        <vt:lpstr>Gráficos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5" baseType="lpstr">
      <vt:lpstr>Hoja1</vt:lpstr>
      <vt:lpstr>Hoja2</vt:lpstr>
      <vt:lpstr>Hoja3</vt:lpstr>
      <vt:lpstr>Gráfico1</vt:lpstr>
      <vt:lpstr>Hoja1!Área_de_impresión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Carla P. Santana Baez</cp:lastModifiedBy>
  <cp:lastPrinted>2024-04-01T12:57:19Z</cp:lastPrinted>
  <dcterms:created xsi:type="dcterms:W3CDTF">2021-10-19T14:31:34Z</dcterms:created>
  <dcterms:modified xsi:type="dcterms:W3CDTF">2024-04-01T12:58:56Z</dcterms:modified>
</cp:coreProperties>
</file>