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"/>
    </mc:Choice>
  </mc:AlternateContent>
  <bookViews>
    <workbookView xWindow="0" yWindow="0" windowWidth="28800" windowHeight="11610"/>
  </bookViews>
  <sheets>
    <sheet name="Hoja1" sheetId="1" r:id="rId1"/>
    <sheet name="Hoja2" sheetId="2" r:id="rId2"/>
  </sheets>
  <definedNames>
    <definedName name="_xlnm._FilterDatabase" localSheetId="0" hidden="1">Hoja1!$A$10:$G$99</definedName>
    <definedName name="_xlnm.Print_Area" localSheetId="0">Hoja1!$A$1:$CB$111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T105" i="1" l="1"/>
  <c r="I103" i="1"/>
  <c r="J103" i="1"/>
  <c r="K103" i="1"/>
  <c r="L103" i="1"/>
  <c r="M103" i="1"/>
  <c r="I102" i="1"/>
  <c r="J102" i="1"/>
  <c r="K102" i="1"/>
  <c r="L102" i="1"/>
  <c r="M102" i="1"/>
  <c r="Y102" i="1"/>
  <c r="I101" i="1"/>
  <c r="J101" i="1"/>
  <c r="K101" i="1"/>
  <c r="L101" i="1"/>
  <c r="M101" i="1"/>
  <c r="I100" i="1"/>
  <c r="J100" i="1"/>
  <c r="K100" i="1"/>
  <c r="L100" i="1"/>
  <c r="M100" i="1"/>
  <c r="O103" i="1" l="1"/>
  <c r="H101" i="1"/>
  <c r="U101" i="1" s="1"/>
  <c r="W101" i="1" s="1"/>
  <c r="H103" i="1"/>
  <c r="U103" i="1" s="1"/>
  <c r="W103" i="1" s="1"/>
  <c r="H102" i="1"/>
  <c r="U102" i="1" s="1"/>
  <c r="W102" i="1" s="1"/>
  <c r="X101" i="1"/>
  <c r="Y103" i="1"/>
  <c r="Y101" i="1"/>
  <c r="O101" i="1"/>
  <c r="X103" i="1"/>
  <c r="Y100" i="1"/>
  <c r="X102" i="1"/>
  <c r="O102" i="1"/>
  <c r="X100" i="1"/>
  <c r="H100" i="1"/>
  <c r="O100" i="1"/>
  <c r="I99" i="1"/>
  <c r="J99" i="1"/>
  <c r="K99" i="1"/>
  <c r="L99" i="1"/>
  <c r="M99" i="1"/>
  <c r="I98" i="1"/>
  <c r="J98" i="1"/>
  <c r="K98" i="1"/>
  <c r="L98" i="1"/>
  <c r="M98" i="1"/>
  <c r="H98" i="1" l="1"/>
  <c r="U98" i="1" s="1"/>
  <c r="W98" i="1" s="1"/>
  <c r="Z102" i="1"/>
  <c r="Z103" i="1"/>
  <c r="Z101" i="1"/>
  <c r="U100" i="1"/>
  <c r="W100" i="1" s="1"/>
  <c r="Z100" i="1" s="1"/>
  <c r="H99" i="1"/>
  <c r="U99" i="1" s="1"/>
  <c r="W99" i="1" s="1"/>
  <c r="X99" i="1"/>
  <c r="Y98" i="1"/>
  <c r="X98" i="1"/>
  <c r="O98" i="1"/>
  <c r="Y99" i="1"/>
  <c r="O99" i="1"/>
  <c r="G105" i="1"/>
  <c r="Z98" i="1" l="1"/>
  <c r="Z99" i="1"/>
  <c r="V105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41" i="1"/>
  <c r="J41" i="1"/>
  <c r="K41" i="1"/>
  <c r="L41" i="1"/>
  <c r="M41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K11" i="1"/>
  <c r="K12" i="1"/>
  <c r="K13" i="1"/>
  <c r="K10" i="1"/>
  <c r="M11" i="1"/>
  <c r="M12" i="1"/>
  <c r="M13" i="1"/>
  <c r="M10" i="1"/>
  <c r="J11" i="1"/>
  <c r="J12" i="1"/>
  <c r="J13" i="1"/>
  <c r="J10" i="1"/>
  <c r="P105" i="1"/>
  <c r="Q105" i="1"/>
  <c r="Q107" i="1" s="1"/>
  <c r="R105" i="1"/>
  <c r="S105" i="1"/>
  <c r="I11" i="1"/>
  <c r="I10" i="1"/>
  <c r="I12" i="1"/>
  <c r="I13" i="1"/>
  <c r="L10" i="1"/>
  <c r="L11" i="1"/>
  <c r="L12" i="1"/>
  <c r="L13" i="1"/>
  <c r="I105" i="1" l="1"/>
  <c r="K105" i="1"/>
  <c r="J105" i="1"/>
  <c r="L105" i="1"/>
  <c r="M105" i="1"/>
  <c r="Y10" i="1"/>
  <c r="Y14" i="1"/>
  <c r="X14" i="1"/>
  <c r="O10" i="1"/>
  <c r="X10" i="1"/>
  <c r="X96" i="1"/>
  <c r="X16" i="1"/>
  <c r="Y17" i="1"/>
  <c r="Y15" i="1"/>
  <c r="Y53" i="1"/>
  <c r="Y37" i="1"/>
  <c r="Y33" i="1"/>
  <c r="X20" i="1"/>
  <c r="Y32" i="1"/>
  <c r="X36" i="1"/>
  <c r="Y48" i="1"/>
  <c r="Y31" i="1"/>
  <c r="Y85" i="1"/>
  <c r="X82" i="1"/>
  <c r="X74" i="1"/>
  <c r="Y44" i="1"/>
  <c r="Y54" i="1"/>
  <c r="X13" i="1"/>
  <c r="Y11" i="1"/>
  <c r="X48" i="1"/>
  <c r="Y76" i="1"/>
  <c r="O14" i="1"/>
  <c r="Y69" i="1"/>
  <c r="X53" i="1"/>
  <c r="X44" i="1"/>
  <c r="X32" i="1"/>
  <c r="Y70" i="1"/>
  <c r="X38" i="1"/>
  <c r="X35" i="1"/>
  <c r="X27" i="1"/>
  <c r="O70" i="1"/>
  <c r="X43" i="1"/>
  <c r="X15" i="1"/>
  <c r="Y71" i="1"/>
  <c r="Y68" i="1"/>
  <c r="Y88" i="1"/>
  <c r="Y80" i="1"/>
  <c r="O88" i="1"/>
  <c r="X80" i="1"/>
  <c r="Y66" i="1"/>
  <c r="Y59" i="1"/>
  <c r="X57" i="1"/>
  <c r="O48" i="1"/>
  <c r="Y89" i="1"/>
  <c r="Y82" i="1"/>
  <c r="X70" i="1"/>
  <c r="O69" i="1"/>
  <c r="O41" i="1"/>
  <c r="X86" i="1"/>
  <c r="Y81" i="1"/>
  <c r="O42" i="1"/>
  <c r="O12" i="1"/>
  <c r="O33" i="1"/>
  <c r="X85" i="1"/>
  <c r="Y46" i="1"/>
  <c r="Y25" i="1"/>
  <c r="X88" i="1"/>
  <c r="X49" i="1"/>
  <c r="O43" i="1"/>
  <c r="O31" i="1"/>
  <c r="X25" i="1"/>
  <c r="O22" i="1"/>
  <c r="Y84" i="1"/>
  <c r="O81" i="1"/>
  <c r="Y20" i="1"/>
  <c r="Y49" i="1"/>
  <c r="X37" i="1"/>
  <c r="O28" i="1"/>
  <c r="Y23" i="1"/>
  <c r="X71" i="1"/>
  <c r="O54" i="1"/>
  <c r="X52" i="1"/>
  <c r="Y45" i="1"/>
  <c r="Y42" i="1"/>
  <c r="Y29" i="1"/>
  <c r="O90" i="1"/>
  <c r="O77" i="1"/>
  <c r="O50" i="1"/>
  <c r="O39" i="1"/>
  <c r="Y91" i="1"/>
  <c r="Y78" i="1"/>
  <c r="Y73" i="1"/>
  <c r="X60" i="1"/>
  <c r="Y56" i="1"/>
  <c r="O52" i="1"/>
  <c r="Y47" i="1"/>
  <c r="O36" i="1"/>
  <c r="O18" i="1"/>
  <c r="X12" i="1"/>
  <c r="X91" i="1"/>
  <c r="Y58" i="1"/>
  <c r="X56" i="1"/>
  <c r="Y40" i="1"/>
  <c r="Y30" i="1"/>
  <c r="Y21" i="1"/>
  <c r="O16" i="1"/>
  <c r="O13" i="1"/>
  <c r="X81" i="1"/>
  <c r="Y77" i="1"/>
  <c r="Y75" i="1"/>
  <c r="Y72" i="1"/>
  <c r="X69" i="1"/>
  <c r="X59" i="1"/>
  <c r="X58" i="1"/>
  <c r="O51" i="1"/>
  <c r="X40" i="1"/>
  <c r="O34" i="1"/>
  <c r="X31" i="1"/>
  <c r="X30" i="1"/>
  <c r="Y28" i="1"/>
  <c r="O26" i="1"/>
  <c r="X22" i="1"/>
  <c r="Y41" i="1"/>
  <c r="Y19" i="1"/>
  <c r="O11" i="1"/>
  <c r="Y12" i="1"/>
  <c r="X97" i="1"/>
  <c r="Y93" i="1"/>
  <c r="Y92" i="1"/>
  <c r="Y83" i="1"/>
  <c r="X62" i="1"/>
  <c r="X61" i="1"/>
  <c r="Y50" i="1"/>
  <c r="O45" i="1"/>
  <c r="X33" i="1"/>
  <c r="X28" i="1"/>
  <c r="Y27" i="1"/>
  <c r="X41" i="1"/>
  <c r="X93" i="1"/>
  <c r="O92" i="1"/>
  <c r="O79" i="1"/>
  <c r="O67" i="1"/>
  <c r="Y52" i="1"/>
  <c r="Y43" i="1"/>
  <c r="Y35" i="1"/>
  <c r="Y24" i="1"/>
  <c r="X11" i="1"/>
  <c r="X50" i="1"/>
  <c r="Y13" i="1"/>
  <c r="O87" i="1"/>
  <c r="X54" i="1"/>
  <c r="O19" i="1"/>
  <c r="O84" i="1"/>
  <c r="Y90" i="1"/>
  <c r="X77" i="1"/>
  <c r="X75" i="1"/>
  <c r="Y74" i="1"/>
  <c r="X72" i="1"/>
  <c r="Y67" i="1"/>
  <c r="Y64" i="1"/>
  <c r="Y63" i="1"/>
  <c r="O61" i="1"/>
  <c r="Y55" i="1"/>
  <c r="X45" i="1"/>
  <c r="Y39" i="1"/>
  <c r="X34" i="1"/>
  <c r="X29" i="1"/>
  <c r="O17" i="1"/>
  <c r="Y65" i="1"/>
  <c r="O47" i="1"/>
  <c r="Y95" i="1"/>
  <c r="Y94" i="1"/>
  <c r="X92" i="1"/>
  <c r="X90" i="1"/>
  <c r="X76" i="1"/>
  <c r="O75" i="1"/>
  <c r="O74" i="1"/>
  <c r="X67" i="1"/>
  <c r="X64" i="1"/>
  <c r="Y61" i="1"/>
  <c r="X51" i="1"/>
  <c r="X42" i="1"/>
  <c r="X39" i="1"/>
  <c r="Y38" i="1"/>
  <c r="X18" i="1"/>
  <c r="O21" i="1"/>
  <c r="O95" i="1"/>
  <c r="O85" i="1"/>
  <c r="O25" i="1"/>
  <c r="O96" i="1"/>
  <c r="O82" i="1"/>
  <c r="X65" i="1"/>
  <c r="Y97" i="1"/>
  <c r="Y87" i="1"/>
  <c r="Y86" i="1"/>
  <c r="X84" i="1"/>
  <c r="X66" i="1"/>
  <c r="Y62" i="1"/>
  <c r="Y60" i="1"/>
  <c r="X47" i="1"/>
  <c r="Y36" i="1"/>
  <c r="X23" i="1"/>
  <c r="Y22" i="1"/>
  <c r="Y16" i="1"/>
  <c r="O62" i="1"/>
  <c r="O93" i="1"/>
  <c r="Y57" i="1"/>
  <c r="O57" i="1"/>
  <c r="O78" i="1"/>
  <c r="X78" i="1"/>
  <c r="O89" i="1"/>
  <c r="X89" i="1"/>
  <c r="O68" i="1"/>
  <c r="X68" i="1"/>
  <c r="X19" i="1"/>
  <c r="O23" i="1"/>
  <c r="X17" i="1"/>
  <c r="Y96" i="1"/>
  <c r="O94" i="1"/>
  <c r="O83" i="1"/>
  <c r="O63" i="1"/>
  <c r="Y51" i="1"/>
  <c r="X24" i="1"/>
  <c r="O76" i="1"/>
  <c r="O66" i="1"/>
  <c r="O64" i="1"/>
  <c r="X63" i="1"/>
  <c r="O60" i="1"/>
  <c r="O58" i="1"/>
  <c r="O56" i="1"/>
  <c r="O53" i="1"/>
  <c r="O46" i="1"/>
  <c r="O37" i="1"/>
  <c r="O29" i="1"/>
  <c r="X87" i="1"/>
  <c r="O86" i="1"/>
  <c r="X55" i="1"/>
  <c r="X95" i="1"/>
  <c r="X26" i="1"/>
  <c r="O73" i="1"/>
  <c r="Y34" i="1"/>
  <c r="Y26" i="1"/>
  <c r="X94" i="1"/>
  <c r="O91" i="1"/>
  <c r="O80" i="1"/>
  <c r="Y79" i="1"/>
  <c r="O71" i="1"/>
  <c r="O49" i="1"/>
  <c r="O44" i="1"/>
  <c r="O40" i="1"/>
  <c r="O38" i="1"/>
  <c r="O35" i="1"/>
  <c r="O32" i="1"/>
  <c r="O30" i="1"/>
  <c r="O27" i="1"/>
  <c r="Y18" i="1"/>
  <c r="X21" i="1"/>
  <c r="O97" i="1"/>
  <c r="O65" i="1"/>
  <c r="X79" i="1"/>
  <c r="X73" i="1"/>
  <c r="O72" i="1"/>
  <c r="O59" i="1"/>
  <c r="O55" i="1"/>
  <c r="O24" i="1"/>
  <c r="O20" i="1"/>
  <c r="O15" i="1"/>
  <c r="X46" i="1"/>
  <c r="N105" i="1"/>
  <c r="N107" i="1" s="1"/>
  <c r="X105" i="1" l="1"/>
  <c r="O105" i="1"/>
  <c r="Y105" i="1"/>
  <c r="H13" i="1"/>
  <c r="U13" i="1" s="1"/>
  <c r="W13" i="1" s="1"/>
  <c r="Z13" i="1" s="1"/>
  <c r="H10" i="1"/>
  <c r="U10" i="1" l="1"/>
  <c r="H65" i="1"/>
  <c r="U65" i="1" s="1"/>
  <c r="W65" i="1" s="1"/>
  <c r="Z65" i="1" s="1"/>
  <c r="H66" i="1"/>
  <c r="U66" i="1" s="1"/>
  <c r="W66" i="1" s="1"/>
  <c r="Z66" i="1" s="1"/>
  <c r="H67" i="1"/>
  <c r="U67" i="1" s="1"/>
  <c r="W67" i="1" s="1"/>
  <c r="Z67" i="1" s="1"/>
  <c r="H68" i="1"/>
  <c r="U68" i="1" s="1"/>
  <c r="W68" i="1" s="1"/>
  <c r="Z68" i="1" s="1"/>
  <c r="H69" i="1"/>
  <c r="U69" i="1" s="1"/>
  <c r="W69" i="1" s="1"/>
  <c r="Z69" i="1" s="1"/>
  <c r="H70" i="1"/>
  <c r="U70" i="1" s="1"/>
  <c r="W70" i="1" s="1"/>
  <c r="Z70" i="1" s="1"/>
  <c r="H71" i="1"/>
  <c r="U71" i="1" s="1"/>
  <c r="W71" i="1" s="1"/>
  <c r="Z71" i="1" s="1"/>
  <c r="W10" i="1" l="1"/>
  <c r="Z10" i="1" s="1"/>
  <c r="H72" i="1"/>
  <c r="U72" i="1" s="1"/>
  <c r="W72" i="1" s="1"/>
  <c r="Z72" i="1" s="1"/>
  <c r="H52" i="1"/>
  <c r="U52" i="1" s="1"/>
  <c r="W52" i="1" s="1"/>
  <c r="Z52" i="1" s="1"/>
  <c r="H95" i="1" l="1"/>
  <c r="U95" i="1" s="1"/>
  <c r="W95" i="1" s="1"/>
  <c r="Z95" i="1" s="1"/>
  <c r="H96" i="1"/>
  <c r="U96" i="1" s="1"/>
  <c r="W96" i="1" s="1"/>
  <c r="Z96" i="1" s="1"/>
  <c r="H50" i="1"/>
  <c r="U50" i="1" s="1"/>
  <c r="W50" i="1" s="1"/>
  <c r="Z50" i="1" s="1"/>
  <c r="H97" i="1"/>
  <c r="U97" i="1" s="1"/>
  <c r="W97" i="1" s="1"/>
  <c r="Z97" i="1" s="1"/>
  <c r="H51" i="1"/>
  <c r="U51" i="1" s="1"/>
  <c r="W51" i="1" s="1"/>
  <c r="Z51" i="1" s="1"/>
  <c r="H81" i="1" l="1"/>
  <c r="U81" i="1" s="1"/>
  <c r="W81" i="1" s="1"/>
  <c r="Z81" i="1" s="1"/>
  <c r="H58" i="1"/>
  <c r="U58" i="1" s="1"/>
  <c r="W58" i="1" s="1"/>
  <c r="Z58" i="1" s="1"/>
  <c r="H59" i="1"/>
  <c r="U59" i="1" s="1"/>
  <c r="W59" i="1" s="1"/>
  <c r="Z59" i="1" s="1"/>
  <c r="H49" i="1" l="1"/>
  <c r="U49" i="1" s="1"/>
  <c r="W49" i="1" s="1"/>
  <c r="Z49" i="1" s="1"/>
  <c r="H43" i="1" l="1"/>
  <c r="U43" i="1" s="1"/>
  <c r="W43" i="1" s="1"/>
  <c r="Z43" i="1" s="1"/>
  <c r="H31" i="1"/>
  <c r="U31" i="1" s="1"/>
  <c r="W31" i="1" s="1"/>
  <c r="Z31" i="1" s="1"/>
  <c r="H11" i="1" l="1"/>
  <c r="U11" i="1" l="1"/>
  <c r="H83" i="1"/>
  <c r="U83" i="1" s="1"/>
  <c r="W83" i="1" s="1"/>
  <c r="Z83" i="1" s="1"/>
  <c r="W11" i="1" l="1"/>
  <c r="Z11" i="1" s="1"/>
  <c r="H26" i="1"/>
  <c r="U26" i="1" s="1"/>
  <c r="W26" i="1" s="1"/>
  <c r="Z26" i="1" s="1"/>
  <c r="H27" i="1"/>
  <c r="U27" i="1" s="1"/>
  <c r="W27" i="1" s="1"/>
  <c r="Z27" i="1" s="1"/>
  <c r="H57" i="1"/>
  <c r="U57" i="1" s="1"/>
  <c r="W57" i="1" s="1"/>
  <c r="Z57" i="1" s="1"/>
  <c r="H60" i="1"/>
  <c r="U60" i="1" s="1"/>
  <c r="W60" i="1" s="1"/>
  <c r="Z60" i="1" s="1"/>
  <c r="H93" i="1"/>
  <c r="U93" i="1" s="1"/>
  <c r="W93" i="1" s="1"/>
  <c r="Z93" i="1" s="1"/>
  <c r="H29" i="1"/>
  <c r="U29" i="1" s="1"/>
  <c r="W29" i="1" s="1"/>
  <c r="Z29" i="1" s="1"/>
  <c r="H18" i="1"/>
  <c r="U18" i="1" s="1"/>
  <c r="W18" i="1" s="1"/>
  <c r="Z18" i="1" s="1"/>
  <c r="H64" i="1"/>
  <c r="U64" i="1" s="1"/>
  <c r="W64" i="1" s="1"/>
  <c r="Z64" i="1" s="1"/>
  <c r="H79" i="1"/>
  <c r="U79" i="1" s="1"/>
  <c r="W79" i="1" s="1"/>
  <c r="Z79" i="1" s="1"/>
  <c r="H22" i="1"/>
  <c r="U22" i="1" s="1"/>
  <c r="W22" i="1" s="1"/>
  <c r="Z22" i="1" s="1"/>
  <c r="H14" i="1"/>
  <c r="U14" i="1" s="1"/>
  <c r="W14" i="1" s="1"/>
  <c r="Z14" i="1" s="1"/>
  <c r="H87" i="1"/>
  <c r="U87" i="1" s="1"/>
  <c r="W87" i="1" s="1"/>
  <c r="Z87" i="1" s="1"/>
  <c r="H80" i="1"/>
  <c r="U80" i="1" s="1"/>
  <c r="W80" i="1" s="1"/>
  <c r="Z80" i="1" s="1"/>
  <c r="H19" i="1"/>
  <c r="U19" i="1" s="1"/>
  <c r="W19" i="1" s="1"/>
  <c r="Z19" i="1" s="1"/>
  <c r="H30" i="1"/>
  <c r="W30" i="1" s="1"/>
  <c r="Z30" i="1" s="1"/>
  <c r="H94" i="1"/>
  <c r="U94" i="1" s="1"/>
  <c r="W94" i="1" s="1"/>
  <c r="Z94" i="1" s="1"/>
  <c r="H78" i="1"/>
  <c r="U78" i="1" s="1"/>
  <c r="W78" i="1" s="1"/>
  <c r="Z78" i="1" s="1"/>
  <c r="H35" i="1"/>
  <c r="U35" i="1" s="1"/>
  <c r="W35" i="1" s="1"/>
  <c r="Z35" i="1" s="1"/>
  <c r="H32" i="1"/>
  <c r="U32" i="1" s="1"/>
  <c r="W32" i="1" s="1"/>
  <c r="Z32" i="1" s="1"/>
  <c r="H28" i="1"/>
  <c r="W28" i="1" s="1"/>
  <c r="Z28" i="1" s="1"/>
  <c r="H88" i="1"/>
  <c r="U88" i="1" s="1"/>
  <c r="W88" i="1" s="1"/>
  <c r="Z88" i="1" s="1"/>
  <c r="H53" i="1"/>
  <c r="U53" i="1" s="1"/>
  <c r="W53" i="1" s="1"/>
  <c r="Z53" i="1" s="1"/>
  <c r="H47" i="1"/>
  <c r="U47" i="1" s="1"/>
  <c r="W47" i="1" s="1"/>
  <c r="Z47" i="1" s="1"/>
  <c r="H17" i="1"/>
  <c r="U17" i="1" s="1"/>
  <c r="W17" i="1" s="1"/>
  <c r="Z17" i="1" s="1"/>
  <c r="H61" i="1"/>
  <c r="U61" i="1" s="1"/>
  <c r="W61" i="1" s="1"/>
  <c r="Z61" i="1" s="1"/>
  <c r="H12" i="1"/>
  <c r="H33" i="1"/>
  <c r="U33" i="1" s="1"/>
  <c r="W33" i="1" s="1"/>
  <c r="Z33" i="1" s="1"/>
  <c r="H82" i="1"/>
  <c r="U82" i="1" s="1"/>
  <c r="W82" i="1" s="1"/>
  <c r="Z82" i="1" s="1"/>
  <c r="H34" i="1"/>
  <c r="U34" i="1" s="1"/>
  <c r="W34" i="1" s="1"/>
  <c r="Z34" i="1" s="1"/>
  <c r="H73" i="1"/>
  <c r="U73" i="1" s="1"/>
  <c r="W73" i="1" s="1"/>
  <c r="Z73" i="1" s="1"/>
  <c r="H74" i="1"/>
  <c r="U74" i="1" s="1"/>
  <c r="W74" i="1" s="1"/>
  <c r="Z74" i="1" s="1"/>
  <c r="H92" i="1"/>
  <c r="U92" i="1" s="1"/>
  <c r="W92" i="1" s="1"/>
  <c r="Z92" i="1" s="1"/>
  <c r="H89" i="1"/>
  <c r="U89" i="1" s="1"/>
  <c r="W89" i="1" s="1"/>
  <c r="Z89" i="1" s="1"/>
  <c r="H21" i="1"/>
  <c r="U21" i="1" s="1"/>
  <c r="W21" i="1" s="1"/>
  <c r="Z21" i="1" s="1"/>
  <c r="H86" i="1"/>
  <c r="U86" i="1" s="1"/>
  <c r="W86" i="1" s="1"/>
  <c r="Z86" i="1" s="1"/>
  <c r="H54" i="1"/>
  <c r="U54" i="1" s="1"/>
  <c r="W54" i="1" s="1"/>
  <c r="Z54" i="1" s="1"/>
  <c r="H44" i="1"/>
  <c r="U44" i="1" s="1"/>
  <c r="W44" i="1" s="1"/>
  <c r="Z44" i="1" s="1"/>
  <c r="H24" i="1"/>
  <c r="U24" i="1" s="1"/>
  <c r="W24" i="1" s="1"/>
  <c r="Z24" i="1" s="1"/>
  <c r="H62" i="1"/>
  <c r="U62" i="1" s="1"/>
  <c r="W62" i="1" s="1"/>
  <c r="Z62" i="1" s="1"/>
  <c r="H75" i="1"/>
  <c r="U75" i="1" s="1"/>
  <c r="W75" i="1" s="1"/>
  <c r="Z75" i="1" s="1"/>
  <c r="H63" i="1"/>
  <c r="U63" i="1" s="1"/>
  <c r="W63" i="1" s="1"/>
  <c r="Z63" i="1" s="1"/>
  <c r="H90" i="1"/>
  <c r="U90" i="1" s="1"/>
  <c r="W90" i="1" s="1"/>
  <c r="Z90" i="1" s="1"/>
  <c r="H55" i="1"/>
  <c r="U55" i="1" s="1"/>
  <c r="W55" i="1" s="1"/>
  <c r="Z55" i="1" s="1"/>
  <c r="H20" i="1"/>
  <c r="H91" i="1"/>
  <c r="U91" i="1" s="1"/>
  <c r="W91" i="1" s="1"/>
  <c r="Z91" i="1" s="1"/>
  <c r="H36" i="1"/>
  <c r="U36" i="1" s="1"/>
  <c r="W36" i="1" s="1"/>
  <c r="Z36" i="1" s="1"/>
  <c r="H45" i="1"/>
  <c r="U45" i="1" s="1"/>
  <c r="W45" i="1" s="1"/>
  <c r="Z45" i="1" s="1"/>
  <c r="H16" i="1"/>
  <c r="U16" i="1" s="1"/>
  <c r="W16" i="1" s="1"/>
  <c r="Z16" i="1" s="1"/>
  <c r="H37" i="1"/>
  <c r="U37" i="1" s="1"/>
  <c r="W37" i="1" s="1"/>
  <c r="Z37" i="1" s="1"/>
  <c r="H40" i="1"/>
  <c r="U40" i="1" s="1"/>
  <c r="W40" i="1" s="1"/>
  <c r="Z40" i="1" s="1"/>
  <c r="H42" i="1"/>
  <c r="U42" i="1" s="1"/>
  <c r="W42" i="1" s="1"/>
  <c r="Z42" i="1" s="1"/>
  <c r="H56" i="1"/>
  <c r="U56" i="1" s="1"/>
  <c r="W56" i="1" s="1"/>
  <c r="Z56" i="1" s="1"/>
  <c r="H41" i="1"/>
  <c r="U41" i="1" s="1"/>
  <c r="W41" i="1" s="1"/>
  <c r="Z41" i="1" s="1"/>
  <c r="H48" i="1"/>
  <c r="U48" i="1" s="1"/>
  <c r="W48" i="1" s="1"/>
  <c r="Z48" i="1" s="1"/>
  <c r="H38" i="1"/>
  <c r="U38" i="1" s="1"/>
  <c r="W38" i="1" s="1"/>
  <c r="Z38" i="1" s="1"/>
  <c r="H76" i="1"/>
  <c r="U76" i="1" s="1"/>
  <c r="W76" i="1" s="1"/>
  <c r="Z76" i="1" s="1"/>
  <c r="H84" i="1"/>
  <c r="U84" i="1" s="1"/>
  <c r="W84" i="1" s="1"/>
  <c r="Z84" i="1" s="1"/>
  <c r="H77" i="1"/>
  <c r="U77" i="1" s="1"/>
  <c r="W77" i="1" s="1"/>
  <c r="Z77" i="1" s="1"/>
  <c r="H23" i="1"/>
  <c r="U23" i="1" s="1"/>
  <c r="W23" i="1" s="1"/>
  <c r="Z23" i="1" s="1"/>
  <c r="H39" i="1"/>
  <c r="U39" i="1" s="1"/>
  <c r="W39" i="1" s="1"/>
  <c r="Z39" i="1" s="1"/>
  <c r="H46" i="1"/>
  <c r="U46" i="1" s="1"/>
  <c r="W46" i="1" s="1"/>
  <c r="Z46" i="1" s="1"/>
  <c r="H85" i="1"/>
  <c r="U85" i="1" s="1"/>
  <c r="W85" i="1" s="1"/>
  <c r="Z85" i="1" s="1"/>
  <c r="H15" i="1"/>
  <c r="U15" i="1" s="1"/>
  <c r="W15" i="1" s="1"/>
  <c r="Z15" i="1" s="1"/>
  <c r="H25" i="1"/>
  <c r="U25" i="1" s="1"/>
  <c r="W25" i="1" s="1"/>
  <c r="Z25" i="1" s="1"/>
  <c r="W20" i="1" l="1"/>
  <c r="U12" i="1"/>
  <c r="H105" i="1"/>
  <c r="Z20" i="1" l="1"/>
  <c r="W12" i="1"/>
  <c r="W105" i="1" s="1"/>
  <c r="U105" i="1"/>
  <c r="Z12" i="1" l="1"/>
  <c r="Z105" i="1" s="1"/>
</calcChain>
</file>

<file path=xl/sharedStrings.xml><?xml version="1.0" encoding="utf-8"?>
<sst xmlns="http://schemas.openxmlformats.org/spreadsheetml/2006/main" count="523" uniqueCount="214">
  <si>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</si>
  <si>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</si>
  <si>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</si>
  <si>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</si>
  <si>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</si>
  <si>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</si>
  <si>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</si>
  <si>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</si>
  <si>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</si>
  <si>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</si>
  <si>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</si>
  <si>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</si>
  <si>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</si>
  <si>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</si>
  <si>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</si>
  <si>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</si>
  <si>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</si>
  <si>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</si>
  <si>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</si>
  <si>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</si>
  <si>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</si>
  <si>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</si>
  <si>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</si>
  <si>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</si>
  <si>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</si>
  <si>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</si>
  <si>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AUDITOR INFORMATICO II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</si>
  <si>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</si>
  <si>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</si>
  <si>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</si>
  <si>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</si>
  <si>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</si>
  <si>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</si>
  <si>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</si>
  <si>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</si>
  <si>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</si>
  <si>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</si>
  <si>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</si>
  <si>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</si>
  <si>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</si>
  <si>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</si>
  <si>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</si>
  <si>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</si>
  <si>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</si>
  <si>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</si>
  <si>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</si>
  <si>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</si>
  <si>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</si>
  <si>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</si>
  <si>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</si>
  <si>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</si>
  <si>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</si>
  <si>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</si>
  <si>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</si>
  <si>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</si>
  <si>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</si>
  <si>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</si>
  <si>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</si>
  <si>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</si>
  <si>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</si>
  <si>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</si>
  <si>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</si>
  <si>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</si>
  <si>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</si>
  <si>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</si>
  <si>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</si>
  <si>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</si>
  <si>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</si>
  <si>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</si>
  <si>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</si>
  <si>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</si>
  <si>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</si>
  <si>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</si>
  <si>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</si>
  <si>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</si>
  <si>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</si>
  <si>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</si>
  <si>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</si>
  <si>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</si>
  <si>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</si>
  <si>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</si>
  <si>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</si>
  <si>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</si>
  <si>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</si>
  <si>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</si>
  <si>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</si>
  <si>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</si>
  <si>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</si>
  <si>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</si>
  <si>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</si>
  <si>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</si>
  <si>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</si>
  <si>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</si>
  <si>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</si>
  <si>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</si>
  <si>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</si>
  <si>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</si>
  <si>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</si>
  <si>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</si>
  <si>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</si>
  <si>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</si>
  <si>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</si>
  <si>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</si>
  <si>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</si>
  <si>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</si>
  <si>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</si>
  <si>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</si>
  <si>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</si>
  <si>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</si>
  <si>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</si>
  <si>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</si>
  <si>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</si>
  <si>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</si>
  <si>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</si>
  <si>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</si>
  <si>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</si>
  <si>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</si>
  <si>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</si>
  <si>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</si>
  <si>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</si>
  <si>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</si>
  <si>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</si>
  <si>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</si>
  <si>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</si>
  <si>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</si>
  <si>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</si>
  <si>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</si>
  <si>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</si>
  <si>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</si>
  <si>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</si>
  <si>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</si>
  <si>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</si>
  <si>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</si>
  <si>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</si>
  <si>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</si>
  <si>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</si>
  <si>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</si>
  <si>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</si>
  <si>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</si>
  <si>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</si>
  <si>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</si>
  <si>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</si>
  <si>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</si>
  <si>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</si>
  <si>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</si>
  <si>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</si>
  <si>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</si>
  <si>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</si>
  <si>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</si>
  <si>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</si>
  <si>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</si>
  <si>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</si>
  <si>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</si>
  <si>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</si>
  <si>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</si>
  <si>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</si>
  <si>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</si>
  <si>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</si>
  <si>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</si>
  <si>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</si>
  <si>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</si>
  <si>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</si>
  <si>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</si>
  <si>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</si>
  <si>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</si>
  <si>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</si>
  <si>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</si>
  <si>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</si>
  <si>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</si>
  <si>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</si>
  <si>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</si>
  <si>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</si>
  <si>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</si>
  <si>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</si>
  <si>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</si>
  <si>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</si>
  <si>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</si>
  <si>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</si>
  <si>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</si>
  <si>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</si>
  <si>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</si>
  <si>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</si>
  <si>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</si>
  <si>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</si>
  <si>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</si>
  <si>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</si>
  <si>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</si>
  <si>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</si>
  <si>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</si>
  <si>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</si>
  <si>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</si>
  <si>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</si>
  <si>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</si>
  <si>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</si>
  <si>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</si>
  <si>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</si>
  <si>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</si>
  <si>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</si>
  <si>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</si>
  <si>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</si>
  <si>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</si>
  <si>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NALISTA DE EVALUACIÓN DEL GRADO DE DISCAPACIDAD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</si>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</sst>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7" borderId="0" xfId="1" applyFont="1" applyFill="1"/>
    <xf numFmtId="43" fontId="0" fillId="7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43" fontId="3" fillId="0" borderId="0" xfId="1" applyFont="1" applyFill="1" applyBorder="1" applyAlignment="1">
      <alignment horizontal="left" wrapText="1"/>
    </xf>
    <xf numFmtId="43" fontId="4" fillId="0" borderId="0" xfId="1" applyFont="1" applyFill="1" applyAlignment="1">
      <alignment horizontal="left"/>
    </xf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43" fontId="3" fillId="0" borderId="0" xfId="1" applyFont="1" applyFill="1" applyBorder="1" applyAlignment="1">
      <alignment wrapText="1"/>
    </xf>
    <xf numFmtId="40" fontId="3" fillId="0" borderId="0" xfId="1" applyNumberFormat="1" applyFont="1" applyFill="1" applyBorder="1"/>
    <xf numFmtId="43" fontId="3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43" fontId="3" fillId="0" borderId="0" xfId="0" applyNumberFormat="1" applyFont="1" applyFill="1" applyBorder="1" applyAlignment="1">
      <alignment wrapText="1"/>
    </xf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3" borderId="15" xfId="1" applyFont="1" applyFill="1" applyBorder="1" applyAlignment="1">
      <alignment horizontal="center" vertical="center" wrapText="1" readingOrder="1"/>
    </xf>
    <xf numFmtId="43" fontId="12" fillId="3" borderId="13" xfId="1" applyFont="1" applyFill="1" applyBorder="1" applyAlignment="1">
      <alignment horizontal="center" vertical="center" wrapText="1" readingOrder="1"/>
    </xf>
    <xf numFmtId="43" fontId="13" fillId="4" borderId="4" xfId="1" applyFont="1" applyFill="1" applyBorder="1" applyAlignment="1">
      <alignment vertical="top" wrapText="1"/>
    </xf>
    <xf numFmtId="43" fontId="12" fillId="3" borderId="10" xfId="1" applyFont="1" applyFill="1" applyBorder="1" applyAlignment="1">
      <alignment horizontal="center" vertical="center" wrapText="1" readingOrder="1"/>
    </xf>
    <xf numFmtId="43" fontId="12" fillId="3" borderId="3" xfId="1" applyFont="1" applyFill="1" applyBorder="1" applyAlignment="1">
      <alignment horizontal="center" vertical="center" wrapText="1" readingOrder="1"/>
    </xf>
    <xf numFmtId="43" fontId="12" fillId="3" borderId="0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vertical="center" wrapText="1" readingOrder="1"/>
    </xf>
    <xf numFmtId="43" fontId="12" fillId="3" borderId="16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horizontal="center" vertical="center" wrapText="1" readingOrder="1"/>
    </xf>
    <xf numFmtId="43" fontId="12" fillId="3" borderId="2" xfId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horizont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wrapText="1"/>
    </xf>
    <xf numFmtId="43" fontId="12" fillId="6" borderId="5" xfId="1" applyFont="1" applyFill="1" applyBorder="1" applyAlignment="1">
      <alignment vertical="center" wrapText="1" readingOrder="1"/>
    </xf>
    <xf numFmtId="0" fontId="12" fillId="6" borderId="8" xfId="0" applyNumberFormat="1" applyFont="1" applyFill="1" applyBorder="1" applyAlignment="1">
      <alignment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7" xfId="0" applyNumberFormat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5" xfId="1" applyFont="1" applyFill="1" applyBorder="1" applyAlignment="1">
      <alignment horizontal="center" vertical="center" wrapText="1" readingOrder="1"/>
    </xf>
    <xf numFmtId="43" fontId="12" fillId="5" borderId="11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0" fontId="12" fillId="6" borderId="16" xfId="0" applyNumberFormat="1" applyFont="1" applyFill="1" applyBorder="1" applyAlignment="1">
      <alignment vertical="center" wrapText="1" readingOrder="1"/>
    </xf>
    <xf numFmtId="0" fontId="12" fillId="6" borderId="12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12" xfId="1" applyFont="1" applyFill="1" applyBorder="1" applyAlignment="1">
      <alignment horizontal="center" vertical="center" wrapText="1" readingOrder="1"/>
    </xf>
    <xf numFmtId="43" fontId="12" fillId="5" borderId="8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9" xfId="1" applyFont="1" applyFill="1" applyBorder="1" applyAlignment="1">
      <alignment horizontal="center" vertical="center" wrapText="1" readingOrder="1"/>
    </xf>
    <xf numFmtId="0" fontId="14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2" borderId="7" xfId="0" applyFont="1" applyFill="1" applyBorder="1" applyAlignment="1">
      <alignment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164" fontId="13" fillId="2" borderId="7" xfId="0" applyNumberFormat="1" applyFont="1" applyFill="1" applyBorder="1" applyAlignment="1">
      <alignment vertical="center" wrapText="1"/>
    </xf>
    <xf numFmtId="43" fontId="14" fillId="2" borderId="7" xfId="1" applyFont="1" applyFill="1" applyBorder="1"/>
    <xf numFmtId="43" fontId="14" fillId="0" borderId="7" xfId="1" applyFont="1" applyFill="1" applyBorder="1" applyAlignment="1">
      <alignment horizontal="left"/>
    </xf>
    <xf numFmtId="43" fontId="14" fillId="0" borderId="7" xfId="1" applyFont="1" applyBorder="1"/>
    <xf numFmtId="0" fontId="11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1" applyNumberFormat="1" applyFont="1" applyFill="1"/>
    <xf numFmtId="43" fontId="14" fillId="0" borderId="0" xfId="1" applyFont="1" applyFill="1" applyAlignment="1">
      <alignment horizontal="left"/>
    </xf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/>
    <xf numFmtId="43" fontId="14" fillId="0" borderId="0" xfId="1" applyFont="1" applyFill="1" applyBorder="1" applyAlignment="1">
      <alignment horizontal="left"/>
    </xf>
    <xf numFmtId="43" fontId="14" fillId="0" borderId="0" xfId="1" applyFont="1" applyFill="1" applyBorder="1"/>
    <xf numFmtId="43" fontId="14" fillId="0" borderId="0" xfId="1" applyFont="1" applyAlignment="1"/>
    <xf numFmtId="40" fontId="11" fillId="0" borderId="0" xfId="0" applyNumberFormat="1" applyFont="1" applyFill="1" applyBorder="1"/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161925</xdr:rowOff>
    </xdr:from>
    <xdr:to>
      <xdr:col>1</xdr:col>
      <xdr:colOff>1771650</xdr:colOff>
      <xdr:row>4</xdr:row>
      <xdr:rowOff>274984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23900" y="161925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B375"/>
  <sheetViews>
    <sheetView tabSelected="1" view="pageBreakPreview" topLeftCell="F1" zoomScaleNormal="100" zoomScaleSheetLayoutView="100" workbookViewId="0">
      <selection activeCell="W9" sqref="W9"/>
    </sheetView>
  </sheetViews>
  <sheetFormatPr baseColWidth="10" defaultRowHeight="15" x14ac:dyDescent="0.25"/>
  <cols>
    <col min="1" max="1" width="8.7109375" customWidth="1"/>
    <col min="2" max="2" width="28.140625" style="2" customWidth="1"/>
    <col min="3" max="3" width="9" style="7" customWidth="1"/>
    <col min="4" max="4" width="33.85546875" style="2" customWidth="1"/>
    <col min="5" max="5" width="31" style="23" customWidth="1"/>
    <col min="6" max="6" width="27.85546875" style="2" customWidth="1"/>
    <col min="7" max="7" width="16" style="4" bestFit="1" customWidth="1"/>
    <col min="8" max="8" width="16.85546875" bestFit="1" customWidth="1"/>
    <col min="9" max="10" width="14.140625" style="5" bestFit="1" customWidth="1"/>
    <col min="11" max="11" width="18.42578125" style="5" bestFit="1" customWidth="1"/>
    <col min="12" max="13" width="14.140625" style="5" bestFit="1" customWidth="1"/>
    <col min="14" max="14" width="13.85546875" style="5" bestFit="1" customWidth="1"/>
    <col min="15" max="15" width="16" style="4" bestFit="1" customWidth="1"/>
    <col min="16" max="16" width="9" style="4" hidden="1" customWidth="1"/>
    <col min="17" max="17" width="12.5703125" style="39" hidden="1" customWidth="1"/>
    <col min="18" max="18" width="10" style="5" hidden="1" customWidth="1"/>
    <col min="19" max="19" width="15.7109375" style="4" hidden="1" customWidth="1"/>
    <col min="20" max="20" width="13.28515625" style="4" hidden="1" customWidth="1"/>
    <col min="21" max="21" width="18.28515625" style="4" bestFit="1" customWidth="1"/>
    <col min="22" max="22" width="14.140625" style="4" hidden="1" customWidth="1"/>
    <col min="23" max="23" width="14.42578125" style="4" customWidth="1"/>
    <col min="24" max="24" width="14.140625" style="19" customWidth="1"/>
    <col min="25" max="25" width="16.7109375" style="4" customWidth="1"/>
    <col min="26" max="26" width="16.28515625" style="4" bestFit="1" customWidth="1"/>
    <col min="27" max="80" width="11.42578125" style="6"/>
  </cols>
  <sheetData>
    <row r="5" spans="1:80" ht="37.5" customHeight="1" x14ac:dyDescent="0.25">
      <c r="A5" s="63" t="s">
        <v>147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65"/>
      <c r="X5" s="65"/>
      <c r="Y5" s="65"/>
      <c r="Z5" s="65"/>
    </row>
    <row r="6" spans="1:80" ht="18.75" x14ac:dyDescent="0.3">
      <c r="A6" s="57"/>
      <c r="B6" s="57"/>
      <c r="C6" s="57"/>
      <c r="D6" s="57"/>
      <c r="E6" s="58"/>
      <c r="F6" s="57"/>
      <c r="G6" s="57"/>
      <c r="H6" s="57"/>
      <c r="I6" s="59"/>
      <c r="J6" s="59"/>
      <c r="K6" s="59"/>
      <c r="L6" s="59"/>
      <c r="M6" s="59"/>
      <c r="N6" s="59"/>
      <c r="O6" s="59"/>
      <c r="P6" s="59"/>
      <c r="Q6" s="60"/>
      <c r="R6" s="61"/>
      <c r="S6" s="59"/>
      <c r="T6" s="59"/>
      <c r="U6" s="59"/>
      <c r="V6" s="57"/>
      <c r="W6" s="62"/>
      <c r="X6" s="62"/>
      <c r="Y6" s="62"/>
      <c r="Z6" s="62"/>
    </row>
    <row r="7" spans="1:80" s="1" customFormat="1" ht="15.75" customHeight="1" x14ac:dyDescent="0.25">
      <c r="A7" s="66" t="s">
        <v>0</v>
      </c>
      <c r="B7" s="67" t="s">
        <v>0</v>
      </c>
      <c r="C7" s="68" t="s">
        <v>72</v>
      </c>
      <c r="D7" s="67" t="s">
        <v>0</v>
      </c>
      <c r="E7" s="69" t="s">
        <v>0</v>
      </c>
      <c r="F7" s="67" t="s">
        <v>0</v>
      </c>
      <c r="G7" s="70" t="s">
        <v>0</v>
      </c>
      <c r="H7" s="71"/>
      <c r="I7" s="72" t="s">
        <v>1</v>
      </c>
      <c r="J7" s="73"/>
      <c r="K7" s="73"/>
      <c r="L7" s="73"/>
      <c r="M7" s="73"/>
      <c r="N7" s="73"/>
      <c r="O7" s="74"/>
      <c r="P7" s="75" t="s">
        <v>71</v>
      </c>
      <c r="Q7" s="76"/>
      <c r="R7" s="76"/>
      <c r="S7" s="76"/>
      <c r="T7" s="76"/>
      <c r="U7" s="76"/>
      <c r="V7" s="77"/>
      <c r="W7" s="78"/>
      <c r="X7" s="79" t="s">
        <v>146</v>
      </c>
      <c r="Y7" s="80"/>
      <c r="Z7" s="81"/>
    </row>
    <row r="8" spans="1:80" s="1" customFormat="1" ht="60.75" customHeight="1" x14ac:dyDescent="0.25">
      <c r="A8" s="82" t="s">
        <v>173</v>
      </c>
      <c r="B8" s="83" t="s">
        <v>2</v>
      </c>
      <c r="C8" s="84"/>
      <c r="D8" s="83" t="s">
        <v>3</v>
      </c>
      <c r="E8" s="85" t="s">
        <v>70</v>
      </c>
      <c r="F8" s="83" t="s">
        <v>4</v>
      </c>
      <c r="G8" s="86" t="s">
        <v>174</v>
      </c>
      <c r="H8" s="87" t="s">
        <v>75</v>
      </c>
      <c r="I8" s="88" t="s">
        <v>175</v>
      </c>
      <c r="J8" s="89"/>
      <c r="K8" s="90" t="s">
        <v>145</v>
      </c>
      <c r="L8" s="91" t="s">
        <v>143</v>
      </c>
      <c r="M8" s="91"/>
      <c r="N8" s="92" t="s">
        <v>182</v>
      </c>
      <c r="O8" s="93" t="s">
        <v>176</v>
      </c>
      <c r="P8" s="93" t="s">
        <v>66</v>
      </c>
      <c r="Q8" s="94" t="s">
        <v>56</v>
      </c>
      <c r="R8" s="95" t="s">
        <v>57</v>
      </c>
      <c r="S8" s="95" t="s">
        <v>58</v>
      </c>
      <c r="T8" s="95" t="s">
        <v>65</v>
      </c>
      <c r="U8" s="96" t="s">
        <v>59</v>
      </c>
      <c r="V8" s="97" t="s">
        <v>154</v>
      </c>
      <c r="W8" s="97" t="s">
        <v>161</v>
      </c>
      <c r="X8" s="98" t="s">
        <v>5</v>
      </c>
      <c r="Y8" s="99" t="s">
        <v>177</v>
      </c>
      <c r="Z8" s="97" t="s">
        <v>178</v>
      </c>
    </row>
    <row r="9" spans="1:80" s="1" customFormat="1" ht="52.5" customHeight="1" x14ac:dyDescent="0.25">
      <c r="A9" s="82" t="s">
        <v>0</v>
      </c>
      <c r="B9" s="83" t="s">
        <v>0</v>
      </c>
      <c r="C9" s="84"/>
      <c r="D9" s="83" t="s">
        <v>0</v>
      </c>
      <c r="E9" s="85" t="s">
        <v>0</v>
      </c>
      <c r="F9" s="83" t="s">
        <v>0</v>
      </c>
      <c r="G9" s="86" t="s">
        <v>0</v>
      </c>
      <c r="H9" s="87"/>
      <c r="I9" s="100" t="s">
        <v>179</v>
      </c>
      <c r="J9" s="100" t="s">
        <v>144</v>
      </c>
      <c r="K9" s="101"/>
      <c r="L9" s="87" t="s">
        <v>180</v>
      </c>
      <c r="M9" s="102" t="s">
        <v>181</v>
      </c>
      <c r="N9" s="103">
        <v>1512.45</v>
      </c>
      <c r="O9" s="94" t="s">
        <v>0</v>
      </c>
      <c r="P9" s="94"/>
      <c r="Q9" s="94"/>
      <c r="R9" s="93"/>
      <c r="S9" s="104"/>
      <c r="T9" s="94"/>
      <c r="U9" s="105"/>
      <c r="V9" s="106"/>
      <c r="W9" s="106" t="s">
        <v>0</v>
      </c>
      <c r="X9" s="99"/>
      <c r="Y9" s="107"/>
      <c r="Z9" s="106" t="s">
        <v>0</v>
      </c>
    </row>
    <row r="10" spans="1:80" s="24" customFormat="1" ht="24" customHeight="1" x14ac:dyDescent="0.25">
      <c r="A10" s="108">
        <v>1</v>
      </c>
      <c r="B10" s="109" t="s">
        <v>169</v>
      </c>
      <c r="C10" s="109" t="s">
        <v>74</v>
      </c>
      <c r="D10" s="109" t="s">
        <v>200</v>
      </c>
      <c r="E10" s="109" t="s">
        <v>155</v>
      </c>
      <c r="F10" s="109" t="s">
        <v>67</v>
      </c>
      <c r="G10" s="110">
        <v>360000</v>
      </c>
      <c r="H10" s="110">
        <f>+G10-(I10+L10+N10)</f>
        <v>344209.07</v>
      </c>
      <c r="I10" s="110">
        <f>IF(G10&lt;=325250,G10*2.87%,9334.68)</f>
        <v>9334.68</v>
      </c>
      <c r="J10" s="110">
        <f>IF(G10&lt;=325250,G10*7.1%,23092.75)</f>
        <v>23092.75</v>
      </c>
      <c r="K10" s="110">
        <f>IF(G10&lt;=65050,G10*1.1%,715.55)</f>
        <v>715.55</v>
      </c>
      <c r="L10" s="110">
        <f>IF(G10&lt;=162625,G10*3.04%,4943.8)</f>
        <v>4943.8</v>
      </c>
      <c r="M10" s="110">
        <f>IF(G10&lt;=162625,G10*7.09%,11530.11)</f>
        <v>11530.11</v>
      </c>
      <c r="N10" s="110">
        <v>1512.45</v>
      </c>
      <c r="O10" s="110">
        <f>+I10+J10+K10+L10+M10+N10</f>
        <v>51129.340000000004</v>
      </c>
      <c r="P10" s="110">
        <v>25</v>
      </c>
      <c r="Q10" s="111"/>
      <c r="R10" s="111"/>
      <c r="S10" s="110"/>
      <c r="T10" s="110"/>
      <c r="U10" s="110">
        <f>IF((H10*12)&gt;867123.01,(79776+(((H10*12)-867123.01)*0.25))/12,IF((H10*12)&gt;624329.01,(31216+(((H10*12)-624329.01)*0.2))/12,IF((H10*12)&gt;416220.01,(((H10*12)-416220.01)*0.15)/12,0)))</f>
        <v>74635.204791666663</v>
      </c>
      <c r="V10" s="110"/>
      <c r="W10" s="110">
        <f>P10+Q10+R10+S10+T10+U10</f>
        <v>74660.204791666663</v>
      </c>
      <c r="X10" s="110">
        <f>+I10+L10+N10</f>
        <v>15790.93</v>
      </c>
      <c r="Y10" s="110">
        <f>+J10+M10</f>
        <v>34622.86</v>
      </c>
      <c r="Z10" s="110">
        <f>+G10-(W10+X10)</f>
        <v>269548.86520833336</v>
      </c>
    </row>
    <row r="11" spans="1:80" s="8" customFormat="1" ht="30" customHeight="1" x14ac:dyDescent="0.2">
      <c r="A11" s="108">
        <v>2</v>
      </c>
      <c r="B11" s="109" t="s">
        <v>76</v>
      </c>
      <c r="C11" s="109" t="s">
        <v>73</v>
      </c>
      <c r="D11" s="109" t="s">
        <v>13</v>
      </c>
      <c r="E11" s="109" t="s">
        <v>46</v>
      </c>
      <c r="F11" s="109" t="s">
        <v>67</v>
      </c>
      <c r="G11" s="110">
        <v>300000</v>
      </c>
      <c r="H11" s="110">
        <f>+G11-(I11+L11+N11)</f>
        <v>286446.2</v>
      </c>
      <c r="I11" s="110">
        <f>IF(G11&lt;=325250,G11*2.87%,9334.68)</f>
        <v>8610</v>
      </c>
      <c r="J11" s="110">
        <f t="shared" ref="J11:J69" si="0">IF(G11&lt;=325250,G11*7.1%,23092.75)</f>
        <v>21299.999999999996</v>
      </c>
      <c r="K11" s="110">
        <f t="shared" ref="K11:K69" si="1">IF(G11&lt;=65050,G11*1.1%,715.55)</f>
        <v>715.55</v>
      </c>
      <c r="L11" s="110">
        <f t="shared" ref="L11:L69" si="2">IF(G11&lt;=162625,G11*3.04%,4943.8)</f>
        <v>4943.8</v>
      </c>
      <c r="M11" s="110">
        <f t="shared" ref="M11:M69" si="3">IF(G11&lt;=162625,G11*7.09%,11530.11)</f>
        <v>11530.11</v>
      </c>
      <c r="N11" s="110"/>
      <c r="O11" s="110">
        <f t="shared" ref="O11:O35" si="4">+I11+J11+K11+L11+M11+N11</f>
        <v>47099.46</v>
      </c>
      <c r="P11" s="110">
        <v>25</v>
      </c>
      <c r="Q11" s="111"/>
      <c r="R11" s="111"/>
      <c r="S11" s="110"/>
      <c r="T11" s="110"/>
      <c r="U11" s="110">
        <f t="shared" ref="U11:U69" si="5">IF((H11*12)&gt;867123.01,(79776+(((H11*12)-867123.01)*0.25))/12,IF((H11*12)&gt;624329.01,(31216+(((H11*12)-624329.01)*0.2))/12,IF((H11*12)&gt;416220.01,(((H11*12)-416220.01)*0.15)/12,0)))</f>
        <v>60194.487291666679</v>
      </c>
      <c r="V11" s="110"/>
      <c r="W11" s="110">
        <f t="shared" ref="W11:W29" si="6">P11+Q11+R11+S11+T11+U11</f>
        <v>60219.487291666679</v>
      </c>
      <c r="X11" s="110">
        <f t="shared" ref="X11:X35" si="7">+I11+L11+N11</f>
        <v>13553.8</v>
      </c>
      <c r="Y11" s="110">
        <f t="shared" ref="Y11:Y25" si="8">+J11+M11</f>
        <v>32830.11</v>
      </c>
      <c r="Z11" s="110">
        <f t="shared" ref="Z11:Z35" si="9">+G11-(W11+X11)</f>
        <v>226226.71270833333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ht="24.75" customHeight="1" x14ac:dyDescent="0.2">
      <c r="A12" s="108">
        <v>3</v>
      </c>
      <c r="B12" s="109" t="s">
        <v>77</v>
      </c>
      <c r="C12" s="109" t="s">
        <v>74</v>
      </c>
      <c r="D12" s="109" t="s">
        <v>8</v>
      </c>
      <c r="E12" s="109" t="s">
        <v>35</v>
      </c>
      <c r="F12" s="109" t="s">
        <v>67</v>
      </c>
      <c r="G12" s="110">
        <v>300000</v>
      </c>
      <c r="H12" s="110">
        <f t="shared" ref="H12:H35" si="10">+G12-(I12+L12+N12)</f>
        <v>286446.2</v>
      </c>
      <c r="I12" s="110">
        <f t="shared" ref="I12:I69" si="11">IF(G12&lt;=325250,G12*2.87%,9334.68)</f>
        <v>8610</v>
      </c>
      <c r="J12" s="110">
        <f t="shared" si="0"/>
        <v>21299.999999999996</v>
      </c>
      <c r="K12" s="110">
        <f t="shared" si="1"/>
        <v>715.55</v>
      </c>
      <c r="L12" s="110">
        <f t="shared" si="2"/>
        <v>4943.8</v>
      </c>
      <c r="M12" s="110">
        <f t="shared" si="3"/>
        <v>11530.11</v>
      </c>
      <c r="N12" s="110"/>
      <c r="O12" s="110">
        <f t="shared" si="4"/>
        <v>47099.46</v>
      </c>
      <c r="P12" s="110">
        <v>25</v>
      </c>
      <c r="Q12" s="111"/>
      <c r="R12" s="111"/>
      <c r="S12" s="110"/>
      <c r="T12" s="110"/>
      <c r="U12" s="110">
        <f t="shared" si="5"/>
        <v>60194.487291666679</v>
      </c>
      <c r="V12" s="110"/>
      <c r="W12" s="110">
        <f t="shared" si="6"/>
        <v>60219.487291666679</v>
      </c>
      <c r="X12" s="110">
        <f t="shared" si="7"/>
        <v>13553.8</v>
      </c>
      <c r="Y12" s="110">
        <f t="shared" si="8"/>
        <v>32830.11</v>
      </c>
      <c r="Z12" s="110">
        <f t="shared" si="9"/>
        <v>226226.71270833333</v>
      </c>
      <c r="AA12" s="20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ht="28.5" customHeight="1" x14ac:dyDescent="0.2">
      <c r="A13" s="108">
        <v>4</v>
      </c>
      <c r="B13" s="109" t="s">
        <v>78</v>
      </c>
      <c r="C13" s="109" t="s">
        <v>74</v>
      </c>
      <c r="D13" s="109" t="s">
        <v>14</v>
      </c>
      <c r="E13" s="109" t="s">
        <v>52</v>
      </c>
      <c r="F13" s="109" t="s">
        <v>54</v>
      </c>
      <c r="G13" s="110">
        <v>185000</v>
      </c>
      <c r="H13" s="110">
        <f>+G13-(I13+L13+N13)</f>
        <v>170209.35</v>
      </c>
      <c r="I13" s="110">
        <f t="shared" si="11"/>
        <v>5309.5</v>
      </c>
      <c r="J13" s="110">
        <f t="shared" si="0"/>
        <v>13134.999999999998</v>
      </c>
      <c r="K13" s="110">
        <f t="shared" si="1"/>
        <v>715.55</v>
      </c>
      <c r="L13" s="110">
        <f t="shared" si="2"/>
        <v>4943.8</v>
      </c>
      <c r="M13" s="110">
        <f t="shared" si="3"/>
        <v>11530.11</v>
      </c>
      <c r="N13" s="110">
        <v>4537.3500000000004</v>
      </c>
      <c r="O13" s="110">
        <f t="shared" si="4"/>
        <v>40171.31</v>
      </c>
      <c r="P13" s="110">
        <v>25</v>
      </c>
      <c r="Q13" s="111">
        <v>19771.46</v>
      </c>
      <c r="R13" s="111"/>
      <c r="S13" s="110"/>
      <c r="T13" s="110">
        <v>100</v>
      </c>
      <c r="U13" s="110">
        <f t="shared" si="5"/>
        <v>31135.27479166667</v>
      </c>
      <c r="V13" s="110"/>
      <c r="W13" s="110">
        <f t="shared" si="6"/>
        <v>51031.734791666669</v>
      </c>
      <c r="X13" s="110">
        <f t="shared" si="7"/>
        <v>14790.65</v>
      </c>
      <c r="Y13" s="110">
        <f t="shared" si="8"/>
        <v>24665.11</v>
      </c>
      <c r="Z13" s="110">
        <f t="shared" si="9"/>
        <v>119177.61520833333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ht="27.75" customHeight="1" x14ac:dyDescent="0.2">
      <c r="A14" s="108">
        <v>5</v>
      </c>
      <c r="B14" s="109" t="s">
        <v>79</v>
      </c>
      <c r="C14" s="109" t="s">
        <v>73</v>
      </c>
      <c r="D14" s="109" t="s">
        <v>6</v>
      </c>
      <c r="E14" s="109" t="s">
        <v>60</v>
      </c>
      <c r="F14" s="109" t="s">
        <v>54</v>
      </c>
      <c r="G14" s="110">
        <v>185000</v>
      </c>
      <c r="H14" s="110">
        <f t="shared" si="10"/>
        <v>174746.7</v>
      </c>
      <c r="I14" s="110">
        <f t="shared" si="11"/>
        <v>5309.5</v>
      </c>
      <c r="J14" s="110">
        <f t="shared" si="0"/>
        <v>13134.999999999998</v>
      </c>
      <c r="K14" s="110">
        <f t="shared" si="1"/>
        <v>715.55</v>
      </c>
      <c r="L14" s="110">
        <f t="shared" si="2"/>
        <v>4943.8</v>
      </c>
      <c r="M14" s="110">
        <f t="shared" si="3"/>
        <v>11530.11</v>
      </c>
      <c r="N14" s="110"/>
      <c r="O14" s="110">
        <f t="shared" si="4"/>
        <v>35633.96</v>
      </c>
      <c r="P14" s="110">
        <v>25</v>
      </c>
      <c r="Q14" s="111">
        <v>12441.85</v>
      </c>
      <c r="R14" s="111"/>
      <c r="S14" s="110"/>
      <c r="T14" s="110">
        <v>100</v>
      </c>
      <c r="U14" s="110">
        <f t="shared" si="5"/>
        <v>32269.612291666668</v>
      </c>
      <c r="V14" s="110"/>
      <c r="W14" s="110">
        <f t="shared" si="6"/>
        <v>44836.46229166667</v>
      </c>
      <c r="X14" s="110">
        <f t="shared" si="7"/>
        <v>10253.299999999999</v>
      </c>
      <c r="Y14" s="110">
        <f t="shared" si="8"/>
        <v>24665.11</v>
      </c>
      <c r="Z14" s="110">
        <f t="shared" si="9"/>
        <v>129910.23770833333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ht="28.5" customHeight="1" x14ac:dyDescent="0.2">
      <c r="A15" s="108">
        <v>6</v>
      </c>
      <c r="B15" s="109" t="s">
        <v>80</v>
      </c>
      <c r="C15" s="109" t="s">
        <v>73</v>
      </c>
      <c r="D15" s="109" t="s">
        <v>156</v>
      </c>
      <c r="E15" s="109" t="s">
        <v>157</v>
      </c>
      <c r="F15" s="109" t="s">
        <v>54</v>
      </c>
      <c r="G15" s="110">
        <v>185000</v>
      </c>
      <c r="H15" s="110">
        <f t="shared" si="10"/>
        <v>171721.8</v>
      </c>
      <c r="I15" s="110">
        <f t="shared" si="11"/>
        <v>5309.5</v>
      </c>
      <c r="J15" s="110">
        <f t="shared" si="0"/>
        <v>13134.999999999998</v>
      </c>
      <c r="K15" s="110">
        <f t="shared" si="1"/>
        <v>715.55</v>
      </c>
      <c r="L15" s="110">
        <f t="shared" si="2"/>
        <v>4943.8</v>
      </c>
      <c r="M15" s="110">
        <f t="shared" si="3"/>
        <v>11530.11</v>
      </c>
      <c r="N15" s="110">
        <v>3024.9</v>
      </c>
      <c r="O15" s="110">
        <f t="shared" si="4"/>
        <v>38658.86</v>
      </c>
      <c r="P15" s="110">
        <v>25</v>
      </c>
      <c r="Q15" s="111"/>
      <c r="R15" s="111"/>
      <c r="S15" s="110"/>
      <c r="T15" s="110">
        <v>100</v>
      </c>
      <c r="U15" s="110">
        <f t="shared" si="5"/>
        <v>31513.387291666662</v>
      </c>
      <c r="V15" s="110"/>
      <c r="W15" s="110">
        <f t="shared" si="6"/>
        <v>31638.387291666662</v>
      </c>
      <c r="X15" s="110">
        <f t="shared" si="7"/>
        <v>13278.199999999999</v>
      </c>
      <c r="Y15" s="110">
        <f t="shared" si="8"/>
        <v>24665.11</v>
      </c>
      <c r="Z15" s="110">
        <f t="shared" si="9"/>
        <v>140083.41270833334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ht="27.75" customHeight="1" x14ac:dyDescent="0.2">
      <c r="A16" s="108">
        <v>7</v>
      </c>
      <c r="B16" s="109" t="s">
        <v>81</v>
      </c>
      <c r="C16" s="109" t="s">
        <v>74</v>
      </c>
      <c r="D16" s="109" t="s">
        <v>8</v>
      </c>
      <c r="E16" s="109" t="s">
        <v>198</v>
      </c>
      <c r="F16" s="109" t="s">
        <v>54</v>
      </c>
      <c r="G16" s="110">
        <v>170000</v>
      </c>
      <c r="H16" s="110">
        <f t="shared" si="10"/>
        <v>160177.20000000001</v>
      </c>
      <c r="I16" s="110">
        <f t="shared" si="11"/>
        <v>4879</v>
      </c>
      <c r="J16" s="110">
        <f t="shared" si="0"/>
        <v>12069.999999999998</v>
      </c>
      <c r="K16" s="110">
        <f t="shared" si="1"/>
        <v>715.55</v>
      </c>
      <c r="L16" s="110">
        <f t="shared" si="2"/>
        <v>4943.8</v>
      </c>
      <c r="M16" s="110">
        <f t="shared" si="3"/>
        <v>11530.11</v>
      </c>
      <c r="N16" s="110"/>
      <c r="O16" s="110">
        <f t="shared" si="4"/>
        <v>34138.46</v>
      </c>
      <c r="P16" s="110">
        <v>25</v>
      </c>
      <c r="Q16" s="111">
        <v>11358.49</v>
      </c>
      <c r="R16" s="111"/>
      <c r="S16" s="110"/>
      <c r="T16" s="110">
        <v>100</v>
      </c>
      <c r="U16" s="110">
        <f t="shared" si="5"/>
        <v>28627.237291666668</v>
      </c>
      <c r="V16" s="110"/>
      <c r="W16" s="110">
        <f t="shared" si="6"/>
        <v>40110.72729166667</v>
      </c>
      <c r="X16" s="110">
        <f t="shared" si="7"/>
        <v>9822.7999999999993</v>
      </c>
      <c r="Y16" s="110">
        <f t="shared" si="8"/>
        <v>23600.11</v>
      </c>
      <c r="Z16" s="110">
        <f t="shared" si="9"/>
        <v>120066.47270833333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ht="29.25" customHeight="1" x14ac:dyDescent="0.2">
      <c r="A17" s="108">
        <v>8</v>
      </c>
      <c r="B17" s="109" t="s">
        <v>82</v>
      </c>
      <c r="C17" s="109" t="s">
        <v>73</v>
      </c>
      <c r="D17" s="109" t="s">
        <v>14</v>
      </c>
      <c r="E17" s="109" t="s">
        <v>32</v>
      </c>
      <c r="F17" s="109" t="s">
        <v>54</v>
      </c>
      <c r="G17" s="110">
        <v>120000</v>
      </c>
      <c r="H17" s="110">
        <f t="shared" si="10"/>
        <v>111395.55</v>
      </c>
      <c r="I17" s="110">
        <f t="shared" si="11"/>
        <v>3444</v>
      </c>
      <c r="J17" s="110">
        <f t="shared" si="0"/>
        <v>8520</v>
      </c>
      <c r="K17" s="110">
        <f t="shared" si="1"/>
        <v>715.55</v>
      </c>
      <c r="L17" s="110">
        <f t="shared" si="2"/>
        <v>3648</v>
      </c>
      <c r="M17" s="110">
        <f t="shared" si="3"/>
        <v>8508</v>
      </c>
      <c r="N17" s="110">
        <v>1512.45</v>
      </c>
      <c r="O17" s="110">
        <f t="shared" si="4"/>
        <v>26348</v>
      </c>
      <c r="P17" s="110">
        <v>25</v>
      </c>
      <c r="Q17" s="111">
        <v>8487.86</v>
      </c>
      <c r="R17" s="111">
        <v>59.42</v>
      </c>
      <c r="S17" s="110"/>
      <c r="T17" s="110">
        <v>100</v>
      </c>
      <c r="U17" s="110">
        <f t="shared" si="5"/>
        <v>16431.82479166667</v>
      </c>
      <c r="V17" s="110"/>
      <c r="W17" s="110">
        <f t="shared" ref="W17:W21" si="12">P17+Q17+R17+S17+T17+U17-(V17)</f>
        <v>25104.104791666672</v>
      </c>
      <c r="X17" s="110">
        <f t="shared" si="7"/>
        <v>8604.4500000000007</v>
      </c>
      <c r="Y17" s="110">
        <f t="shared" si="8"/>
        <v>17028</v>
      </c>
      <c r="Z17" s="110">
        <f t="shared" si="9"/>
        <v>86291.445208333331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ht="32.25" customHeight="1" x14ac:dyDescent="0.2">
      <c r="A18" s="108">
        <v>9</v>
      </c>
      <c r="B18" s="109" t="s">
        <v>94</v>
      </c>
      <c r="C18" s="109" t="s">
        <v>73</v>
      </c>
      <c r="D18" s="109" t="s">
        <v>15</v>
      </c>
      <c r="E18" s="109" t="s">
        <v>151</v>
      </c>
      <c r="F18" s="109" t="s">
        <v>55</v>
      </c>
      <c r="G18" s="110">
        <v>140000</v>
      </c>
      <c r="H18" s="110">
        <f>+G18-(I18+L18+N18)</f>
        <v>130213.55</v>
      </c>
      <c r="I18" s="110">
        <f t="shared" si="11"/>
        <v>4018</v>
      </c>
      <c r="J18" s="110">
        <f t="shared" si="0"/>
        <v>9940</v>
      </c>
      <c r="K18" s="110">
        <f t="shared" si="1"/>
        <v>715.55</v>
      </c>
      <c r="L18" s="110">
        <f t="shared" si="2"/>
        <v>4256</v>
      </c>
      <c r="M18" s="110">
        <f t="shared" si="3"/>
        <v>9926</v>
      </c>
      <c r="N18" s="110">
        <v>1512.45</v>
      </c>
      <c r="O18" s="110">
        <f>+I18+J18+K18+L18+M18+N18</f>
        <v>30368</v>
      </c>
      <c r="P18" s="110">
        <v>25</v>
      </c>
      <c r="Q18" s="111">
        <v>1000</v>
      </c>
      <c r="R18" s="111">
        <v>120.02</v>
      </c>
      <c r="S18" s="110"/>
      <c r="T18" s="110">
        <v>100</v>
      </c>
      <c r="U18" s="110">
        <f t="shared" si="5"/>
        <v>21136.32479166667</v>
      </c>
      <c r="V18" s="110"/>
      <c r="W18" s="110">
        <f t="shared" si="12"/>
        <v>22381.34479166667</v>
      </c>
      <c r="X18" s="110">
        <f>+I18+L18+N18</f>
        <v>9786.4500000000007</v>
      </c>
      <c r="Y18" s="110">
        <f>+J18+M18</f>
        <v>19866</v>
      </c>
      <c r="Z18" s="110">
        <f>+G18-(W18+X18)</f>
        <v>107832.20520833333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ht="29.25" customHeight="1" x14ac:dyDescent="0.2">
      <c r="A19" s="108">
        <v>10</v>
      </c>
      <c r="B19" s="109" t="s">
        <v>83</v>
      </c>
      <c r="C19" s="109" t="s">
        <v>73</v>
      </c>
      <c r="D19" s="109" t="s">
        <v>8</v>
      </c>
      <c r="E19" s="109" t="s">
        <v>199</v>
      </c>
      <c r="F19" s="109" t="s">
        <v>54</v>
      </c>
      <c r="G19" s="110">
        <v>145000</v>
      </c>
      <c r="H19" s="110">
        <f t="shared" si="10"/>
        <v>136430.5</v>
      </c>
      <c r="I19" s="110">
        <f t="shared" si="11"/>
        <v>4161.5</v>
      </c>
      <c r="J19" s="110">
        <f t="shared" si="0"/>
        <v>10294.999999999998</v>
      </c>
      <c r="K19" s="110">
        <f t="shared" si="1"/>
        <v>715.55</v>
      </c>
      <c r="L19" s="110">
        <f t="shared" si="2"/>
        <v>4408</v>
      </c>
      <c r="M19" s="110">
        <f t="shared" si="3"/>
        <v>10280.5</v>
      </c>
      <c r="N19" s="110"/>
      <c r="O19" s="110">
        <f t="shared" si="4"/>
        <v>29860.549999999996</v>
      </c>
      <c r="P19" s="110">
        <v>25</v>
      </c>
      <c r="Q19" s="111">
        <v>6000</v>
      </c>
      <c r="R19" s="111">
        <v>70.03</v>
      </c>
      <c r="S19" s="110"/>
      <c r="T19" s="110">
        <v>100</v>
      </c>
      <c r="U19" s="110">
        <f t="shared" si="5"/>
        <v>22690.562291666665</v>
      </c>
      <c r="V19" s="110"/>
      <c r="W19" s="110">
        <f t="shared" si="12"/>
        <v>28885.592291666664</v>
      </c>
      <c r="X19" s="110">
        <f t="shared" si="7"/>
        <v>8569.5</v>
      </c>
      <c r="Y19" s="110">
        <f t="shared" si="8"/>
        <v>20575.5</v>
      </c>
      <c r="Z19" s="110">
        <f t="shared" si="9"/>
        <v>107544.90770833334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ht="30.75" customHeight="1" x14ac:dyDescent="0.2">
      <c r="A20" s="108">
        <v>11</v>
      </c>
      <c r="B20" s="109" t="s">
        <v>85</v>
      </c>
      <c r="C20" s="109" t="s">
        <v>73</v>
      </c>
      <c r="D20" s="109" t="s">
        <v>63</v>
      </c>
      <c r="E20" s="109" t="s">
        <v>42</v>
      </c>
      <c r="F20" s="109" t="s">
        <v>55</v>
      </c>
      <c r="G20" s="110">
        <v>50000</v>
      </c>
      <c r="H20" s="110">
        <f t="shared" si="10"/>
        <v>45532.55</v>
      </c>
      <c r="I20" s="110">
        <f t="shared" si="11"/>
        <v>1435</v>
      </c>
      <c r="J20" s="110">
        <f t="shared" si="0"/>
        <v>3549.9999999999995</v>
      </c>
      <c r="K20" s="110">
        <f t="shared" si="1"/>
        <v>550</v>
      </c>
      <c r="L20" s="110">
        <f t="shared" si="2"/>
        <v>1520</v>
      </c>
      <c r="M20" s="110">
        <f t="shared" si="3"/>
        <v>3545.0000000000005</v>
      </c>
      <c r="N20" s="110">
        <v>1512.45</v>
      </c>
      <c r="O20" s="110">
        <f t="shared" si="4"/>
        <v>12112.45</v>
      </c>
      <c r="P20" s="110">
        <v>25</v>
      </c>
      <c r="Q20" s="111">
        <v>1000</v>
      </c>
      <c r="R20" s="111">
        <v>20.010000000000002</v>
      </c>
      <c r="S20" s="110"/>
      <c r="T20" s="110">
        <v>100</v>
      </c>
      <c r="U20" s="110">
        <v>12466.01</v>
      </c>
      <c r="V20" s="110"/>
      <c r="W20" s="110">
        <f t="shared" si="12"/>
        <v>13611.02</v>
      </c>
      <c r="X20" s="110">
        <f t="shared" si="7"/>
        <v>4467.45</v>
      </c>
      <c r="Y20" s="110">
        <f t="shared" si="8"/>
        <v>7095</v>
      </c>
      <c r="Z20" s="110">
        <f t="shared" si="9"/>
        <v>31921.53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22.5" customHeight="1" x14ac:dyDescent="0.2">
      <c r="A21" s="108">
        <v>12</v>
      </c>
      <c r="B21" s="109" t="s">
        <v>86</v>
      </c>
      <c r="C21" s="109" t="s">
        <v>74</v>
      </c>
      <c r="D21" s="109" t="s">
        <v>63</v>
      </c>
      <c r="E21" s="109" t="s">
        <v>38</v>
      </c>
      <c r="F21" s="109" t="s">
        <v>54</v>
      </c>
      <c r="G21" s="110">
        <v>55000</v>
      </c>
      <c r="H21" s="110">
        <f t="shared" si="10"/>
        <v>51749.5</v>
      </c>
      <c r="I21" s="110">
        <f t="shared" si="11"/>
        <v>1578.5</v>
      </c>
      <c r="J21" s="110">
        <f t="shared" si="0"/>
        <v>3904.9999999999995</v>
      </c>
      <c r="K21" s="110">
        <f t="shared" si="1"/>
        <v>605.00000000000011</v>
      </c>
      <c r="L21" s="110">
        <f t="shared" si="2"/>
        <v>1672</v>
      </c>
      <c r="M21" s="110">
        <f t="shared" si="3"/>
        <v>3899.5000000000005</v>
      </c>
      <c r="N21" s="110"/>
      <c r="O21" s="110">
        <f t="shared" si="4"/>
        <v>11660</v>
      </c>
      <c r="P21" s="110">
        <v>25</v>
      </c>
      <c r="Q21" s="111">
        <v>2996.21</v>
      </c>
      <c r="R21" s="111">
        <v>202.44</v>
      </c>
      <c r="S21" s="110"/>
      <c r="T21" s="110">
        <v>100</v>
      </c>
      <c r="U21" s="110">
        <f t="shared" si="5"/>
        <v>2559.6748749999997</v>
      </c>
      <c r="V21" s="110"/>
      <c r="W21" s="110">
        <f t="shared" si="12"/>
        <v>5883.3248750000002</v>
      </c>
      <c r="X21" s="110">
        <f t="shared" si="7"/>
        <v>3250.5</v>
      </c>
      <c r="Y21" s="110">
        <f t="shared" si="8"/>
        <v>7804.5</v>
      </c>
      <c r="Z21" s="110">
        <f t="shared" si="9"/>
        <v>45866.175125000002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ht="33" customHeight="1" x14ac:dyDescent="0.2">
      <c r="A22" s="108">
        <v>13</v>
      </c>
      <c r="B22" s="109" t="s">
        <v>87</v>
      </c>
      <c r="C22" s="109" t="s">
        <v>73</v>
      </c>
      <c r="D22" s="109" t="s">
        <v>9</v>
      </c>
      <c r="E22" s="109" t="s">
        <v>22</v>
      </c>
      <c r="F22" s="109" t="s">
        <v>54</v>
      </c>
      <c r="G22" s="110">
        <v>116000</v>
      </c>
      <c r="H22" s="110">
        <f t="shared" si="10"/>
        <v>106119.5</v>
      </c>
      <c r="I22" s="110">
        <f t="shared" si="11"/>
        <v>3329.2</v>
      </c>
      <c r="J22" s="110">
        <f t="shared" si="0"/>
        <v>8236</v>
      </c>
      <c r="K22" s="110">
        <f t="shared" si="1"/>
        <v>715.55</v>
      </c>
      <c r="L22" s="110">
        <f t="shared" si="2"/>
        <v>3526.4</v>
      </c>
      <c r="M22" s="110">
        <f t="shared" si="3"/>
        <v>8224.4</v>
      </c>
      <c r="N22" s="110">
        <v>3024.9</v>
      </c>
      <c r="O22" s="110">
        <f t="shared" si="4"/>
        <v>27056.45</v>
      </c>
      <c r="P22" s="110">
        <v>25</v>
      </c>
      <c r="Q22" s="111"/>
      <c r="R22" s="111">
        <v>200.02</v>
      </c>
      <c r="S22" s="110"/>
      <c r="T22" s="110">
        <v>100</v>
      </c>
      <c r="U22" s="110">
        <f t="shared" si="5"/>
        <v>15112.812291666667</v>
      </c>
      <c r="V22" s="110"/>
      <c r="W22" s="110">
        <f>P22+Q22+R22+S22+T22+U22-(V22)</f>
        <v>15437.832291666668</v>
      </c>
      <c r="X22" s="110">
        <f t="shared" si="7"/>
        <v>9880.5</v>
      </c>
      <c r="Y22" s="110">
        <f t="shared" si="8"/>
        <v>16460.400000000001</v>
      </c>
      <c r="Z22" s="110">
        <f t="shared" si="9"/>
        <v>90681.667708333334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ht="31.5" customHeight="1" x14ac:dyDescent="0.2">
      <c r="A23" s="108">
        <v>14</v>
      </c>
      <c r="B23" s="109" t="s">
        <v>88</v>
      </c>
      <c r="C23" s="109" t="s">
        <v>73</v>
      </c>
      <c r="D23" s="109" t="s">
        <v>11</v>
      </c>
      <c r="E23" s="109" t="s">
        <v>51</v>
      </c>
      <c r="F23" s="109" t="s">
        <v>54</v>
      </c>
      <c r="G23" s="110">
        <v>54000</v>
      </c>
      <c r="H23" s="110">
        <f t="shared" si="10"/>
        <v>50808.6</v>
      </c>
      <c r="I23" s="110">
        <f t="shared" si="11"/>
        <v>1549.8</v>
      </c>
      <c r="J23" s="110">
        <f t="shared" si="0"/>
        <v>3833.9999999999995</v>
      </c>
      <c r="K23" s="110">
        <f t="shared" si="1"/>
        <v>594.00000000000011</v>
      </c>
      <c r="L23" s="110">
        <f t="shared" si="2"/>
        <v>1641.6</v>
      </c>
      <c r="M23" s="110">
        <f t="shared" si="3"/>
        <v>3828.6000000000004</v>
      </c>
      <c r="N23" s="110"/>
      <c r="O23" s="110">
        <f t="shared" si="4"/>
        <v>11448</v>
      </c>
      <c r="P23" s="110">
        <v>25</v>
      </c>
      <c r="Q23" s="111">
        <v>1066.1199999999999</v>
      </c>
      <c r="R23" s="111">
        <v>235.64</v>
      </c>
      <c r="S23" s="110"/>
      <c r="T23" s="110">
        <v>100</v>
      </c>
      <c r="U23" s="110">
        <f t="shared" si="5"/>
        <v>2418.539874999999</v>
      </c>
      <c r="V23" s="110"/>
      <c r="W23" s="110">
        <f t="shared" ref="W23:W25" si="13">P23+Q23+R23+S23+T23+U23-(V23)</f>
        <v>3845.2998749999988</v>
      </c>
      <c r="X23" s="110">
        <f t="shared" si="7"/>
        <v>3191.3999999999996</v>
      </c>
      <c r="Y23" s="110">
        <f t="shared" si="8"/>
        <v>7662.6</v>
      </c>
      <c r="Z23" s="110">
        <f t="shared" si="9"/>
        <v>46963.300125000002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29.25" customHeight="1" x14ac:dyDescent="0.2">
      <c r="A24" s="108">
        <v>15</v>
      </c>
      <c r="B24" s="109" t="s">
        <v>89</v>
      </c>
      <c r="C24" s="109" t="s">
        <v>73</v>
      </c>
      <c r="D24" s="109" t="s">
        <v>11</v>
      </c>
      <c r="E24" s="109" t="s">
        <v>40</v>
      </c>
      <c r="F24" s="109" t="s">
        <v>54</v>
      </c>
      <c r="G24" s="110">
        <v>65000</v>
      </c>
      <c r="H24" s="110">
        <f t="shared" si="10"/>
        <v>56621.15</v>
      </c>
      <c r="I24" s="110">
        <f t="shared" si="11"/>
        <v>1865.5</v>
      </c>
      <c r="J24" s="110">
        <f t="shared" si="0"/>
        <v>4615</v>
      </c>
      <c r="K24" s="110">
        <f t="shared" si="1"/>
        <v>715.00000000000011</v>
      </c>
      <c r="L24" s="110">
        <f t="shared" si="2"/>
        <v>1976</v>
      </c>
      <c r="M24" s="110">
        <f t="shared" si="3"/>
        <v>4608.5</v>
      </c>
      <c r="N24" s="110">
        <v>4537.3500000000004</v>
      </c>
      <c r="O24" s="110">
        <f t="shared" si="4"/>
        <v>18317.349999999999</v>
      </c>
      <c r="P24" s="110">
        <v>25</v>
      </c>
      <c r="Q24" s="111">
        <v>1200</v>
      </c>
      <c r="R24" s="111">
        <v>320.02</v>
      </c>
      <c r="S24" s="110"/>
      <c r="T24" s="110">
        <v>100</v>
      </c>
      <c r="U24" s="110">
        <f t="shared" si="5"/>
        <v>3520.0798333333337</v>
      </c>
      <c r="V24" s="110"/>
      <c r="W24" s="110">
        <f t="shared" si="13"/>
        <v>5165.0998333333337</v>
      </c>
      <c r="X24" s="110">
        <f t="shared" si="7"/>
        <v>8378.85</v>
      </c>
      <c r="Y24" s="110">
        <f t="shared" si="8"/>
        <v>9223.5</v>
      </c>
      <c r="Z24" s="110">
        <f t="shared" si="9"/>
        <v>51456.050166666668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ht="30.75" customHeight="1" x14ac:dyDescent="0.2">
      <c r="A25" s="108">
        <v>16</v>
      </c>
      <c r="B25" s="109" t="s">
        <v>90</v>
      </c>
      <c r="C25" s="109" t="s">
        <v>73</v>
      </c>
      <c r="D25" s="109" t="s">
        <v>7</v>
      </c>
      <c r="E25" s="109" t="s">
        <v>201</v>
      </c>
      <c r="F25" s="109" t="s">
        <v>54</v>
      </c>
      <c r="G25" s="110">
        <v>70000</v>
      </c>
      <c r="H25" s="110">
        <f t="shared" si="10"/>
        <v>62838.1</v>
      </c>
      <c r="I25" s="110">
        <f t="shared" si="11"/>
        <v>2009</v>
      </c>
      <c r="J25" s="110">
        <f t="shared" si="0"/>
        <v>4970</v>
      </c>
      <c r="K25" s="110">
        <f t="shared" si="1"/>
        <v>715.55</v>
      </c>
      <c r="L25" s="110">
        <f t="shared" si="2"/>
        <v>2128</v>
      </c>
      <c r="M25" s="110">
        <f t="shared" si="3"/>
        <v>4963</v>
      </c>
      <c r="N25" s="110">
        <v>3024.9</v>
      </c>
      <c r="O25" s="110">
        <f t="shared" si="4"/>
        <v>17810.45</v>
      </c>
      <c r="P25" s="110">
        <v>25</v>
      </c>
      <c r="Q25" s="111"/>
      <c r="R25" s="111">
        <v>150.02000000000001</v>
      </c>
      <c r="S25" s="110"/>
      <c r="T25" s="110">
        <v>100</v>
      </c>
      <c r="U25" s="110">
        <f t="shared" si="5"/>
        <v>4763.4698333333326</v>
      </c>
      <c r="V25" s="110"/>
      <c r="W25" s="110">
        <f t="shared" si="13"/>
        <v>5038.4898333333331</v>
      </c>
      <c r="X25" s="110">
        <f t="shared" si="7"/>
        <v>7161.9</v>
      </c>
      <c r="Y25" s="110">
        <f t="shared" si="8"/>
        <v>9933</v>
      </c>
      <c r="Z25" s="110">
        <f t="shared" si="9"/>
        <v>57799.610166666665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30.75" customHeight="1" x14ac:dyDescent="0.2">
      <c r="A26" s="108">
        <v>17</v>
      </c>
      <c r="B26" s="109" t="s">
        <v>91</v>
      </c>
      <c r="C26" s="109" t="s">
        <v>73</v>
      </c>
      <c r="D26" s="109" t="s">
        <v>6</v>
      </c>
      <c r="E26" s="109" t="s">
        <v>16</v>
      </c>
      <c r="F26" s="109" t="s">
        <v>54</v>
      </c>
      <c r="G26" s="110">
        <v>45000</v>
      </c>
      <c r="H26" s="110">
        <f t="shared" si="10"/>
        <v>39315.599999999999</v>
      </c>
      <c r="I26" s="110">
        <f t="shared" si="11"/>
        <v>1291.5</v>
      </c>
      <c r="J26" s="110">
        <f t="shared" si="0"/>
        <v>3194.9999999999995</v>
      </c>
      <c r="K26" s="110">
        <f t="shared" si="1"/>
        <v>495.00000000000006</v>
      </c>
      <c r="L26" s="110">
        <f t="shared" si="2"/>
        <v>1368</v>
      </c>
      <c r="M26" s="110">
        <f t="shared" si="3"/>
        <v>3190.5</v>
      </c>
      <c r="N26" s="110">
        <v>3024.9</v>
      </c>
      <c r="O26" s="110">
        <f t="shared" si="4"/>
        <v>12564.9</v>
      </c>
      <c r="P26" s="110">
        <v>25</v>
      </c>
      <c r="Q26" s="111">
        <v>10686.79</v>
      </c>
      <c r="R26" s="111">
        <v>180.63</v>
      </c>
      <c r="S26" s="110"/>
      <c r="T26" s="110">
        <v>100</v>
      </c>
      <c r="U26" s="110">
        <f t="shared" si="5"/>
        <v>694.58987499999921</v>
      </c>
      <c r="V26" s="110"/>
      <c r="W26" s="110">
        <f t="shared" si="6"/>
        <v>11687.009875</v>
      </c>
      <c r="X26" s="110">
        <f t="shared" si="7"/>
        <v>5684.4</v>
      </c>
      <c r="Y26" s="110">
        <f>+J26++K26+M26</f>
        <v>6880.5</v>
      </c>
      <c r="Z26" s="110">
        <f t="shared" si="9"/>
        <v>27628.590125000002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ht="34.5" customHeight="1" x14ac:dyDescent="0.2">
      <c r="A27" s="108">
        <v>18</v>
      </c>
      <c r="B27" s="109" t="s">
        <v>92</v>
      </c>
      <c r="C27" s="109" t="s">
        <v>74</v>
      </c>
      <c r="D27" s="109" t="s">
        <v>203</v>
      </c>
      <c r="E27" s="109" t="s">
        <v>202</v>
      </c>
      <c r="F27" s="109" t="s">
        <v>54</v>
      </c>
      <c r="G27" s="110">
        <v>80000</v>
      </c>
      <c r="H27" s="110">
        <f t="shared" si="10"/>
        <v>75272</v>
      </c>
      <c r="I27" s="110">
        <f t="shared" si="11"/>
        <v>2296</v>
      </c>
      <c r="J27" s="110">
        <f t="shared" si="0"/>
        <v>5679.9999999999991</v>
      </c>
      <c r="K27" s="110">
        <f t="shared" si="1"/>
        <v>715.55</v>
      </c>
      <c r="L27" s="110">
        <f t="shared" si="2"/>
        <v>2432</v>
      </c>
      <c r="M27" s="110">
        <f t="shared" si="3"/>
        <v>5672</v>
      </c>
      <c r="N27" s="110"/>
      <c r="O27" s="110">
        <f t="shared" si="4"/>
        <v>16795.55</v>
      </c>
      <c r="P27" s="110">
        <v>25</v>
      </c>
      <c r="Q27" s="111">
        <v>200</v>
      </c>
      <c r="R27" s="111">
        <v>220.05</v>
      </c>
      <c r="S27" s="110"/>
      <c r="T27" s="110">
        <v>100</v>
      </c>
      <c r="U27" s="110">
        <f t="shared" si="5"/>
        <v>7400.9372916666662</v>
      </c>
      <c r="V27" s="110"/>
      <c r="W27" s="110">
        <f t="shared" si="6"/>
        <v>7945.9872916666664</v>
      </c>
      <c r="X27" s="110">
        <f t="shared" si="7"/>
        <v>4728</v>
      </c>
      <c r="Y27" s="110">
        <f t="shared" ref="Y27:Y56" si="14">+J27+M27</f>
        <v>11352</v>
      </c>
      <c r="Z27" s="110">
        <f t="shared" si="9"/>
        <v>67326.012708333335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ht="30.75" customHeight="1" x14ac:dyDescent="0.2">
      <c r="A28" s="108">
        <v>19</v>
      </c>
      <c r="B28" s="109" t="s">
        <v>93</v>
      </c>
      <c r="C28" s="109" t="s">
        <v>73</v>
      </c>
      <c r="D28" s="109" t="s">
        <v>11</v>
      </c>
      <c r="E28" s="109" t="s">
        <v>30</v>
      </c>
      <c r="F28" s="109" t="s">
        <v>54</v>
      </c>
      <c r="G28" s="110">
        <v>44000</v>
      </c>
      <c r="H28" s="110">
        <f t="shared" si="10"/>
        <v>39887.15</v>
      </c>
      <c r="I28" s="110">
        <f t="shared" si="11"/>
        <v>1262.8</v>
      </c>
      <c r="J28" s="110">
        <f t="shared" si="0"/>
        <v>3123.9999999999995</v>
      </c>
      <c r="K28" s="110">
        <f t="shared" si="1"/>
        <v>484.00000000000006</v>
      </c>
      <c r="L28" s="110">
        <f t="shared" si="2"/>
        <v>1337.6</v>
      </c>
      <c r="M28" s="110">
        <f t="shared" si="3"/>
        <v>3119.6000000000004</v>
      </c>
      <c r="N28" s="110">
        <v>1512.45</v>
      </c>
      <c r="O28" s="110">
        <f t="shared" si="4"/>
        <v>10840.45</v>
      </c>
      <c r="P28" s="110">
        <v>25</v>
      </c>
      <c r="Q28" s="111"/>
      <c r="R28" s="111">
        <v>280.02999999999997</v>
      </c>
      <c r="S28" s="110"/>
      <c r="T28" s="110">
        <v>100</v>
      </c>
      <c r="U28" s="110">
        <f t="shared" si="5"/>
        <v>780.32237500000053</v>
      </c>
      <c r="V28" s="110">
        <v>804.67</v>
      </c>
      <c r="W28" s="110">
        <f t="shared" si="6"/>
        <v>1185.3523750000004</v>
      </c>
      <c r="X28" s="110">
        <f t="shared" si="7"/>
        <v>4112.8499999999995</v>
      </c>
      <c r="Y28" s="110">
        <f t="shared" si="14"/>
        <v>6243.6</v>
      </c>
      <c r="Z28" s="110">
        <f t="shared" si="9"/>
        <v>38701.797624999999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8" customFormat="1" ht="32.25" customHeight="1" x14ac:dyDescent="0.2">
      <c r="A29" s="108">
        <v>20</v>
      </c>
      <c r="B29" s="109" t="s">
        <v>95</v>
      </c>
      <c r="C29" s="109" t="s">
        <v>73</v>
      </c>
      <c r="D29" s="109" t="s">
        <v>200</v>
      </c>
      <c r="E29" s="109" t="s">
        <v>19</v>
      </c>
      <c r="F29" s="109" t="s">
        <v>68</v>
      </c>
      <c r="G29" s="110">
        <v>130000</v>
      </c>
      <c r="H29" s="110">
        <f t="shared" si="10"/>
        <v>122317</v>
      </c>
      <c r="I29" s="110">
        <f t="shared" si="11"/>
        <v>3731</v>
      </c>
      <c r="J29" s="110">
        <f t="shared" si="0"/>
        <v>9230</v>
      </c>
      <c r="K29" s="110">
        <f t="shared" si="1"/>
        <v>715.55</v>
      </c>
      <c r="L29" s="110">
        <f t="shared" si="2"/>
        <v>3952</v>
      </c>
      <c r="M29" s="110">
        <f t="shared" si="3"/>
        <v>9217</v>
      </c>
      <c r="N29" s="110"/>
      <c r="O29" s="110">
        <f t="shared" si="4"/>
        <v>26845.55</v>
      </c>
      <c r="P29" s="110">
        <v>25</v>
      </c>
      <c r="Q29" s="111"/>
      <c r="R29" s="111"/>
      <c r="S29" s="110"/>
      <c r="T29" s="110">
        <v>100</v>
      </c>
      <c r="U29" s="110">
        <f t="shared" si="5"/>
        <v>19162.187291666665</v>
      </c>
      <c r="V29" s="110"/>
      <c r="W29" s="110">
        <f t="shared" si="6"/>
        <v>19287.187291666665</v>
      </c>
      <c r="X29" s="110">
        <f t="shared" si="7"/>
        <v>7683</v>
      </c>
      <c r="Y29" s="110">
        <f t="shared" si="14"/>
        <v>18447</v>
      </c>
      <c r="Z29" s="110">
        <f t="shared" si="9"/>
        <v>103029.81270833334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</row>
    <row r="30" spans="1:80" s="8" customFormat="1" ht="42.75" customHeight="1" x14ac:dyDescent="0.2">
      <c r="A30" s="108">
        <v>21</v>
      </c>
      <c r="B30" s="109" t="s">
        <v>96</v>
      </c>
      <c r="C30" s="109" t="s">
        <v>74</v>
      </c>
      <c r="D30" s="109" t="s">
        <v>8</v>
      </c>
      <c r="E30" s="109" t="s">
        <v>26</v>
      </c>
      <c r="F30" s="109" t="s">
        <v>55</v>
      </c>
      <c r="G30" s="110">
        <v>80000</v>
      </c>
      <c r="H30" s="110">
        <f t="shared" si="10"/>
        <v>73759.55</v>
      </c>
      <c r="I30" s="110">
        <f t="shared" si="11"/>
        <v>2296</v>
      </c>
      <c r="J30" s="110">
        <f t="shared" si="0"/>
        <v>5679.9999999999991</v>
      </c>
      <c r="K30" s="110">
        <f t="shared" si="1"/>
        <v>715.55</v>
      </c>
      <c r="L30" s="110">
        <f t="shared" si="2"/>
        <v>2432</v>
      </c>
      <c r="M30" s="110">
        <f t="shared" si="3"/>
        <v>5672</v>
      </c>
      <c r="N30" s="110">
        <v>1512.45</v>
      </c>
      <c r="O30" s="110">
        <f t="shared" si="4"/>
        <v>18308</v>
      </c>
      <c r="P30" s="110">
        <v>25</v>
      </c>
      <c r="Q30" s="111"/>
      <c r="R30" s="111">
        <v>110.63</v>
      </c>
      <c r="S30" s="110"/>
      <c r="T30" s="110">
        <v>100</v>
      </c>
      <c r="U30" s="110">
        <v>18272.759999999998</v>
      </c>
      <c r="V30" s="110"/>
      <c r="W30" s="110">
        <f t="shared" ref="W30:W35" si="15">P30+Q30+R30+S30+T30+U30-(V30)</f>
        <v>18508.39</v>
      </c>
      <c r="X30" s="110">
        <f t="shared" si="7"/>
        <v>6240.45</v>
      </c>
      <c r="Y30" s="110">
        <f t="shared" si="14"/>
        <v>11352</v>
      </c>
      <c r="Z30" s="110">
        <f t="shared" si="9"/>
        <v>55251.16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</row>
    <row r="31" spans="1:80" s="8" customFormat="1" ht="32.25" customHeight="1" x14ac:dyDescent="0.2">
      <c r="A31" s="108">
        <v>22</v>
      </c>
      <c r="B31" s="109" t="s">
        <v>97</v>
      </c>
      <c r="C31" s="109" t="s">
        <v>73</v>
      </c>
      <c r="D31" s="109" t="s">
        <v>8</v>
      </c>
      <c r="E31" s="109" t="s">
        <v>33</v>
      </c>
      <c r="F31" s="109" t="s">
        <v>54</v>
      </c>
      <c r="G31" s="110">
        <v>95000</v>
      </c>
      <c r="H31" s="110">
        <f t="shared" si="10"/>
        <v>86360.6</v>
      </c>
      <c r="I31" s="110">
        <f t="shared" si="11"/>
        <v>2726.5</v>
      </c>
      <c r="J31" s="110">
        <f t="shared" si="0"/>
        <v>6744.9999999999991</v>
      </c>
      <c r="K31" s="110">
        <f t="shared" si="1"/>
        <v>715.55</v>
      </c>
      <c r="L31" s="110">
        <f t="shared" si="2"/>
        <v>2888</v>
      </c>
      <c r="M31" s="110">
        <f t="shared" si="3"/>
        <v>6735.5</v>
      </c>
      <c r="N31" s="110">
        <v>3024.9</v>
      </c>
      <c r="O31" s="110">
        <f t="shared" si="4"/>
        <v>22835.45</v>
      </c>
      <c r="P31" s="110">
        <v>25</v>
      </c>
      <c r="Q31" s="111"/>
      <c r="R31" s="111">
        <v>990.65</v>
      </c>
      <c r="S31" s="110"/>
      <c r="T31" s="110">
        <v>100</v>
      </c>
      <c r="U31" s="110">
        <f t="shared" si="5"/>
        <v>10173.087291666669</v>
      </c>
      <c r="V31" s="110"/>
      <c r="W31" s="110">
        <f t="shared" si="15"/>
        <v>11288.737291666668</v>
      </c>
      <c r="X31" s="110">
        <f t="shared" si="7"/>
        <v>8639.4</v>
      </c>
      <c r="Y31" s="110">
        <f t="shared" si="14"/>
        <v>13480.5</v>
      </c>
      <c r="Z31" s="110">
        <f t="shared" si="9"/>
        <v>75071.862708333327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ht="31.5" customHeight="1" x14ac:dyDescent="0.2">
      <c r="A32" s="108">
        <v>23</v>
      </c>
      <c r="B32" s="109" t="s">
        <v>98</v>
      </c>
      <c r="C32" s="109" t="s">
        <v>73</v>
      </c>
      <c r="D32" s="109" t="s">
        <v>8</v>
      </c>
      <c r="E32" s="109" t="s">
        <v>29</v>
      </c>
      <c r="F32" s="109" t="s">
        <v>54</v>
      </c>
      <c r="G32" s="110">
        <v>80000</v>
      </c>
      <c r="H32" s="110">
        <f t="shared" si="10"/>
        <v>75272</v>
      </c>
      <c r="I32" s="110">
        <f t="shared" si="11"/>
        <v>2296</v>
      </c>
      <c r="J32" s="110">
        <f t="shared" si="0"/>
        <v>5679.9999999999991</v>
      </c>
      <c r="K32" s="110">
        <f t="shared" si="1"/>
        <v>715.55</v>
      </c>
      <c r="L32" s="110">
        <f t="shared" si="2"/>
        <v>2432</v>
      </c>
      <c r="M32" s="110">
        <f t="shared" si="3"/>
        <v>5672</v>
      </c>
      <c r="N32" s="110"/>
      <c r="O32" s="110">
        <f t="shared" si="4"/>
        <v>16795.55</v>
      </c>
      <c r="P32" s="110">
        <v>25</v>
      </c>
      <c r="Q32" s="111"/>
      <c r="R32" s="111"/>
      <c r="S32" s="110"/>
      <c r="T32" s="110">
        <v>100</v>
      </c>
      <c r="U32" s="110">
        <f t="shared" si="5"/>
        <v>7400.9372916666662</v>
      </c>
      <c r="V32" s="110"/>
      <c r="W32" s="110">
        <f t="shared" si="15"/>
        <v>7525.9372916666662</v>
      </c>
      <c r="X32" s="110">
        <f t="shared" si="7"/>
        <v>4728</v>
      </c>
      <c r="Y32" s="110">
        <f t="shared" si="14"/>
        <v>11352</v>
      </c>
      <c r="Z32" s="110">
        <f t="shared" si="9"/>
        <v>67746.062708333338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ht="33.75" customHeight="1" x14ac:dyDescent="0.2">
      <c r="A33" s="108">
        <v>24</v>
      </c>
      <c r="B33" s="109" t="s">
        <v>99</v>
      </c>
      <c r="C33" s="109" t="s">
        <v>73</v>
      </c>
      <c r="D33" s="109" t="s">
        <v>8</v>
      </c>
      <c r="E33" s="109" t="s">
        <v>29</v>
      </c>
      <c r="F33" s="109" t="s">
        <v>54</v>
      </c>
      <c r="G33" s="110">
        <v>80000</v>
      </c>
      <c r="H33" s="110">
        <f t="shared" si="10"/>
        <v>75272</v>
      </c>
      <c r="I33" s="110">
        <f t="shared" si="11"/>
        <v>2296</v>
      </c>
      <c r="J33" s="110">
        <f t="shared" si="0"/>
        <v>5679.9999999999991</v>
      </c>
      <c r="K33" s="110">
        <f t="shared" si="1"/>
        <v>715.55</v>
      </c>
      <c r="L33" s="110">
        <f t="shared" si="2"/>
        <v>2432</v>
      </c>
      <c r="M33" s="110">
        <f t="shared" si="3"/>
        <v>5672</v>
      </c>
      <c r="N33" s="110"/>
      <c r="O33" s="110">
        <f t="shared" si="4"/>
        <v>16795.55</v>
      </c>
      <c r="P33" s="110">
        <v>25</v>
      </c>
      <c r="Q33" s="111"/>
      <c r="R33" s="111">
        <v>309.79000000000002</v>
      </c>
      <c r="S33" s="110"/>
      <c r="T33" s="110">
        <v>100</v>
      </c>
      <c r="U33" s="110">
        <f t="shared" si="5"/>
        <v>7400.9372916666662</v>
      </c>
      <c r="V33" s="110"/>
      <c r="W33" s="110">
        <f t="shared" si="15"/>
        <v>7835.7272916666661</v>
      </c>
      <c r="X33" s="110">
        <f t="shared" si="7"/>
        <v>4728</v>
      </c>
      <c r="Y33" s="110">
        <f t="shared" si="14"/>
        <v>11352</v>
      </c>
      <c r="Z33" s="110">
        <f t="shared" si="9"/>
        <v>67436.27270833333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ht="32.25" customHeight="1" x14ac:dyDescent="0.2">
      <c r="A34" s="108">
        <v>25</v>
      </c>
      <c r="B34" s="109" t="s">
        <v>100</v>
      </c>
      <c r="C34" s="109" t="s">
        <v>74</v>
      </c>
      <c r="D34" s="109" t="s">
        <v>8</v>
      </c>
      <c r="E34" s="109" t="s">
        <v>29</v>
      </c>
      <c r="F34" s="109" t="s">
        <v>54</v>
      </c>
      <c r="G34" s="110">
        <v>80000</v>
      </c>
      <c r="H34" s="110">
        <f t="shared" si="10"/>
        <v>75272</v>
      </c>
      <c r="I34" s="110">
        <f t="shared" si="11"/>
        <v>2296</v>
      </c>
      <c r="J34" s="110">
        <f t="shared" si="0"/>
        <v>5679.9999999999991</v>
      </c>
      <c r="K34" s="110">
        <f t="shared" si="1"/>
        <v>715.55</v>
      </c>
      <c r="L34" s="110">
        <f t="shared" si="2"/>
        <v>2432</v>
      </c>
      <c r="M34" s="110">
        <f t="shared" si="3"/>
        <v>5672</v>
      </c>
      <c r="N34" s="110"/>
      <c r="O34" s="110">
        <f t="shared" si="4"/>
        <v>16795.55</v>
      </c>
      <c r="P34" s="110">
        <v>25</v>
      </c>
      <c r="Q34" s="111"/>
      <c r="R34" s="111">
        <v>110.04</v>
      </c>
      <c r="S34" s="110"/>
      <c r="T34" s="110">
        <v>100</v>
      </c>
      <c r="U34" s="110">
        <f t="shared" si="5"/>
        <v>7400.9372916666662</v>
      </c>
      <c r="V34" s="110"/>
      <c r="W34" s="110">
        <f t="shared" si="15"/>
        <v>7635.9772916666661</v>
      </c>
      <c r="X34" s="110">
        <f t="shared" si="7"/>
        <v>4728</v>
      </c>
      <c r="Y34" s="110">
        <f t="shared" si="14"/>
        <v>11352</v>
      </c>
      <c r="Z34" s="110">
        <f t="shared" si="9"/>
        <v>67636.02270833333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ht="29.25" customHeight="1" x14ac:dyDescent="0.2">
      <c r="A35" s="108">
        <v>26</v>
      </c>
      <c r="B35" s="109" t="s">
        <v>101</v>
      </c>
      <c r="C35" s="109" t="s">
        <v>73</v>
      </c>
      <c r="D35" s="109" t="s">
        <v>8</v>
      </c>
      <c r="E35" s="109" t="s">
        <v>28</v>
      </c>
      <c r="F35" s="109" t="s">
        <v>54</v>
      </c>
      <c r="G35" s="110">
        <v>95000</v>
      </c>
      <c r="H35" s="110">
        <f t="shared" si="10"/>
        <v>87873.05</v>
      </c>
      <c r="I35" s="110">
        <f t="shared" si="11"/>
        <v>2726.5</v>
      </c>
      <c r="J35" s="110">
        <f t="shared" si="0"/>
        <v>6744.9999999999991</v>
      </c>
      <c r="K35" s="110">
        <f t="shared" si="1"/>
        <v>715.55</v>
      </c>
      <c r="L35" s="110">
        <f t="shared" si="2"/>
        <v>2888</v>
      </c>
      <c r="M35" s="110">
        <f t="shared" si="3"/>
        <v>6735.5</v>
      </c>
      <c r="N35" s="110">
        <v>1512.45</v>
      </c>
      <c r="O35" s="110">
        <f t="shared" si="4"/>
        <v>21323</v>
      </c>
      <c r="P35" s="110">
        <v>25</v>
      </c>
      <c r="Q35" s="111">
        <v>5000</v>
      </c>
      <c r="R35" s="111">
        <v>1079.05</v>
      </c>
      <c r="S35" s="110"/>
      <c r="T35" s="110">
        <v>100</v>
      </c>
      <c r="U35" s="110">
        <f t="shared" si="5"/>
        <v>10551.199791666668</v>
      </c>
      <c r="V35" s="110"/>
      <c r="W35" s="110">
        <f t="shared" si="15"/>
        <v>16755.249791666669</v>
      </c>
      <c r="X35" s="110">
        <f t="shared" si="7"/>
        <v>7126.95</v>
      </c>
      <c r="Y35" s="110">
        <f t="shared" si="14"/>
        <v>13480.5</v>
      </c>
      <c r="Z35" s="110">
        <f t="shared" si="9"/>
        <v>71117.800208333327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ht="30.75" customHeight="1" x14ac:dyDescent="0.2">
      <c r="A36" s="108">
        <v>27</v>
      </c>
      <c r="B36" s="109" t="s">
        <v>103</v>
      </c>
      <c r="C36" s="109" t="s">
        <v>73</v>
      </c>
      <c r="D36" s="109" t="s">
        <v>156</v>
      </c>
      <c r="E36" s="109" t="s">
        <v>43</v>
      </c>
      <c r="F36" s="109" t="s">
        <v>54</v>
      </c>
      <c r="G36" s="110">
        <v>55000</v>
      </c>
      <c r="H36" s="110">
        <f t="shared" ref="H36:H77" si="16">+G36-(I36+L36+N36)</f>
        <v>51749.5</v>
      </c>
      <c r="I36" s="110">
        <f t="shared" si="11"/>
        <v>1578.5</v>
      </c>
      <c r="J36" s="110">
        <f t="shared" si="0"/>
        <v>3904.9999999999995</v>
      </c>
      <c r="K36" s="110">
        <f t="shared" si="1"/>
        <v>605.00000000000011</v>
      </c>
      <c r="L36" s="110">
        <f t="shared" si="2"/>
        <v>1672</v>
      </c>
      <c r="M36" s="110">
        <f t="shared" si="3"/>
        <v>3899.5000000000005</v>
      </c>
      <c r="N36" s="110"/>
      <c r="O36" s="110">
        <f t="shared" ref="O36:O77" si="17">+I36+J36+K36+L36+M36+N36</f>
        <v>11660</v>
      </c>
      <c r="P36" s="110">
        <v>25</v>
      </c>
      <c r="Q36" s="111">
        <v>4000</v>
      </c>
      <c r="R36" s="111">
        <v>306.06</v>
      </c>
      <c r="S36" s="110"/>
      <c r="T36" s="110">
        <v>100</v>
      </c>
      <c r="U36" s="110">
        <f t="shared" si="5"/>
        <v>2559.6748749999997</v>
      </c>
      <c r="V36" s="110"/>
      <c r="W36" s="110">
        <f t="shared" ref="W36:W77" si="18">P36+Q36+R36+S36+T36+U36</f>
        <v>6990.7348750000001</v>
      </c>
      <c r="X36" s="110">
        <f t="shared" ref="X36:X56" si="19">+I36+L36+N36</f>
        <v>3250.5</v>
      </c>
      <c r="Y36" s="110">
        <f t="shared" si="14"/>
        <v>7804.5</v>
      </c>
      <c r="Z36" s="110">
        <f t="shared" ref="Z36:Z77" si="20">+G36-(W36+X36)</f>
        <v>44758.765124999998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ht="32.25" customHeight="1" x14ac:dyDescent="0.2">
      <c r="A37" s="108">
        <v>28</v>
      </c>
      <c r="B37" s="109" t="s">
        <v>104</v>
      </c>
      <c r="C37" s="109" t="s">
        <v>74</v>
      </c>
      <c r="D37" s="109" t="s">
        <v>14</v>
      </c>
      <c r="E37" s="109" t="s">
        <v>45</v>
      </c>
      <c r="F37" s="109" t="s">
        <v>54</v>
      </c>
      <c r="G37" s="110">
        <v>50000</v>
      </c>
      <c r="H37" s="110">
        <f t="shared" si="16"/>
        <v>47045</v>
      </c>
      <c r="I37" s="110">
        <f t="shared" si="11"/>
        <v>1435</v>
      </c>
      <c r="J37" s="110">
        <f t="shared" si="0"/>
        <v>3549.9999999999995</v>
      </c>
      <c r="K37" s="110">
        <f t="shared" si="1"/>
        <v>550</v>
      </c>
      <c r="L37" s="110">
        <f t="shared" si="2"/>
        <v>1520</v>
      </c>
      <c r="M37" s="110">
        <f t="shared" si="3"/>
        <v>3545.0000000000005</v>
      </c>
      <c r="N37" s="110"/>
      <c r="O37" s="110">
        <f t="shared" si="17"/>
        <v>10600</v>
      </c>
      <c r="P37" s="110">
        <v>25</v>
      </c>
      <c r="Q37" s="111">
        <v>500</v>
      </c>
      <c r="R37" s="111">
        <v>283.04000000000002</v>
      </c>
      <c r="S37" s="110"/>
      <c r="T37" s="110">
        <v>100</v>
      </c>
      <c r="U37" s="110">
        <f t="shared" si="5"/>
        <v>1853.9998749999997</v>
      </c>
      <c r="V37" s="110"/>
      <c r="W37" s="110">
        <f t="shared" si="18"/>
        <v>2762.0398749999995</v>
      </c>
      <c r="X37" s="110">
        <f t="shared" si="19"/>
        <v>2955</v>
      </c>
      <c r="Y37" s="110">
        <f t="shared" si="14"/>
        <v>7095</v>
      </c>
      <c r="Z37" s="110">
        <f t="shared" si="20"/>
        <v>44282.960124999998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ht="30" customHeight="1" x14ac:dyDescent="0.2">
      <c r="A38" s="108">
        <v>29</v>
      </c>
      <c r="B38" s="109" t="s">
        <v>105</v>
      </c>
      <c r="C38" s="109" t="s">
        <v>73</v>
      </c>
      <c r="D38" s="109" t="s">
        <v>12</v>
      </c>
      <c r="E38" s="109" t="s">
        <v>50</v>
      </c>
      <c r="F38" s="109" t="s">
        <v>54</v>
      </c>
      <c r="G38" s="110">
        <v>70000</v>
      </c>
      <c r="H38" s="110">
        <f t="shared" si="16"/>
        <v>64350.55</v>
      </c>
      <c r="I38" s="110">
        <f t="shared" si="11"/>
        <v>2009</v>
      </c>
      <c r="J38" s="110">
        <f t="shared" si="0"/>
        <v>4970</v>
      </c>
      <c r="K38" s="110">
        <f t="shared" si="1"/>
        <v>715.55</v>
      </c>
      <c r="L38" s="110">
        <f t="shared" si="2"/>
        <v>2128</v>
      </c>
      <c r="M38" s="110">
        <f t="shared" si="3"/>
        <v>4963</v>
      </c>
      <c r="N38" s="110">
        <v>1512.45</v>
      </c>
      <c r="O38" s="110">
        <f t="shared" si="17"/>
        <v>16298</v>
      </c>
      <c r="P38" s="110">
        <v>25</v>
      </c>
      <c r="Q38" s="111">
        <v>3052.23</v>
      </c>
      <c r="R38" s="111">
        <v>370.08</v>
      </c>
      <c r="S38" s="110"/>
      <c r="T38" s="110">
        <v>100</v>
      </c>
      <c r="U38" s="110">
        <f t="shared" si="5"/>
        <v>5065.9598333333352</v>
      </c>
      <c r="V38" s="110"/>
      <c r="W38" s="110">
        <f t="shared" si="18"/>
        <v>8613.2698333333356</v>
      </c>
      <c r="X38" s="110">
        <f t="shared" si="19"/>
        <v>5649.45</v>
      </c>
      <c r="Y38" s="110">
        <f t="shared" si="14"/>
        <v>9933</v>
      </c>
      <c r="Z38" s="110">
        <f t="shared" si="20"/>
        <v>55737.280166666664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ht="30" customHeight="1" x14ac:dyDescent="0.2">
      <c r="A39" s="108">
        <v>30</v>
      </c>
      <c r="B39" s="109" t="s">
        <v>106</v>
      </c>
      <c r="C39" s="109" t="s">
        <v>74</v>
      </c>
      <c r="D39" s="109" t="s">
        <v>162</v>
      </c>
      <c r="E39" s="109" t="s">
        <v>53</v>
      </c>
      <c r="F39" s="109" t="s">
        <v>54</v>
      </c>
      <c r="G39" s="110">
        <v>33875</v>
      </c>
      <c r="H39" s="110">
        <f t="shared" si="16"/>
        <v>31872.987499999999</v>
      </c>
      <c r="I39" s="110">
        <f t="shared" si="11"/>
        <v>972.21249999999998</v>
      </c>
      <c r="J39" s="110">
        <f t="shared" si="0"/>
        <v>2405.125</v>
      </c>
      <c r="K39" s="110">
        <f t="shared" si="1"/>
        <v>372.62500000000006</v>
      </c>
      <c r="L39" s="110">
        <f t="shared" si="2"/>
        <v>1029.8</v>
      </c>
      <c r="M39" s="110">
        <f t="shared" si="3"/>
        <v>2401.7375000000002</v>
      </c>
      <c r="N39" s="110"/>
      <c r="O39" s="110">
        <f t="shared" si="17"/>
        <v>7181.5</v>
      </c>
      <c r="P39" s="110">
        <v>25</v>
      </c>
      <c r="Q39" s="111"/>
      <c r="R39" s="111">
        <v>280.08999999999997</v>
      </c>
      <c r="S39" s="110"/>
      <c r="T39" s="110">
        <v>100</v>
      </c>
      <c r="U39" s="110">
        <f t="shared" si="5"/>
        <v>0</v>
      </c>
      <c r="V39" s="110"/>
      <c r="W39" s="110">
        <f t="shared" si="18"/>
        <v>405.09</v>
      </c>
      <c r="X39" s="110">
        <f t="shared" si="19"/>
        <v>2002.0124999999998</v>
      </c>
      <c r="Y39" s="110">
        <f t="shared" si="14"/>
        <v>4806.8625000000002</v>
      </c>
      <c r="Z39" s="110">
        <f t="shared" si="20"/>
        <v>31467.897499999999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ht="31.5" customHeight="1" x14ac:dyDescent="0.2">
      <c r="A40" s="108">
        <v>31</v>
      </c>
      <c r="B40" s="109" t="s">
        <v>107</v>
      </c>
      <c r="C40" s="109" t="s">
        <v>74</v>
      </c>
      <c r="D40" s="109" t="s">
        <v>156</v>
      </c>
      <c r="E40" s="109" t="s">
        <v>47</v>
      </c>
      <c r="F40" s="109" t="s">
        <v>54</v>
      </c>
      <c r="G40" s="110">
        <v>40000</v>
      </c>
      <c r="H40" s="110">
        <f t="shared" si="16"/>
        <v>37636</v>
      </c>
      <c r="I40" s="110">
        <f t="shared" si="11"/>
        <v>1148</v>
      </c>
      <c r="J40" s="110">
        <f t="shared" si="0"/>
        <v>2839.9999999999995</v>
      </c>
      <c r="K40" s="110">
        <f t="shared" si="1"/>
        <v>440.00000000000006</v>
      </c>
      <c r="L40" s="110">
        <f t="shared" si="2"/>
        <v>1216</v>
      </c>
      <c r="M40" s="110">
        <f t="shared" si="3"/>
        <v>2836</v>
      </c>
      <c r="N40" s="110"/>
      <c r="O40" s="110">
        <f t="shared" si="17"/>
        <v>8480</v>
      </c>
      <c r="P40" s="110">
        <v>25</v>
      </c>
      <c r="Q40" s="111">
        <v>6590.74</v>
      </c>
      <c r="R40" s="111">
        <v>370.67</v>
      </c>
      <c r="S40" s="110"/>
      <c r="T40" s="110">
        <v>100</v>
      </c>
      <c r="U40" s="110">
        <f t="shared" si="5"/>
        <v>442.64987499999984</v>
      </c>
      <c r="V40" s="110"/>
      <c r="W40" s="110">
        <f t="shared" si="18"/>
        <v>7529.0598749999999</v>
      </c>
      <c r="X40" s="110">
        <f t="shared" si="19"/>
        <v>2364</v>
      </c>
      <c r="Y40" s="110">
        <f t="shared" si="14"/>
        <v>5676</v>
      </c>
      <c r="Z40" s="110">
        <f t="shared" si="20"/>
        <v>30106.940125000001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ht="28.5" customHeight="1" x14ac:dyDescent="0.2">
      <c r="A41" s="108">
        <v>32</v>
      </c>
      <c r="B41" s="109" t="s">
        <v>84</v>
      </c>
      <c r="C41" s="109" t="s">
        <v>74</v>
      </c>
      <c r="D41" s="109" t="s">
        <v>8</v>
      </c>
      <c r="E41" s="109" t="s">
        <v>193</v>
      </c>
      <c r="F41" s="109" t="s">
        <v>54</v>
      </c>
      <c r="G41" s="110">
        <v>48000</v>
      </c>
      <c r="H41" s="110">
        <f>+G41-(I41+L41+N41)</f>
        <v>45163.199999999997</v>
      </c>
      <c r="I41" s="110">
        <f>IF(G41&lt;=325250,G41*2.87%,9334.68)</f>
        <v>1377.6</v>
      </c>
      <c r="J41" s="110">
        <f>IF(G41&lt;=325250,G41*7.1%,23092.75)</f>
        <v>3407.9999999999995</v>
      </c>
      <c r="K41" s="110">
        <f>IF(G41&lt;=65050,G41*1.1%,715.55)</f>
        <v>528</v>
      </c>
      <c r="L41" s="110">
        <f>IF(G41&lt;=162625,G41*3.04%,4943.8)</f>
        <v>1459.2</v>
      </c>
      <c r="M41" s="110">
        <f>IF(G41&lt;=162625,G41*7.09%,11530.11)</f>
        <v>3403.2000000000003</v>
      </c>
      <c r="N41" s="110"/>
      <c r="O41" s="110">
        <f>+I41+J41+K41+L41+M41+N41</f>
        <v>10176</v>
      </c>
      <c r="P41" s="110">
        <v>25</v>
      </c>
      <c r="Q41" s="111"/>
      <c r="R41" s="111">
        <v>321.89999999999998</v>
      </c>
      <c r="S41" s="110"/>
      <c r="T41" s="110">
        <v>100</v>
      </c>
      <c r="U41" s="110">
        <f>IF((H41*12)&gt;867123.01,(79776+(((H41*12)-867123.01)*0.25))/12,IF((H41*12)&gt;624329.01,(31216+(((H41*12)-624329.01)*0.2))/12,IF((H41*12)&gt;416220.01,(((H41*12)-416220.01)*0.15)/12,0)))</f>
        <v>1571.7298749999989</v>
      </c>
      <c r="V41" s="110"/>
      <c r="W41" s="110">
        <f>P41+Q41+R41+S41+T41+U41-(V41)</f>
        <v>2018.6298749999987</v>
      </c>
      <c r="X41" s="110">
        <f>+I41+L41+N41</f>
        <v>2836.8</v>
      </c>
      <c r="Y41" s="110">
        <f>+J41+M41</f>
        <v>6811.2</v>
      </c>
      <c r="Z41" s="110">
        <f>+G41-(W41+X41)</f>
        <v>43144.570124999998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ht="32.25" customHeight="1" x14ac:dyDescent="0.2">
      <c r="A42" s="108">
        <v>33</v>
      </c>
      <c r="B42" s="109" t="s">
        <v>204</v>
      </c>
      <c r="C42" s="109" t="s">
        <v>73</v>
      </c>
      <c r="D42" s="109" t="s">
        <v>13</v>
      </c>
      <c r="E42" s="109" t="s">
        <v>48</v>
      </c>
      <c r="F42" s="109" t="s">
        <v>54</v>
      </c>
      <c r="G42" s="110">
        <v>53000</v>
      </c>
      <c r="H42" s="110">
        <f t="shared" si="16"/>
        <v>48355.25</v>
      </c>
      <c r="I42" s="110">
        <f t="shared" si="11"/>
        <v>1521.1</v>
      </c>
      <c r="J42" s="110">
        <f t="shared" si="0"/>
        <v>3762.9999999999995</v>
      </c>
      <c r="K42" s="110">
        <f t="shared" si="1"/>
        <v>583.00000000000011</v>
      </c>
      <c r="L42" s="110">
        <f t="shared" si="2"/>
        <v>1611.2</v>
      </c>
      <c r="M42" s="110">
        <f t="shared" si="3"/>
        <v>3757.7000000000003</v>
      </c>
      <c r="N42" s="110">
        <v>1512.45</v>
      </c>
      <c r="O42" s="110">
        <f t="shared" si="17"/>
        <v>12748.45</v>
      </c>
      <c r="P42" s="110">
        <v>25</v>
      </c>
      <c r="Q42" s="111">
        <v>2500</v>
      </c>
      <c r="R42" s="111">
        <v>180.62</v>
      </c>
      <c r="S42" s="110"/>
      <c r="T42" s="110">
        <v>100</v>
      </c>
      <c r="U42" s="110">
        <f t="shared" si="5"/>
        <v>2050.5373749999999</v>
      </c>
      <c r="V42" s="110"/>
      <c r="W42" s="110">
        <f t="shared" si="18"/>
        <v>4856.1573749999998</v>
      </c>
      <c r="X42" s="110">
        <f t="shared" si="19"/>
        <v>4644.75</v>
      </c>
      <c r="Y42" s="110">
        <f t="shared" si="14"/>
        <v>7520.7</v>
      </c>
      <c r="Z42" s="110">
        <f t="shared" si="20"/>
        <v>43499.092625000005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ht="31.5" customHeight="1" x14ac:dyDescent="0.2">
      <c r="A43" s="108">
        <v>34</v>
      </c>
      <c r="B43" s="109" t="s">
        <v>108</v>
      </c>
      <c r="C43" s="109" t="s">
        <v>73</v>
      </c>
      <c r="D43" s="109" t="s">
        <v>8</v>
      </c>
      <c r="E43" s="109" t="s">
        <v>31</v>
      </c>
      <c r="F43" s="109" t="s">
        <v>54</v>
      </c>
      <c r="G43" s="110">
        <v>53000</v>
      </c>
      <c r="H43" s="110">
        <f t="shared" si="16"/>
        <v>49867.7</v>
      </c>
      <c r="I43" s="110">
        <f t="shared" si="11"/>
        <v>1521.1</v>
      </c>
      <c r="J43" s="110">
        <f t="shared" si="0"/>
        <v>3762.9999999999995</v>
      </c>
      <c r="K43" s="110">
        <f t="shared" si="1"/>
        <v>583.00000000000011</v>
      </c>
      <c r="L43" s="110">
        <f t="shared" si="2"/>
        <v>1611.2</v>
      </c>
      <c r="M43" s="110">
        <f t="shared" si="3"/>
        <v>3757.7000000000003</v>
      </c>
      <c r="N43" s="110"/>
      <c r="O43" s="110">
        <f t="shared" si="17"/>
        <v>11236</v>
      </c>
      <c r="P43" s="110">
        <v>25</v>
      </c>
      <c r="Q43" s="111">
        <v>3495.45</v>
      </c>
      <c r="R43" s="111">
        <v>310.08999999999997</v>
      </c>
      <c r="S43" s="110"/>
      <c r="T43" s="110">
        <v>100</v>
      </c>
      <c r="U43" s="110">
        <f t="shared" si="5"/>
        <v>2277.4048749999988</v>
      </c>
      <c r="V43" s="110"/>
      <c r="W43" s="110">
        <f t="shared" si="18"/>
        <v>6207.9448749999992</v>
      </c>
      <c r="X43" s="110">
        <f t="shared" si="19"/>
        <v>3132.3</v>
      </c>
      <c r="Y43" s="110">
        <f t="shared" si="14"/>
        <v>7520.7</v>
      </c>
      <c r="Z43" s="110">
        <f t="shared" si="20"/>
        <v>43659.755124999996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ht="29.25" customHeight="1" x14ac:dyDescent="0.2">
      <c r="A44" s="108">
        <v>35</v>
      </c>
      <c r="B44" s="109" t="s">
        <v>109</v>
      </c>
      <c r="C44" s="109" t="s">
        <v>73</v>
      </c>
      <c r="D44" s="109" t="s">
        <v>195</v>
      </c>
      <c r="E44" s="109" t="s">
        <v>31</v>
      </c>
      <c r="F44" s="109" t="s">
        <v>54</v>
      </c>
      <c r="G44" s="110">
        <v>32000</v>
      </c>
      <c r="H44" s="110">
        <f t="shared" si="16"/>
        <v>30108.799999999999</v>
      </c>
      <c r="I44" s="110">
        <f t="shared" si="11"/>
        <v>918.4</v>
      </c>
      <c r="J44" s="110">
        <f t="shared" si="0"/>
        <v>2272</v>
      </c>
      <c r="K44" s="110">
        <f t="shared" si="1"/>
        <v>352.00000000000006</v>
      </c>
      <c r="L44" s="110">
        <f t="shared" si="2"/>
        <v>972.8</v>
      </c>
      <c r="M44" s="110">
        <f t="shared" si="3"/>
        <v>2268.8000000000002</v>
      </c>
      <c r="N44" s="110"/>
      <c r="O44" s="110">
        <f t="shared" si="17"/>
        <v>6784</v>
      </c>
      <c r="P44" s="110">
        <v>25</v>
      </c>
      <c r="Q44" s="111"/>
      <c r="R44" s="111"/>
      <c r="S44" s="110"/>
      <c r="T44" s="110">
        <v>100</v>
      </c>
      <c r="U44" s="110">
        <f t="shared" si="5"/>
        <v>0</v>
      </c>
      <c r="V44" s="110"/>
      <c r="W44" s="110">
        <f t="shared" si="18"/>
        <v>125</v>
      </c>
      <c r="X44" s="110">
        <f t="shared" si="19"/>
        <v>1891.1999999999998</v>
      </c>
      <c r="Y44" s="110">
        <f t="shared" si="14"/>
        <v>4540.8</v>
      </c>
      <c r="Z44" s="110">
        <f t="shared" si="20"/>
        <v>29983.8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ht="30.75" customHeight="1" x14ac:dyDescent="0.2">
      <c r="A45" s="108">
        <v>36</v>
      </c>
      <c r="B45" s="109" t="s">
        <v>110</v>
      </c>
      <c r="C45" s="109" t="s">
        <v>74</v>
      </c>
      <c r="D45" s="109" t="s">
        <v>14</v>
      </c>
      <c r="E45" s="109" t="s">
        <v>44</v>
      </c>
      <c r="F45" s="109" t="s">
        <v>54</v>
      </c>
      <c r="G45" s="110">
        <v>46000</v>
      </c>
      <c r="H45" s="110">
        <f t="shared" si="16"/>
        <v>41768.949999999997</v>
      </c>
      <c r="I45" s="110">
        <f t="shared" si="11"/>
        <v>1320.2</v>
      </c>
      <c r="J45" s="110">
        <f t="shared" si="0"/>
        <v>3265.9999999999995</v>
      </c>
      <c r="K45" s="110">
        <f t="shared" si="1"/>
        <v>506.00000000000006</v>
      </c>
      <c r="L45" s="110">
        <f t="shared" si="2"/>
        <v>1398.4</v>
      </c>
      <c r="M45" s="110">
        <f t="shared" si="3"/>
        <v>3261.4</v>
      </c>
      <c r="N45" s="110">
        <v>1512.45</v>
      </c>
      <c r="O45" s="110">
        <f t="shared" si="17"/>
        <v>11264.45</v>
      </c>
      <c r="P45" s="110">
        <v>25</v>
      </c>
      <c r="Q45" s="111">
        <v>3495.45</v>
      </c>
      <c r="R45" s="111">
        <v>380.06</v>
      </c>
      <c r="S45" s="110"/>
      <c r="T45" s="110">
        <v>100</v>
      </c>
      <c r="U45" s="110">
        <f t="shared" si="5"/>
        <v>1062.5923749999995</v>
      </c>
      <c r="V45" s="110"/>
      <c r="W45" s="110">
        <f t="shared" si="18"/>
        <v>5063.1023749999995</v>
      </c>
      <c r="X45" s="110">
        <f t="shared" si="19"/>
        <v>4231.05</v>
      </c>
      <c r="Y45" s="110">
        <f t="shared" si="14"/>
        <v>6527.4</v>
      </c>
      <c r="Z45" s="110">
        <f t="shared" si="20"/>
        <v>36705.847625000002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ht="32.25" customHeight="1" x14ac:dyDescent="0.2">
      <c r="A46" s="108">
        <v>37</v>
      </c>
      <c r="B46" s="109" t="s">
        <v>102</v>
      </c>
      <c r="C46" s="109" t="s">
        <v>73</v>
      </c>
      <c r="D46" s="109" t="s">
        <v>11</v>
      </c>
      <c r="E46" s="109" t="s">
        <v>64</v>
      </c>
      <c r="F46" s="109" t="s">
        <v>54</v>
      </c>
      <c r="G46" s="110">
        <v>32000</v>
      </c>
      <c r="H46" s="110">
        <f>+G46-(I46+L46+N46)</f>
        <v>30108.799999999999</v>
      </c>
      <c r="I46" s="110">
        <f t="shared" si="11"/>
        <v>918.4</v>
      </c>
      <c r="J46" s="110">
        <f t="shared" si="0"/>
        <v>2272</v>
      </c>
      <c r="K46" s="110">
        <f t="shared" si="1"/>
        <v>352.00000000000006</v>
      </c>
      <c r="L46" s="110">
        <f t="shared" si="2"/>
        <v>972.8</v>
      </c>
      <c r="M46" s="110">
        <f t="shared" si="3"/>
        <v>2268.8000000000002</v>
      </c>
      <c r="N46" s="110"/>
      <c r="O46" s="110">
        <f>+I46+J46+K46+L46+M46+N46</f>
        <v>6784</v>
      </c>
      <c r="P46" s="110">
        <v>25</v>
      </c>
      <c r="Q46" s="111"/>
      <c r="R46" s="111">
        <v>421.26</v>
      </c>
      <c r="S46" s="110"/>
      <c r="T46" s="110">
        <v>100</v>
      </c>
      <c r="U46" s="110">
        <f t="shared" si="5"/>
        <v>0</v>
      </c>
      <c r="V46" s="110"/>
      <c r="W46" s="110">
        <f>P46+Q46+R46+S46+T46+U46</f>
        <v>546.26</v>
      </c>
      <c r="X46" s="110">
        <f>+I46+L46+N46</f>
        <v>1891.1999999999998</v>
      </c>
      <c r="Y46" s="110">
        <f>+J46+M46</f>
        <v>4540.8</v>
      </c>
      <c r="Z46" s="110">
        <f>+G46-(W46+X46)</f>
        <v>29562.54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ht="35.25" customHeight="1" x14ac:dyDescent="0.2">
      <c r="A47" s="108">
        <v>38</v>
      </c>
      <c r="B47" s="109" t="s">
        <v>111</v>
      </c>
      <c r="C47" s="109" t="s">
        <v>73</v>
      </c>
      <c r="D47" s="109" t="s">
        <v>6</v>
      </c>
      <c r="E47" s="109" t="s">
        <v>62</v>
      </c>
      <c r="F47" s="109" t="s">
        <v>54</v>
      </c>
      <c r="G47" s="110">
        <v>31500</v>
      </c>
      <c r="H47" s="110">
        <f t="shared" si="16"/>
        <v>29638.35</v>
      </c>
      <c r="I47" s="110">
        <f t="shared" si="11"/>
        <v>904.05</v>
      </c>
      <c r="J47" s="110">
        <f t="shared" si="0"/>
        <v>2236.5</v>
      </c>
      <c r="K47" s="110">
        <f t="shared" si="1"/>
        <v>346.50000000000006</v>
      </c>
      <c r="L47" s="110">
        <f t="shared" si="2"/>
        <v>957.6</v>
      </c>
      <c r="M47" s="110">
        <f t="shared" si="3"/>
        <v>2233.3500000000004</v>
      </c>
      <c r="N47" s="110"/>
      <c r="O47" s="110">
        <f t="shared" si="17"/>
        <v>6678.0000000000009</v>
      </c>
      <c r="P47" s="110">
        <v>25</v>
      </c>
      <c r="Q47" s="111">
        <v>1458.4</v>
      </c>
      <c r="R47" s="111">
        <v>576.29999999999995</v>
      </c>
      <c r="S47" s="110"/>
      <c r="T47" s="110">
        <v>100</v>
      </c>
      <c r="U47" s="110">
        <f t="shared" si="5"/>
        <v>0</v>
      </c>
      <c r="V47" s="110"/>
      <c r="W47" s="110">
        <f t="shared" si="18"/>
        <v>2159.6999999999998</v>
      </c>
      <c r="X47" s="110">
        <f t="shared" si="19"/>
        <v>1861.65</v>
      </c>
      <c r="Y47" s="110">
        <f t="shared" si="14"/>
        <v>4469.8500000000004</v>
      </c>
      <c r="Z47" s="110">
        <f t="shared" si="20"/>
        <v>27478.65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ht="30" x14ac:dyDescent="0.2">
      <c r="A48" s="108">
        <v>39</v>
      </c>
      <c r="B48" s="109" t="s">
        <v>172</v>
      </c>
      <c r="C48" s="109" t="s">
        <v>73</v>
      </c>
      <c r="D48" s="109" t="s">
        <v>9</v>
      </c>
      <c r="E48" s="109" t="s">
        <v>49</v>
      </c>
      <c r="F48" s="109" t="s">
        <v>68</v>
      </c>
      <c r="G48" s="110">
        <v>65000</v>
      </c>
      <c r="H48" s="110">
        <f t="shared" si="16"/>
        <v>61158.5</v>
      </c>
      <c r="I48" s="110">
        <f t="shared" si="11"/>
        <v>1865.5</v>
      </c>
      <c r="J48" s="110">
        <f t="shared" si="0"/>
        <v>4615</v>
      </c>
      <c r="K48" s="110">
        <f t="shared" si="1"/>
        <v>715.00000000000011</v>
      </c>
      <c r="L48" s="110">
        <f t="shared" si="2"/>
        <v>1976</v>
      </c>
      <c r="M48" s="110">
        <f t="shared" si="3"/>
        <v>4608.5</v>
      </c>
      <c r="N48" s="110"/>
      <c r="O48" s="110">
        <f t="shared" si="17"/>
        <v>13780</v>
      </c>
      <c r="P48" s="110">
        <v>25</v>
      </c>
      <c r="Q48" s="111">
        <v>7689.07</v>
      </c>
      <c r="R48" s="111">
        <v>230.66</v>
      </c>
      <c r="S48" s="110"/>
      <c r="T48" s="110">
        <v>100</v>
      </c>
      <c r="U48" s="110">
        <f t="shared" si="5"/>
        <v>4427.5498333333335</v>
      </c>
      <c r="V48" s="110"/>
      <c r="W48" s="110">
        <f t="shared" si="18"/>
        <v>12472.279833333334</v>
      </c>
      <c r="X48" s="110">
        <f t="shared" si="19"/>
        <v>3841.5</v>
      </c>
      <c r="Y48" s="110">
        <f t="shared" si="14"/>
        <v>9223.5</v>
      </c>
      <c r="Z48" s="110">
        <f t="shared" si="20"/>
        <v>48686.220166666666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8" customFormat="1" ht="30" x14ac:dyDescent="0.2">
      <c r="A49" s="108">
        <v>40</v>
      </c>
      <c r="B49" s="109" t="s">
        <v>112</v>
      </c>
      <c r="C49" s="109" t="s">
        <v>73</v>
      </c>
      <c r="D49" s="109" t="s">
        <v>10</v>
      </c>
      <c r="E49" s="109" t="s">
        <v>61</v>
      </c>
      <c r="F49" s="109" t="s">
        <v>68</v>
      </c>
      <c r="G49" s="110">
        <v>55000</v>
      </c>
      <c r="H49" s="110">
        <f t="shared" si="16"/>
        <v>47212.15</v>
      </c>
      <c r="I49" s="110">
        <f t="shared" si="11"/>
        <v>1578.5</v>
      </c>
      <c r="J49" s="110">
        <f t="shared" si="0"/>
        <v>3904.9999999999995</v>
      </c>
      <c r="K49" s="110">
        <f t="shared" si="1"/>
        <v>605.00000000000011</v>
      </c>
      <c r="L49" s="110">
        <f t="shared" si="2"/>
        <v>1672</v>
      </c>
      <c r="M49" s="110">
        <f t="shared" si="3"/>
        <v>3899.5000000000005</v>
      </c>
      <c r="N49" s="110">
        <v>4537.3500000000004</v>
      </c>
      <c r="O49" s="110">
        <f t="shared" si="17"/>
        <v>16197.35</v>
      </c>
      <c r="P49" s="110">
        <v>25</v>
      </c>
      <c r="Q49" s="111"/>
      <c r="R49" s="111">
        <v>40</v>
      </c>
      <c r="S49" s="110"/>
      <c r="T49" s="110">
        <v>100</v>
      </c>
      <c r="U49" s="110">
        <f t="shared" si="5"/>
        <v>1879.0723750000004</v>
      </c>
      <c r="V49" s="110"/>
      <c r="W49" s="110">
        <f t="shared" si="18"/>
        <v>2044.0723750000004</v>
      </c>
      <c r="X49" s="110">
        <f t="shared" si="19"/>
        <v>7787.85</v>
      </c>
      <c r="Y49" s="110">
        <f t="shared" si="14"/>
        <v>7804.5</v>
      </c>
      <c r="Z49" s="110">
        <f t="shared" si="20"/>
        <v>45168.077624999998</v>
      </c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</row>
    <row r="50" spans="1:80" s="9" customFormat="1" ht="19.5" customHeight="1" x14ac:dyDescent="0.2">
      <c r="A50" s="108">
        <v>41</v>
      </c>
      <c r="B50" s="112" t="s">
        <v>164</v>
      </c>
      <c r="C50" s="109" t="s">
        <v>73</v>
      </c>
      <c r="D50" s="109" t="s">
        <v>170</v>
      </c>
      <c r="E50" s="109" t="s">
        <v>41</v>
      </c>
      <c r="F50" s="109" t="s">
        <v>68</v>
      </c>
      <c r="G50" s="110">
        <v>125000</v>
      </c>
      <c r="H50" s="110">
        <f>+G50-(I50+L50+N50)</f>
        <v>116100.05</v>
      </c>
      <c r="I50" s="110">
        <f t="shared" si="11"/>
        <v>3587.5</v>
      </c>
      <c r="J50" s="110">
        <f t="shared" si="0"/>
        <v>8875</v>
      </c>
      <c r="K50" s="110">
        <f t="shared" si="1"/>
        <v>715.55</v>
      </c>
      <c r="L50" s="110">
        <f t="shared" si="2"/>
        <v>3800</v>
      </c>
      <c r="M50" s="110">
        <f t="shared" si="3"/>
        <v>8862.5</v>
      </c>
      <c r="N50" s="110">
        <v>1512.45</v>
      </c>
      <c r="O50" s="110">
        <f>+I50+J50+K50+L50+M50+N50</f>
        <v>27353</v>
      </c>
      <c r="P50" s="110">
        <v>25</v>
      </c>
      <c r="Q50" s="111"/>
      <c r="R50" s="111"/>
      <c r="S50" s="110"/>
      <c r="T50" s="110">
        <v>100</v>
      </c>
      <c r="U50" s="110">
        <f t="shared" si="5"/>
        <v>17607.94979166667</v>
      </c>
      <c r="V50" s="110"/>
      <c r="W50" s="110">
        <f>P50+Q50+R50+S50+T50+U50</f>
        <v>17732.94979166667</v>
      </c>
      <c r="X50" s="110">
        <f>+I50+L50+N50</f>
        <v>8899.9500000000007</v>
      </c>
      <c r="Y50" s="110">
        <f>+J50+M50</f>
        <v>17737.5</v>
      </c>
      <c r="Z50" s="110">
        <f>+G50-(W50+X50)</f>
        <v>98367.10020833333</v>
      </c>
    </row>
    <row r="51" spans="1:80" s="9" customFormat="1" ht="19.5" customHeight="1" x14ac:dyDescent="0.2">
      <c r="A51" s="108">
        <v>42</v>
      </c>
      <c r="B51" s="113" t="s">
        <v>167</v>
      </c>
      <c r="C51" s="109" t="s">
        <v>73</v>
      </c>
      <c r="D51" s="109" t="s">
        <v>170</v>
      </c>
      <c r="E51" s="109" t="s">
        <v>41</v>
      </c>
      <c r="F51" s="109" t="s">
        <v>68</v>
      </c>
      <c r="G51" s="110">
        <v>80000</v>
      </c>
      <c r="H51" s="110">
        <f>+G51-(I51+L51+N51)</f>
        <v>75272</v>
      </c>
      <c r="I51" s="110">
        <f t="shared" si="11"/>
        <v>2296</v>
      </c>
      <c r="J51" s="110">
        <f t="shared" si="0"/>
        <v>5679.9999999999991</v>
      </c>
      <c r="K51" s="110">
        <f t="shared" si="1"/>
        <v>715.55</v>
      </c>
      <c r="L51" s="110">
        <f t="shared" si="2"/>
        <v>2432</v>
      </c>
      <c r="M51" s="110">
        <f t="shared" si="3"/>
        <v>5672</v>
      </c>
      <c r="N51" s="110"/>
      <c r="O51" s="110">
        <f>+I51+J51+K51+L51+M51+N51</f>
        <v>16795.55</v>
      </c>
      <c r="P51" s="110">
        <v>25</v>
      </c>
      <c r="Q51" s="111"/>
      <c r="R51" s="111"/>
      <c r="S51" s="110"/>
      <c r="T51" s="110">
        <v>100</v>
      </c>
      <c r="U51" s="110">
        <f t="shared" si="5"/>
        <v>7400.9372916666662</v>
      </c>
      <c r="V51" s="110"/>
      <c r="W51" s="110">
        <f>P51+Q51+R51+S51+T51+U51</f>
        <v>7525.9372916666662</v>
      </c>
      <c r="X51" s="110">
        <f>+I51+L51+N51</f>
        <v>4728</v>
      </c>
      <c r="Y51" s="110">
        <f>+J51+M51</f>
        <v>11352</v>
      </c>
      <c r="Z51" s="110">
        <f>+G51-(W51+X51)</f>
        <v>67746.062708333338</v>
      </c>
    </row>
    <row r="52" spans="1:80" s="8" customFormat="1" ht="30" x14ac:dyDescent="0.2">
      <c r="A52" s="108">
        <v>43</v>
      </c>
      <c r="B52" s="112" t="s">
        <v>192</v>
      </c>
      <c r="C52" s="109" t="s">
        <v>74</v>
      </c>
      <c r="D52" s="109" t="s">
        <v>170</v>
      </c>
      <c r="E52" s="109" t="s">
        <v>61</v>
      </c>
      <c r="F52" s="109" t="s">
        <v>68</v>
      </c>
      <c r="G52" s="110">
        <v>80000</v>
      </c>
      <c r="H52" s="110">
        <f t="shared" si="16"/>
        <v>75272</v>
      </c>
      <c r="I52" s="110">
        <f t="shared" si="11"/>
        <v>2296</v>
      </c>
      <c r="J52" s="110">
        <f t="shared" si="0"/>
        <v>5679.9999999999991</v>
      </c>
      <c r="K52" s="110">
        <f t="shared" si="1"/>
        <v>715.55</v>
      </c>
      <c r="L52" s="110">
        <f t="shared" si="2"/>
        <v>2432</v>
      </c>
      <c r="M52" s="110">
        <f t="shared" si="3"/>
        <v>5672</v>
      </c>
      <c r="N52" s="110"/>
      <c r="O52" s="110">
        <f t="shared" si="17"/>
        <v>16795.55</v>
      </c>
      <c r="P52" s="110">
        <v>25</v>
      </c>
      <c r="Q52" s="111"/>
      <c r="R52" s="111"/>
      <c r="S52" s="110"/>
      <c r="T52" s="110">
        <v>100</v>
      </c>
      <c r="U52" s="110">
        <f t="shared" si="5"/>
        <v>7400.9372916666662</v>
      </c>
      <c r="V52" s="110"/>
      <c r="W52" s="110">
        <f t="shared" si="18"/>
        <v>7525.9372916666662</v>
      </c>
      <c r="X52" s="110">
        <f t="shared" si="19"/>
        <v>4728</v>
      </c>
      <c r="Y52" s="110">
        <f t="shared" si="14"/>
        <v>11352</v>
      </c>
      <c r="Z52" s="110">
        <f t="shared" si="20"/>
        <v>67746.062708333338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0" s="8" customFormat="1" ht="30" x14ac:dyDescent="0.2">
      <c r="A53" s="108">
        <v>44</v>
      </c>
      <c r="B53" s="109" t="s">
        <v>113</v>
      </c>
      <c r="C53" s="109" t="s">
        <v>73</v>
      </c>
      <c r="D53" s="109" t="s">
        <v>7</v>
      </c>
      <c r="E53" s="109" t="s">
        <v>23</v>
      </c>
      <c r="F53" s="109" t="s">
        <v>69</v>
      </c>
      <c r="G53" s="110">
        <v>26000</v>
      </c>
      <c r="H53" s="110">
        <f t="shared" si="16"/>
        <v>24463.4</v>
      </c>
      <c r="I53" s="110">
        <f t="shared" si="11"/>
        <v>746.2</v>
      </c>
      <c r="J53" s="110">
        <f t="shared" si="0"/>
        <v>1845.9999999999998</v>
      </c>
      <c r="K53" s="110">
        <f t="shared" si="1"/>
        <v>286.00000000000006</v>
      </c>
      <c r="L53" s="110">
        <f t="shared" si="2"/>
        <v>790.4</v>
      </c>
      <c r="M53" s="110">
        <f t="shared" si="3"/>
        <v>1843.4</v>
      </c>
      <c r="N53" s="110"/>
      <c r="O53" s="110">
        <f t="shared" si="17"/>
        <v>5512</v>
      </c>
      <c r="P53" s="110">
        <v>25</v>
      </c>
      <c r="Q53" s="111">
        <v>2000</v>
      </c>
      <c r="R53" s="111">
        <v>240.04</v>
      </c>
      <c r="S53" s="110"/>
      <c r="T53" s="110">
        <v>100</v>
      </c>
      <c r="U53" s="110">
        <f t="shared" si="5"/>
        <v>0</v>
      </c>
      <c r="V53" s="110"/>
      <c r="W53" s="110">
        <f t="shared" si="18"/>
        <v>2365.04</v>
      </c>
      <c r="X53" s="110">
        <f t="shared" si="19"/>
        <v>1536.6</v>
      </c>
      <c r="Y53" s="110">
        <f t="shared" si="14"/>
        <v>3689.3999999999996</v>
      </c>
      <c r="Z53" s="110">
        <f t="shared" si="20"/>
        <v>22098.36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ht="45" x14ac:dyDescent="0.2">
      <c r="A54" s="108">
        <v>45</v>
      </c>
      <c r="B54" s="109" t="s">
        <v>114</v>
      </c>
      <c r="C54" s="109" t="s">
        <v>73</v>
      </c>
      <c r="D54" s="109" t="s">
        <v>7</v>
      </c>
      <c r="E54" s="109" t="s">
        <v>23</v>
      </c>
      <c r="F54" s="109" t="s">
        <v>69</v>
      </c>
      <c r="G54" s="110">
        <v>30000</v>
      </c>
      <c r="H54" s="110">
        <f t="shared" si="16"/>
        <v>28227</v>
      </c>
      <c r="I54" s="110">
        <f t="shared" si="11"/>
        <v>861</v>
      </c>
      <c r="J54" s="110">
        <f t="shared" si="0"/>
        <v>2130</v>
      </c>
      <c r="K54" s="110">
        <f t="shared" si="1"/>
        <v>330.00000000000006</v>
      </c>
      <c r="L54" s="110">
        <f t="shared" si="2"/>
        <v>912</v>
      </c>
      <c r="M54" s="110">
        <f t="shared" si="3"/>
        <v>2127</v>
      </c>
      <c r="N54" s="110"/>
      <c r="O54" s="110">
        <f t="shared" si="17"/>
        <v>6360</v>
      </c>
      <c r="P54" s="110">
        <v>25</v>
      </c>
      <c r="Q54" s="111"/>
      <c r="R54" s="111"/>
      <c r="S54" s="110"/>
      <c r="T54" s="110">
        <v>100</v>
      </c>
      <c r="U54" s="110">
        <f t="shared" si="5"/>
        <v>0</v>
      </c>
      <c r="V54" s="110"/>
      <c r="W54" s="110">
        <f t="shared" si="18"/>
        <v>125</v>
      </c>
      <c r="X54" s="110">
        <f t="shared" si="19"/>
        <v>1773</v>
      </c>
      <c r="Y54" s="110">
        <f t="shared" si="14"/>
        <v>4257</v>
      </c>
      <c r="Z54" s="110">
        <f t="shared" si="20"/>
        <v>28102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ht="45" x14ac:dyDescent="0.2">
      <c r="A55" s="108">
        <v>46</v>
      </c>
      <c r="B55" s="109" t="s">
        <v>115</v>
      </c>
      <c r="C55" s="109" t="s">
        <v>73</v>
      </c>
      <c r="D55" s="109" t="s">
        <v>12</v>
      </c>
      <c r="E55" s="109" t="s">
        <v>23</v>
      </c>
      <c r="F55" s="109" t="s">
        <v>69</v>
      </c>
      <c r="G55" s="110">
        <v>36000</v>
      </c>
      <c r="H55" s="110">
        <f t="shared" si="16"/>
        <v>30847.5</v>
      </c>
      <c r="I55" s="110">
        <f t="shared" si="11"/>
        <v>1033.2</v>
      </c>
      <c r="J55" s="110">
        <f t="shared" si="0"/>
        <v>2555.9999999999995</v>
      </c>
      <c r="K55" s="110">
        <f t="shared" si="1"/>
        <v>396.00000000000006</v>
      </c>
      <c r="L55" s="110">
        <f t="shared" si="2"/>
        <v>1094.4000000000001</v>
      </c>
      <c r="M55" s="110">
        <f t="shared" si="3"/>
        <v>2552.4</v>
      </c>
      <c r="N55" s="110">
        <v>3024.9</v>
      </c>
      <c r="O55" s="110">
        <f t="shared" si="17"/>
        <v>10656.9</v>
      </c>
      <c r="P55" s="110">
        <v>25</v>
      </c>
      <c r="Q55" s="111">
        <v>2296.96</v>
      </c>
      <c r="R55" s="111">
        <v>272.47000000000003</v>
      </c>
      <c r="S55" s="110"/>
      <c r="T55" s="110">
        <v>100</v>
      </c>
      <c r="U55" s="110">
        <f t="shared" si="5"/>
        <v>0</v>
      </c>
      <c r="V55" s="110"/>
      <c r="W55" s="110">
        <f t="shared" si="18"/>
        <v>2694.4300000000003</v>
      </c>
      <c r="X55" s="110">
        <f t="shared" si="19"/>
        <v>5152.5</v>
      </c>
      <c r="Y55" s="110">
        <f t="shared" si="14"/>
        <v>5108.3999999999996</v>
      </c>
      <c r="Z55" s="110">
        <f t="shared" si="20"/>
        <v>28153.07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ht="30" x14ac:dyDescent="0.2">
      <c r="A56" s="108">
        <v>47</v>
      </c>
      <c r="B56" s="109" t="s">
        <v>116</v>
      </c>
      <c r="C56" s="109" t="s">
        <v>73</v>
      </c>
      <c r="D56" s="109" t="s">
        <v>156</v>
      </c>
      <c r="E56" s="109" t="s">
        <v>23</v>
      </c>
      <c r="F56" s="109" t="s">
        <v>69</v>
      </c>
      <c r="G56" s="110">
        <v>36000</v>
      </c>
      <c r="H56" s="110">
        <f t="shared" si="16"/>
        <v>33872.400000000001</v>
      </c>
      <c r="I56" s="110">
        <f t="shared" si="11"/>
        <v>1033.2</v>
      </c>
      <c r="J56" s="110">
        <f t="shared" si="0"/>
        <v>2555.9999999999995</v>
      </c>
      <c r="K56" s="110">
        <f t="shared" si="1"/>
        <v>396.00000000000006</v>
      </c>
      <c r="L56" s="110">
        <f t="shared" si="2"/>
        <v>1094.4000000000001</v>
      </c>
      <c r="M56" s="110">
        <f t="shared" si="3"/>
        <v>2552.4</v>
      </c>
      <c r="N56" s="110"/>
      <c r="O56" s="110">
        <f t="shared" si="17"/>
        <v>7632</v>
      </c>
      <c r="P56" s="110">
        <v>25</v>
      </c>
      <c r="Q56" s="111">
        <v>12995.45</v>
      </c>
      <c r="R56" s="111">
        <v>270.07</v>
      </c>
      <c r="S56" s="110"/>
      <c r="T56" s="110">
        <v>100</v>
      </c>
      <c r="U56" s="110">
        <f t="shared" si="5"/>
        <v>0</v>
      </c>
      <c r="V56" s="110"/>
      <c r="W56" s="110">
        <f t="shared" si="18"/>
        <v>13390.52</v>
      </c>
      <c r="X56" s="110">
        <f t="shared" si="19"/>
        <v>2127.6000000000004</v>
      </c>
      <c r="Y56" s="110">
        <f t="shared" si="14"/>
        <v>5108.3999999999996</v>
      </c>
      <c r="Z56" s="110">
        <f t="shared" si="20"/>
        <v>20481.879999999997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8" customFormat="1" ht="30" x14ac:dyDescent="0.2">
      <c r="A57" s="108">
        <v>48</v>
      </c>
      <c r="B57" s="109" t="s">
        <v>117</v>
      </c>
      <c r="C57" s="109" t="s">
        <v>73</v>
      </c>
      <c r="D57" s="109" t="s">
        <v>7</v>
      </c>
      <c r="E57" s="109" t="s">
        <v>17</v>
      </c>
      <c r="F57" s="109" t="s">
        <v>69</v>
      </c>
      <c r="G57" s="110">
        <v>46000</v>
      </c>
      <c r="H57" s="110">
        <f t="shared" si="16"/>
        <v>43281.4</v>
      </c>
      <c r="I57" s="110">
        <f t="shared" si="11"/>
        <v>1320.2</v>
      </c>
      <c r="J57" s="110">
        <f t="shared" si="0"/>
        <v>3265.9999999999995</v>
      </c>
      <c r="K57" s="110">
        <f t="shared" si="1"/>
        <v>506.00000000000006</v>
      </c>
      <c r="L57" s="110">
        <f t="shared" si="2"/>
        <v>1398.4</v>
      </c>
      <c r="M57" s="110">
        <f t="shared" si="3"/>
        <v>3261.4</v>
      </c>
      <c r="N57" s="110"/>
      <c r="O57" s="110">
        <f t="shared" si="17"/>
        <v>9752</v>
      </c>
      <c r="P57" s="110">
        <v>25</v>
      </c>
      <c r="Q57" s="111"/>
      <c r="R57" s="111">
        <v>310.02</v>
      </c>
      <c r="S57" s="110"/>
      <c r="T57" s="110">
        <v>100</v>
      </c>
      <c r="U57" s="110">
        <f t="shared" si="5"/>
        <v>1289.4598750000005</v>
      </c>
      <c r="V57" s="110"/>
      <c r="W57" s="110">
        <f t="shared" si="18"/>
        <v>1724.4798750000004</v>
      </c>
      <c r="X57" s="110">
        <f t="shared" ref="X57:X75" si="21">+I57+L57+N57</f>
        <v>2718.6000000000004</v>
      </c>
      <c r="Y57" s="110">
        <f t="shared" ref="Y57:Y82" si="22">+J57+M57</f>
        <v>6527.4</v>
      </c>
      <c r="Z57" s="110">
        <f t="shared" si="20"/>
        <v>41556.920124999997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26" customFormat="1" ht="30.75" x14ac:dyDescent="0.25">
      <c r="A58" s="108">
        <v>49</v>
      </c>
      <c r="B58" s="109" t="s">
        <v>159</v>
      </c>
      <c r="C58" s="109" t="s">
        <v>73</v>
      </c>
      <c r="D58" s="109" t="s">
        <v>9</v>
      </c>
      <c r="E58" s="109" t="s">
        <v>17</v>
      </c>
      <c r="F58" s="109" t="s">
        <v>69</v>
      </c>
      <c r="G58" s="110">
        <v>30000</v>
      </c>
      <c r="H58" s="110">
        <f t="shared" ref="H58:H59" si="23">+G58-(I58+L58+N58)</f>
        <v>28227</v>
      </c>
      <c r="I58" s="110">
        <f t="shared" si="11"/>
        <v>861</v>
      </c>
      <c r="J58" s="110">
        <f t="shared" si="0"/>
        <v>2130</v>
      </c>
      <c r="K58" s="110">
        <f t="shared" si="1"/>
        <v>330.00000000000006</v>
      </c>
      <c r="L58" s="110">
        <f t="shared" si="2"/>
        <v>912</v>
      </c>
      <c r="M58" s="110">
        <f t="shared" si="3"/>
        <v>2127</v>
      </c>
      <c r="N58" s="110"/>
      <c r="O58" s="110">
        <f t="shared" ref="O58:O59" si="24">+I58+J58+K58+L58+M58+N58</f>
        <v>6360</v>
      </c>
      <c r="P58" s="110">
        <v>25</v>
      </c>
      <c r="Q58" s="111"/>
      <c r="R58" s="111"/>
      <c r="S58" s="110"/>
      <c r="T58" s="110">
        <v>100</v>
      </c>
      <c r="U58" s="110">
        <f t="shared" si="5"/>
        <v>0</v>
      </c>
      <c r="V58" s="110"/>
      <c r="W58" s="110">
        <f t="shared" ref="W58:W59" si="25">P58+Q58+R58+S58+T58+U58</f>
        <v>125</v>
      </c>
      <c r="X58" s="110">
        <f t="shared" ref="X58:X59" si="26">+I58+L58+N58</f>
        <v>1773</v>
      </c>
      <c r="Y58" s="110">
        <f t="shared" ref="Y58:Y59" si="27">+J58+M58</f>
        <v>4257</v>
      </c>
      <c r="Z58" s="110">
        <f t="shared" ref="Z58:Z59" si="28">+G58-(W58+X58)</f>
        <v>28102</v>
      </c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</row>
    <row r="59" spans="1:80" s="30" customFormat="1" ht="30.75" x14ac:dyDescent="0.25">
      <c r="A59" s="108">
        <v>50</v>
      </c>
      <c r="B59" s="114" t="s">
        <v>160</v>
      </c>
      <c r="C59" s="114" t="s">
        <v>73</v>
      </c>
      <c r="D59" s="114" t="s">
        <v>7</v>
      </c>
      <c r="E59" s="109" t="s">
        <v>17</v>
      </c>
      <c r="F59" s="114" t="s">
        <v>69</v>
      </c>
      <c r="G59" s="115">
        <v>30000</v>
      </c>
      <c r="H59" s="115">
        <f t="shared" si="23"/>
        <v>28227</v>
      </c>
      <c r="I59" s="115">
        <f t="shared" si="11"/>
        <v>861</v>
      </c>
      <c r="J59" s="115">
        <f t="shared" si="0"/>
        <v>2130</v>
      </c>
      <c r="K59" s="115">
        <f t="shared" si="1"/>
        <v>330.00000000000006</v>
      </c>
      <c r="L59" s="115">
        <f t="shared" si="2"/>
        <v>912</v>
      </c>
      <c r="M59" s="115">
        <f t="shared" si="3"/>
        <v>2127</v>
      </c>
      <c r="N59" s="115"/>
      <c r="O59" s="115">
        <f t="shared" si="24"/>
        <v>6360</v>
      </c>
      <c r="P59" s="115">
        <v>25</v>
      </c>
      <c r="Q59" s="111"/>
      <c r="R59" s="116"/>
      <c r="S59" s="115"/>
      <c r="T59" s="115">
        <v>100</v>
      </c>
      <c r="U59" s="115">
        <f t="shared" si="5"/>
        <v>0</v>
      </c>
      <c r="V59" s="115"/>
      <c r="W59" s="115">
        <f t="shared" si="25"/>
        <v>125</v>
      </c>
      <c r="X59" s="115">
        <f t="shared" si="26"/>
        <v>1773</v>
      </c>
      <c r="Y59" s="115">
        <f t="shared" si="27"/>
        <v>4257</v>
      </c>
      <c r="Z59" s="115">
        <f t="shared" si="28"/>
        <v>28102</v>
      </c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</row>
    <row r="60" spans="1:80" s="28" customFormat="1" ht="30" x14ac:dyDescent="0.2">
      <c r="A60" s="108">
        <v>51</v>
      </c>
      <c r="B60" s="114" t="s">
        <v>118</v>
      </c>
      <c r="C60" s="114" t="s">
        <v>73</v>
      </c>
      <c r="D60" s="114" t="s">
        <v>7</v>
      </c>
      <c r="E60" s="109" t="s">
        <v>17</v>
      </c>
      <c r="F60" s="114" t="s">
        <v>69</v>
      </c>
      <c r="G60" s="115">
        <v>36000</v>
      </c>
      <c r="H60" s="115">
        <f t="shared" si="16"/>
        <v>32359.95</v>
      </c>
      <c r="I60" s="115">
        <f t="shared" si="11"/>
        <v>1033.2</v>
      </c>
      <c r="J60" s="115">
        <f t="shared" si="0"/>
        <v>2555.9999999999995</v>
      </c>
      <c r="K60" s="115">
        <f t="shared" si="1"/>
        <v>396.00000000000006</v>
      </c>
      <c r="L60" s="115">
        <f t="shared" si="2"/>
        <v>1094.4000000000001</v>
      </c>
      <c r="M60" s="115">
        <f t="shared" si="3"/>
        <v>2552.4</v>
      </c>
      <c r="N60" s="115">
        <v>1512.45</v>
      </c>
      <c r="O60" s="115">
        <f t="shared" si="17"/>
        <v>9144.4500000000007</v>
      </c>
      <c r="P60" s="115">
        <v>25</v>
      </c>
      <c r="Q60" s="111"/>
      <c r="R60" s="116"/>
      <c r="S60" s="115"/>
      <c r="T60" s="115">
        <v>100</v>
      </c>
      <c r="U60" s="115">
        <f t="shared" si="5"/>
        <v>0</v>
      </c>
      <c r="V60" s="115"/>
      <c r="W60" s="115">
        <f t="shared" si="18"/>
        <v>125</v>
      </c>
      <c r="X60" s="115">
        <f t="shared" si="21"/>
        <v>3640.05</v>
      </c>
      <c r="Y60" s="115">
        <f t="shared" si="22"/>
        <v>5108.3999999999996</v>
      </c>
      <c r="Z60" s="115">
        <f t="shared" si="20"/>
        <v>32234.95</v>
      </c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</row>
    <row r="61" spans="1:80" s="28" customFormat="1" ht="30" x14ac:dyDescent="0.2">
      <c r="A61" s="108">
        <v>52</v>
      </c>
      <c r="B61" s="114" t="s">
        <v>119</v>
      </c>
      <c r="C61" s="114" t="s">
        <v>73</v>
      </c>
      <c r="D61" s="114" t="s">
        <v>7</v>
      </c>
      <c r="E61" s="109" t="s">
        <v>17</v>
      </c>
      <c r="F61" s="114" t="s">
        <v>69</v>
      </c>
      <c r="G61" s="115">
        <v>36000</v>
      </c>
      <c r="H61" s="115">
        <f t="shared" si="16"/>
        <v>33872.400000000001</v>
      </c>
      <c r="I61" s="115">
        <f t="shared" si="11"/>
        <v>1033.2</v>
      </c>
      <c r="J61" s="115">
        <f t="shared" si="0"/>
        <v>2555.9999999999995</v>
      </c>
      <c r="K61" s="115">
        <f t="shared" si="1"/>
        <v>396.00000000000006</v>
      </c>
      <c r="L61" s="115">
        <f t="shared" si="2"/>
        <v>1094.4000000000001</v>
      </c>
      <c r="M61" s="115">
        <f t="shared" si="3"/>
        <v>2552.4</v>
      </c>
      <c r="N61" s="115"/>
      <c r="O61" s="115">
        <f t="shared" si="17"/>
        <v>7632</v>
      </c>
      <c r="P61" s="115">
        <v>25</v>
      </c>
      <c r="Q61" s="111"/>
      <c r="R61" s="116">
        <v>311.01</v>
      </c>
      <c r="S61" s="115"/>
      <c r="T61" s="115">
        <v>100</v>
      </c>
      <c r="U61" s="115">
        <f t="shared" si="5"/>
        <v>0</v>
      </c>
      <c r="V61" s="115"/>
      <c r="W61" s="115">
        <f t="shared" si="18"/>
        <v>436.01</v>
      </c>
      <c r="X61" s="115">
        <f t="shared" si="21"/>
        <v>2127.6000000000004</v>
      </c>
      <c r="Y61" s="115">
        <f t="shared" si="22"/>
        <v>5108.3999999999996</v>
      </c>
      <c r="Z61" s="115">
        <f t="shared" si="20"/>
        <v>33436.39</v>
      </c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</row>
    <row r="62" spans="1:80" s="28" customFormat="1" ht="30" x14ac:dyDescent="0.2">
      <c r="A62" s="108">
        <v>53</v>
      </c>
      <c r="B62" s="114" t="s">
        <v>120</v>
      </c>
      <c r="C62" s="114" t="s">
        <v>73</v>
      </c>
      <c r="D62" s="114" t="s">
        <v>7</v>
      </c>
      <c r="E62" s="109" t="s">
        <v>17</v>
      </c>
      <c r="F62" s="114" t="s">
        <v>69</v>
      </c>
      <c r="G62" s="115">
        <v>36000</v>
      </c>
      <c r="H62" s="115">
        <f t="shared" si="16"/>
        <v>33872.400000000001</v>
      </c>
      <c r="I62" s="115">
        <f t="shared" si="11"/>
        <v>1033.2</v>
      </c>
      <c r="J62" s="115">
        <f t="shared" si="0"/>
        <v>2555.9999999999995</v>
      </c>
      <c r="K62" s="115">
        <f t="shared" si="1"/>
        <v>396.00000000000006</v>
      </c>
      <c r="L62" s="115">
        <f t="shared" si="2"/>
        <v>1094.4000000000001</v>
      </c>
      <c r="M62" s="115">
        <f t="shared" si="3"/>
        <v>2552.4</v>
      </c>
      <c r="N62" s="115"/>
      <c r="O62" s="115">
        <f t="shared" si="17"/>
        <v>7632</v>
      </c>
      <c r="P62" s="115">
        <v>25</v>
      </c>
      <c r="Q62" s="111"/>
      <c r="R62" s="116"/>
      <c r="S62" s="115"/>
      <c r="T62" s="115">
        <v>100</v>
      </c>
      <c r="U62" s="115">
        <f t="shared" si="5"/>
        <v>0</v>
      </c>
      <c r="V62" s="115"/>
      <c r="W62" s="115">
        <f t="shared" si="18"/>
        <v>125</v>
      </c>
      <c r="X62" s="115">
        <f t="shared" si="21"/>
        <v>2127.6000000000004</v>
      </c>
      <c r="Y62" s="115">
        <f t="shared" si="22"/>
        <v>5108.3999999999996</v>
      </c>
      <c r="Z62" s="115">
        <f t="shared" si="20"/>
        <v>33747.4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ht="30" x14ac:dyDescent="0.2">
      <c r="A63" s="108">
        <v>54</v>
      </c>
      <c r="B63" s="114" t="s">
        <v>121</v>
      </c>
      <c r="C63" s="114" t="s">
        <v>73</v>
      </c>
      <c r="D63" s="114" t="s">
        <v>15</v>
      </c>
      <c r="E63" s="109" t="s">
        <v>17</v>
      </c>
      <c r="F63" s="114" t="s">
        <v>69</v>
      </c>
      <c r="G63" s="115">
        <v>36000</v>
      </c>
      <c r="H63" s="115">
        <f t="shared" si="16"/>
        <v>33872.400000000001</v>
      </c>
      <c r="I63" s="115">
        <f t="shared" si="11"/>
        <v>1033.2</v>
      </c>
      <c r="J63" s="115">
        <f t="shared" si="0"/>
        <v>2555.9999999999995</v>
      </c>
      <c r="K63" s="115">
        <f t="shared" si="1"/>
        <v>396.00000000000006</v>
      </c>
      <c r="L63" s="115">
        <f t="shared" si="2"/>
        <v>1094.4000000000001</v>
      </c>
      <c r="M63" s="115">
        <f t="shared" si="3"/>
        <v>2552.4</v>
      </c>
      <c r="N63" s="115"/>
      <c r="O63" s="115">
        <f t="shared" si="17"/>
        <v>7632</v>
      </c>
      <c r="P63" s="115">
        <v>25</v>
      </c>
      <c r="Q63" s="111"/>
      <c r="R63" s="116">
        <v>241.29</v>
      </c>
      <c r="S63" s="115"/>
      <c r="T63" s="115">
        <v>100</v>
      </c>
      <c r="U63" s="115">
        <f t="shared" si="5"/>
        <v>0</v>
      </c>
      <c r="V63" s="115"/>
      <c r="W63" s="115">
        <f t="shared" si="18"/>
        <v>366.28999999999996</v>
      </c>
      <c r="X63" s="115">
        <f t="shared" si="21"/>
        <v>2127.6000000000004</v>
      </c>
      <c r="Y63" s="115">
        <f t="shared" si="22"/>
        <v>5108.3999999999996</v>
      </c>
      <c r="Z63" s="115">
        <f t="shared" si="20"/>
        <v>33506.11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ht="30" x14ac:dyDescent="0.2">
      <c r="A64" s="108">
        <v>55</v>
      </c>
      <c r="B64" s="114" t="s">
        <v>122</v>
      </c>
      <c r="C64" s="114" t="s">
        <v>74</v>
      </c>
      <c r="D64" s="114" t="s">
        <v>7</v>
      </c>
      <c r="E64" s="109" t="s">
        <v>20</v>
      </c>
      <c r="F64" s="114" t="s">
        <v>69</v>
      </c>
      <c r="G64" s="115">
        <v>20000</v>
      </c>
      <c r="H64" s="115">
        <f>+G64-(I64+L64+N64)</f>
        <v>18818</v>
      </c>
      <c r="I64" s="115">
        <f t="shared" si="11"/>
        <v>574</v>
      </c>
      <c r="J64" s="115">
        <f t="shared" si="0"/>
        <v>1419.9999999999998</v>
      </c>
      <c r="K64" s="115">
        <f t="shared" si="1"/>
        <v>220.00000000000003</v>
      </c>
      <c r="L64" s="115">
        <f t="shared" si="2"/>
        <v>608</v>
      </c>
      <c r="M64" s="115">
        <f t="shared" si="3"/>
        <v>1418</v>
      </c>
      <c r="N64" s="115"/>
      <c r="O64" s="115">
        <f>+I64+J64+K64+L64+M64+N64</f>
        <v>4240</v>
      </c>
      <c r="P64" s="115">
        <v>25</v>
      </c>
      <c r="Q64" s="111"/>
      <c r="R64" s="116"/>
      <c r="S64" s="115"/>
      <c r="T64" s="115">
        <v>100</v>
      </c>
      <c r="U64" s="115">
        <f t="shared" si="5"/>
        <v>0</v>
      </c>
      <c r="V64" s="115"/>
      <c r="W64" s="115">
        <f t="shared" si="18"/>
        <v>125</v>
      </c>
      <c r="X64" s="115">
        <f>+I64+L64+N64</f>
        <v>1182</v>
      </c>
      <c r="Y64" s="115">
        <f t="shared" si="22"/>
        <v>2838</v>
      </c>
      <c r="Z64" s="115">
        <f t="shared" si="20"/>
        <v>18693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ht="30" x14ac:dyDescent="0.2">
      <c r="A65" s="108">
        <v>56</v>
      </c>
      <c r="B65" s="117" t="s">
        <v>183</v>
      </c>
      <c r="C65" s="114" t="s">
        <v>73</v>
      </c>
      <c r="D65" s="114" t="s">
        <v>156</v>
      </c>
      <c r="E65" s="109" t="s">
        <v>21</v>
      </c>
      <c r="F65" s="114" t="s">
        <v>69</v>
      </c>
      <c r="G65" s="115">
        <v>30000</v>
      </c>
      <c r="H65" s="115">
        <f t="shared" si="16"/>
        <v>28227</v>
      </c>
      <c r="I65" s="115">
        <f t="shared" si="11"/>
        <v>861</v>
      </c>
      <c r="J65" s="115">
        <f t="shared" si="0"/>
        <v>2130</v>
      </c>
      <c r="K65" s="115">
        <f t="shared" si="1"/>
        <v>330.00000000000006</v>
      </c>
      <c r="L65" s="115">
        <f t="shared" si="2"/>
        <v>912</v>
      </c>
      <c r="M65" s="115">
        <f t="shared" si="3"/>
        <v>2127</v>
      </c>
      <c r="N65" s="115"/>
      <c r="O65" s="115">
        <f t="shared" ref="O65:O72" si="29">+I65+J65+K65+L65+M65+N65</f>
        <v>6360</v>
      </c>
      <c r="P65" s="115">
        <v>25</v>
      </c>
      <c r="Q65" s="111"/>
      <c r="R65" s="116"/>
      <c r="S65" s="115"/>
      <c r="T65" s="115">
        <v>100</v>
      </c>
      <c r="U65" s="115">
        <f t="shared" si="5"/>
        <v>0</v>
      </c>
      <c r="V65" s="115"/>
      <c r="W65" s="115">
        <f t="shared" ref="W65:W72" si="30">P65+Q65+R65+S65+T65+U65</f>
        <v>125</v>
      </c>
      <c r="X65" s="115">
        <f t="shared" ref="X65:X72" si="31">+I65+L65+N65</f>
        <v>1773</v>
      </c>
      <c r="Y65" s="115">
        <f t="shared" ref="Y65:Y72" si="32">+J65+M65</f>
        <v>4257</v>
      </c>
      <c r="Z65" s="115">
        <f t="shared" ref="Z65:Z72" si="33">+G65-(W65+X65)</f>
        <v>28102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ht="30" x14ac:dyDescent="0.2">
      <c r="A66" s="108">
        <v>57</v>
      </c>
      <c r="B66" s="117" t="s">
        <v>184</v>
      </c>
      <c r="C66" s="114" t="s">
        <v>73</v>
      </c>
      <c r="D66" s="114" t="s">
        <v>156</v>
      </c>
      <c r="E66" s="109" t="s">
        <v>20</v>
      </c>
      <c r="F66" s="114" t="s">
        <v>69</v>
      </c>
      <c r="G66" s="115">
        <v>15000</v>
      </c>
      <c r="H66" s="115">
        <f t="shared" si="16"/>
        <v>14113.5</v>
      </c>
      <c r="I66" s="115">
        <f t="shared" si="11"/>
        <v>430.5</v>
      </c>
      <c r="J66" s="115">
        <f t="shared" si="0"/>
        <v>1065</v>
      </c>
      <c r="K66" s="115">
        <f t="shared" si="1"/>
        <v>165.00000000000003</v>
      </c>
      <c r="L66" s="115">
        <f t="shared" si="2"/>
        <v>456</v>
      </c>
      <c r="M66" s="115">
        <f t="shared" si="3"/>
        <v>1063.5</v>
      </c>
      <c r="N66" s="115"/>
      <c r="O66" s="115">
        <f t="shared" si="29"/>
        <v>3180</v>
      </c>
      <c r="P66" s="115">
        <v>25</v>
      </c>
      <c r="Q66" s="111"/>
      <c r="R66" s="116"/>
      <c r="S66" s="115"/>
      <c r="T66" s="115">
        <v>100</v>
      </c>
      <c r="U66" s="115">
        <f t="shared" si="5"/>
        <v>0</v>
      </c>
      <c r="V66" s="115"/>
      <c r="W66" s="115">
        <f t="shared" si="30"/>
        <v>125</v>
      </c>
      <c r="X66" s="115">
        <f t="shared" si="31"/>
        <v>886.5</v>
      </c>
      <c r="Y66" s="115">
        <f t="shared" si="32"/>
        <v>2128.5</v>
      </c>
      <c r="Z66" s="115">
        <f t="shared" si="33"/>
        <v>13988.5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ht="19.5" customHeight="1" x14ac:dyDescent="0.2">
      <c r="A67" s="108">
        <v>58</v>
      </c>
      <c r="B67" s="117" t="s">
        <v>185</v>
      </c>
      <c r="C67" s="114" t="s">
        <v>74</v>
      </c>
      <c r="D67" s="114" t="s">
        <v>7</v>
      </c>
      <c r="E67" s="109" t="s">
        <v>20</v>
      </c>
      <c r="F67" s="114" t="s">
        <v>69</v>
      </c>
      <c r="G67" s="115">
        <v>30000</v>
      </c>
      <c r="H67" s="115">
        <f>+G67-(I67+L67+N67)</f>
        <v>28227</v>
      </c>
      <c r="I67" s="115">
        <f t="shared" si="11"/>
        <v>861</v>
      </c>
      <c r="J67" s="115">
        <f t="shared" si="0"/>
        <v>2130</v>
      </c>
      <c r="K67" s="115">
        <f t="shared" si="1"/>
        <v>330.00000000000006</v>
      </c>
      <c r="L67" s="115">
        <f t="shared" si="2"/>
        <v>912</v>
      </c>
      <c r="M67" s="115">
        <f t="shared" si="3"/>
        <v>2127</v>
      </c>
      <c r="N67" s="115"/>
      <c r="O67" s="115">
        <f t="shared" si="29"/>
        <v>6360</v>
      </c>
      <c r="P67" s="115">
        <v>25</v>
      </c>
      <c r="Q67" s="111"/>
      <c r="R67" s="116"/>
      <c r="S67" s="115"/>
      <c r="T67" s="115">
        <v>100</v>
      </c>
      <c r="U67" s="115">
        <f t="shared" si="5"/>
        <v>0</v>
      </c>
      <c r="V67" s="115"/>
      <c r="W67" s="115">
        <f t="shared" si="30"/>
        <v>125</v>
      </c>
      <c r="X67" s="115">
        <f t="shared" si="31"/>
        <v>1773</v>
      </c>
      <c r="Y67" s="115">
        <f t="shared" si="32"/>
        <v>4257</v>
      </c>
      <c r="Z67" s="115">
        <f t="shared" si="33"/>
        <v>28102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ht="19.5" customHeight="1" x14ac:dyDescent="0.2">
      <c r="A68" s="108">
        <v>59</v>
      </c>
      <c r="B68" s="117" t="s">
        <v>186</v>
      </c>
      <c r="C68" s="114" t="s">
        <v>73</v>
      </c>
      <c r="D68" s="118" t="s">
        <v>191</v>
      </c>
      <c r="E68" s="109" t="s">
        <v>20</v>
      </c>
      <c r="F68" s="114" t="s">
        <v>69</v>
      </c>
      <c r="G68" s="115">
        <v>30000</v>
      </c>
      <c r="H68" s="115">
        <f t="shared" si="16"/>
        <v>28227</v>
      </c>
      <c r="I68" s="115">
        <f t="shared" si="11"/>
        <v>861</v>
      </c>
      <c r="J68" s="115">
        <f t="shared" si="0"/>
        <v>2130</v>
      </c>
      <c r="K68" s="115">
        <f t="shared" si="1"/>
        <v>330.00000000000006</v>
      </c>
      <c r="L68" s="115">
        <f t="shared" si="2"/>
        <v>912</v>
      </c>
      <c r="M68" s="115">
        <f t="shared" si="3"/>
        <v>2127</v>
      </c>
      <c r="N68" s="115"/>
      <c r="O68" s="115">
        <f t="shared" si="29"/>
        <v>6360</v>
      </c>
      <c r="P68" s="115">
        <v>25</v>
      </c>
      <c r="Q68" s="111"/>
      <c r="R68" s="116"/>
      <c r="S68" s="115"/>
      <c r="T68" s="115">
        <v>100</v>
      </c>
      <c r="U68" s="115">
        <f t="shared" si="5"/>
        <v>0</v>
      </c>
      <c r="V68" s="115"/>
      <c r="W68" s="115">
        <f t="shared" si="30"/>
        <v>125</v>
      </c>
      <c r="X68" s="115">
        <f t="shared" si="31"/>
        <v>1773</v>
      </c>
      <c r="Y68" s="115">
        <f t="shared" si="32"/>
        <v>4257</v>
      </c>
      <c r="Z68" s="115">
        <f t="shared" si="33"/>
        <v>28102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ht="19.5" customHeight="1" x14ac:dyDescent="0.2">
      <c r="A69" s="108">
        <v>60</v>
      </c>
      <c r="B69" s="117" t="s">
        <v>187</v>
      </c>
      <c r="C69" s="114" t="s">
        <v>74</v>
      </c>
      <c r="D69" s="114" t="s">
        <v>9</v>
      </c>
      <c r="E69" s="109" t="s">
        <v>20</v>
      </c>
      <c r="F69" s="114" t="s">
        <v>69</v>
      </c>
      <c r="G69" s="115">
        <v>46000</v>
      </c>
      <c r="H69" s="115">
        <f t="shared" si="16"/>
        <v>43281.4</v>
      </c>
      <c r="I69" s="115">
        <f t="shared" si="11"/>
        <v>1320.2</v>
      </c>
      <c r="J69" s="115">
        <f t="shared" si="0"/>
        <v>3265.9999999999995</v>
      </c>
      <c r="K69" s="115">
        <f t="shared" si="1"/>
        <v>506.00000000000006</v>
      </c>
      <c r="L69" s="115">
        <f t="shared" si="2"/>
        <v>1398.4</v>
      </c>
      <c r="M69" s="115">
        <f t="shared" si="3"/>
        <v>3261.4</v>
      </c>
      <c r="N69" s="115"/>
      <c r="O69" s="115">
        <f t="shared" si="29"/>
        <v>9752</v>
      </c>
      <c r="P69" s="115">
        <v>25</v>
      </c>
      <c r="Q69" s="111"/>
      <c r="R69" s="116"/>
      <c r="S69" s="115"/>
      <c r="T69" s="115">
        <v>100</v>
      </c>
      <c r="U69" s="115">
        <f t="shared" si="5"/>
        <v>1289.4598750000005</v>
      </c>
      <c r="V69" s="115"/>
      <c r="W69" s="115">
        <f t="shared" si="30"/>
        <v>1414.4598750000005</v>
      </c>
      <c r="X69" s="115">
        <f t="shared" si="31"/>
        <v>2718.6000000000004</v>
      </c>
      <c r="Y69" s="115">
        <f t="shared" si="32"/>
        <v>6527.4</v>
      </c>
      <c r="Z69" s="115">
        <f t="shared" si="33"/>
        <v>41866.940125000001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ht="19.5" customHeight="1" x14ac:dyDescent="0.2">
      <c r="A70" s="108">
        <v>61</v>
      </c>
      <c r="B70" s="117" t="s">
        <v>188</v>
      </c>
      <c r="C70" s="114" t="s">
        <v>73</v>
      </c>
      <c r="D70" s="114" t="s">
        <v>63</v>
      </c>
      <c r="E70" s="109" t="s">
        <v>20</v>
      </c>
      <c r="F70" s="114" t="s">
        <v>69</v>
      </c>
      <c r="G70" s="115">
        <v>30000</v>
      </c>
      <c r="H70" s="115">
        <f t="shared" si="16"/>
        <v>28227</v>
      </c>
      <c r="I70" s="115">
        <f t="shared" ref="I70:I95" si="34">IF(G70&lt;=325250,G70*2.87%,9334.68)</f>
        <v>861</v>
      </c>
      <c r="J70" s="115">
        <f t="shared" ref="J70:J95" si="35">IF(G70&lt;=325250,G70*7.1%,23092.75)</f>
        <v>2130</v>
      </c>
      <c r="K70" s="115">
        <f t="shared" ref="K70:K95" si="36">IF(G70&lt;=65050,G70*1.1%,715.55)</f>
        <v>330.00000000000006</v>
      </c>
      <c r="L70" s="115">
        <f t="shared" ref="L70:L95" si="37">IF(G70&lt;=162625,G70*3.04%,4943.8)</f>
        <v>912</v>
      </c>
      <c r="M70" s="115">
        <f t="shared" ref="M70:M95" si="38">IF(G70&lt;=162625,G70*7.09%,11530.11)</f>
        <v>2127</v>
      </c>
      <c r="N70" s="115"/>
      <c r="O70" s="115">
        <f t="shared" si="29"/>
        <v>6360</v>
      </c>
      <c r="P70" s="115">
        <v>25</v>
      </c>
      <c r="Q70" s="111"/>
      <c r="R70" s="116"/>
      <c r="S70" s="115"/>
      <c r="T70" s="115">
        <v>100</v>
      </c>
      <c r="U70" s="115">
        <f t="shared" ref="U70:U95" si="39">IF((H70*12)&gt;867123.01,(79776+(((H70*12)-867123.01)*0.25))/12,IF((H70*12)&gt;624329.01,(31216+(((H70*12)-624329.01)*0.2))/12,IF((H70*12)&gt;416220.01,(((H70*12)-416220.01)*0.15)/12,0)))</f>
        <v>0</v>
      </c>
      <c r="V70" s="115"/>
      <c r="W70" s="115">
        <f t="shared" si="30"/>
        <v>125</v>
      </c>
      <c r="X70" s="115">
        <f t="shared" si="31"/>
        <v>1773</v>
      </c>
      <c r="Y70" s="115">
        <f t="shared" si="32"/>
        <v>4257</v>
      </c>
      <c r="Z70" s="115">
        <f t="shared" si="33"/>
        <v>28102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ht="24" customHeight="1" x14ac:dyDescent="0.2">
      <c r="A71" s="108">
        <v>62</v>
      </c>
      <c r="B71" s="117" t="s">
        <v>189</v>
      </c>
      <c r="C71" s="114" t="s">
        <v>74</v>
      </c>
      <c r="D71" s="114" t="s">
        <v>15</v>
      </c>
      <c r="E71" s="109" t="s">
        <v>20</v>
      </c>
      <c r="F71" s="114" t="s">
        <v>69</v>
      </c>
      <c r="G71" s="115">
        <v>36000</v>
      </c>
      <c r="H71" s="115">
        <f t="shared" si="16"/>
        <v>33872.400000000001</v>
      </c>
      <c r="I71" s="115">
        <f t="shared" si="34"/>
        <v>1033.2</v>
      </c>
      <c r="J71" s="115">
        <f t="shared" si="35"/>
        <v>2555.9999999999995</v>
      </c>
      <c r="K71" s="115">
        <f t="shared" si="36"/>
        <v>396.00000000000006</v>
      </c>
      <c r="L71" s="115">
        <f t="shared" si="37"/>
        <v>1094.4000000000001</v>
      </c>
      <c r="M71" s="115">
        <f t="shared" si="38"/>
        <v>2552.4</v>
      </c>
      <c r="N71" s="115"/>
      <c r="O71" s="115">
        <f t="shared" si="29"/>
        <v>7632</v>
      </c>
      <c r="P71" s="115">
        <v>25</v>
      </c>
      <c r="Q71" s="111"/>
      <c r="R71" s="116"/>
      <c r="S71" s="115"/>
      <c r="T71" s="115">
        <v>100</v>
      </c>
      <c r="U71" s="115">
        <f t="shared" si="39"/>
        <v>0</v>
      </c>
      <c r="V71" s="115"/>
      <c r="W71" s="115">
        <f t="shared" si="30"/>
        <v>125</v>
      </c>
      <c r="X71" s="115">
        <f t="shared" si="31"/>
        <v>2127.6000000000004</v>
      </c>
      <c r="Y71" s="115">
        <f t="shared" si="32"/>
        <v>5108.3999999999996</v>
      </c>
      <c r="Z71" s="115">
        <f t="shared" si="33"/>
        <v>33747.4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ht="19.5" customHeight="1" x14ac:dyDescent="0.2">
      <c r="A72" s="108">
        <v>63</v>
      </c>
      <c r="B72" s="117" t="s">
        <v>190</v>
      </c>
      <c r="C72" s="114" t="s">
        <v>74</v>
      </c>
      <c r="D72" s="114" t="s">
        <v>156</v>
      </c>
      <c r="E72" s="109" t="s">
        <v>20</v>
      </c>
      <c r="F72" s="114" t="s">
        <v>69</v>
      </c>
      <c r="G72" s="115">
        <v>46000</v>
      </c>
      <c r="H72" s="115">
        <f t="shared" si="16"/>
        <v>43281.4</v>
      </c>
      <c r="I72" s="115">
        <f t="shared" si="34"/>
        <v>1320.2</v>
      </c>
      <c r="J72" s="115">
        <f t="shared" si="35"/>
        <v>3265.9999999999995</v>
      </c>
      <c r="K72" s="115">
        <f t="shared" si="36"/>
        <v>506.00000000000006</v>
      </c>
      <c r="L72" s="115">
        <f t="shared" si="37"/>
        <v>1398.4</v>
      </c>
      <c r="M72" s="115">
        <f t="shared" si="38"/>
        <v>3261.4</v>
      </c>
      <c r="N72" s="115"/>
      <c r="O72" s="115">
        <f t="shared" si="29"/>
        <v>9752</v>
      </c>
      <c r="P72" s="115">
        <v>25</v>
      </c>
      <c r="Q72" s="111"/>
      <c r="R72" s="116"/>
      <c r="S72" s="115"/>
      <c r="T72" s="115">
        <v>100</v>
      </c>
      <c r="U72" s="115">
        <f t="shared" si="39"/>
        <v>1289.4598750000005</v>
      </c>
      <c r="V72" s="115"/>
      <c r="W72" s="115">
        <f t="shared" si="30"/>
        <v>1414.4598750000005</v>
      </c>
      <c r="X72" s="115">
        <f t="shared" si="31"/>
        <v>2718.6000000000004</v>
      </c>
      <c r="Y72" s="115">
        <f t="shared" si="32"/>
        <v>6527.4</v>
      </c>
      <c r="Z72" s="115">
        <f t="shared" si="33"/>
        <v>41866.940125000001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ht="30" x14ac:dyDescent="0.2">
      <c r="A73" s="108">
        <v>64</v>
      </c>
      <c r="B73" s="114" t="s">
        <v>123</v>
      </c>
      <c r="C73" s="114" t="s">
        <v>74</v>
      </c>
      <c r="D73" s="114" t="s">
        <v>162</v>
      </c>
      <c r="E73" s="109" t="s">
        <v>20</v>
      </c>
      <c r="F73" s="114" t="s">
        <v>69</v>
      </c>
      <c r="G73" s="115">
        <v>30000</v>
      </c>
      <c r="H73" s="115">
        <f t="shared" si="16"/>
        <v>28227</v>
      </c>
      <c r="I73" s="115">
        <f t="shared" si="34"/>
        <v>861</v>
      </c>
      <c r="J73" s="115">
        <f t="shared" si="35"/>
        <v>2130</v>
      </c>
      <c r="K73" s="115">
        <f t="shared" si="36"/>
        <v>330.00000000000006</v>
      </c>
      <c r="L73" s="115">
        <f t="shared" si="37"/>
        <v>912</v>
      </c>
      <c r="M73" s="115">
        <f t="shared" si="38"/>
        <v>2127</v>
      </c>
      <c r="N73" s="115"/>
      <c r="O73" s="115">
        <f t="shared" si="17"/>
        <v>6360</v>
      </c>
      <c r="P73" s="115">
        <v>25</v>
      </c>
      <c r="Q73" s="111">
        <v>1000</v>
      </c>
      <c r="R73" s="116"/>
      <c r="S73" s="115"/>
      <c r="T73" s="115">
        <v>100</v>
      </c>
      <c r="U73" s="115">
        <f t="shared" si="39"/>
        <v>0</v>
      </c>
      <c r="V73" s="115"/>
      <c r="W73" s="115">
        <f t="shared" si="18"/>
        <v>1125</v>
      </c>
      <c r="X73" s="115">
        <f t="shared" si="21"/>
        <v>1773</v>
      </c>
      <c r="Y73" s="115">
        <f t="shared" si="22"/>
        <v>4257</v>
      </c>
      <c r="Z73" s="115">
        <f t="shared" si="20"/>
        <v>27102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ht="30" x14ac:dyDescent="0.2">
      <c r="A74" s="108">
        <v>65</v>
      </c>
      <c r="B74" s="114" t="s">
        <v>124</v>
      </c>
      <c r="C74" s="114" t="s">
        <v>74</v>
      </c>
      <c r="D74" s="114" t="s">
        <v>15</v>
      </c>
      <c r="E74" s="109" t="s">
        <v>20</v>
      </c>
      <c r="F74" s="114" t="s">
        <v>69</v>
      </c>
      <c r="G74" s="115">
        <v>36000</v>
      </c>
      <c r="H74" s="115">
        <f t="shared" si="16"/>
        <v>32359.95</v>
      </c>
      <c r="I74" s="115">
        <f t="shared" si="34"/>
        <v>1033.2</v>
      </c>
      <c r="J74" s="115">
        <f t="shared" si="35"/>
        <v>2555.9999999999995</v>
      </c>
      <c r="K74" s="115">
        <f t="shared" si="36"/>
        <v>396.00000000000006</v>
      </c>
      <c r="L74" s="115">
        <f t="shared" si="37"/>
        <v>1094.4000000000001</v>
      </c>
      <c r="M74" s="115">
        <f t="shared" si="38"/>
        <v>2552.4</v>
      </c>
      <c r="N74" s="115">
        <v>1512.45</v>
      </c>
      <c r="O74" s="115">
        <f t="shared" si="17"/>
        <v>9144.4500000000007</v>
      </c>
      <c r="P74" s="115">
        <v>25</v>
      </c>
      <c r="Q74" s="111"/>
      <c r="R74" s="116">
        <v>411.35</v>
      </c>
      <c r="S74" s="115"/>
      <c r="T74" s="115">
        <v>100</v>
      </c>
      <c r="U74" s="115">
        <f t="shared" si="39"/>
        <v>0</v>
      </c>
      <c r="V74" s="115"/>
      <c r="W74" s="115">
        <f t="shared" si="18"/>
        <v>536.35</v>
      </c>
      <c r="X74" s="115">
        <f t="shared" si="21"/>
        <v>3640.05</v>
      </c>
      <c r="Y74" s="115">
        <f t="shared" si="22"/>
        <v>5108.3999999999996</v>
      </c>
      <c r="Z74" s="115">
        <f t="shared" si="20"/>
        <v>31823.599999999999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ht="30" x14ac:dyDescent="0.2">
      <c r="A75" s="108">
        <v>66</v>
      </c>
      <c r="B75" s="114" t="s">
        <v>125</v>
      </c>
      <c r="C75" s="114" t="s">
        <v>74</v>
      </c>
      <c r="D75" s="114" t="s">
        <v>7</v>
      </c>
      <c r="E75" s="109" t="s">
        <v>34</v>
      </c>
      <c r="F75" s="114" t="s">
        <v>69</v>
      </c>
      <c r="G75" s="115">
        <v>36000</v>
      </c>
      <c r="H75" s="115">
        <f t="shared" si="16"/>
        <v>33872.400000000001</v>
      </c>
      <c r="I75" s="115">
        <f t="shared" si="34"/>
        <v>1033.2</v>
      </c>
      <c r="J75" s="115">
        <f t="shared" si="35"/>
        <v>2555.9999999999995</v>
      </c>
      <c r="K75" s="115">
        <f t="shared" si="36"/>
        <v>396.00000000000006</v>
      </c>
      <c r="L75" s="115">
        <f t="shared" si="37"/>
        <v>1094.4000000000001</v>
      </c>
      <c r="M75" s="115">
        <f t="shared" si="38"/>
        <v>2552.4</v>
      </c>
      <c r="N75" s="115"/>
      <c r="O75" s="115">
        <f t="shared" si="17"/>
        <v>7632</v>
      </c>
      <c r="P75" s="115">
        <v>25</v>
      </c>
      <c r="Q75" s="111"/>
      <c r="R75" s="116">
        <v>90.62</v>
      </c>
      <c r="S75" s="115"/>
      <c r="T75" s="115">
        <v>100</v>
      </c>
      <c r="U75" s="115">
        <f t="shared" si="39"/>
        <v>0</v>
      </c>
      <c r="V75" s="115"/>
      <c r="W75" s="115">
        <f t="shared" si="18"/>
        <v>215.62</v>
      </c>
      <c r="X75" s="115">
        <f t="shared" si="21"/>
        <v>2127.6000000000004</v>
      </c>
      <c r="Y75" s="115">
        <f t="shared" si="22"/>
        <v>5108.3999999999996</v>
      </c>
      <c r="Z75" s="115">
        <f t="shared" si="20"/>
        <v>33656.78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28" customFormat="1" ht="30" x14ac:dyDescent="0.2">
      <c r="A76" s="108">
        <v>67</v>
      </c>
      <c r="B76" s="114" t="s">
        <v>126</v>
      </c>
      <c r="C76" s="114" t="s">
        <v>74</v>
      </c>
      <c r="D76" s="114" t="s">
        <v>15</v>
      </c>
      <c r="E76" s="109" t="s">
        <v>34</v>
      </c>
      <c r="F76" s="114" t="s">
        <v>69</v>
      </c>
      <c r="G76" s="115">
        <v>36000</v>
      </c>
      <c r="H76" s="115">
        <f t="shared" si="16"/>
        <v>33872.400000000001</v>
      </c>
      <c r="I76" s="115">
        <f t="shared" si="34"/>
        <v>1033.2</v>
      </c>
      <c r="J76" s="115">
        <f t="shared" si="35"/>
        <v>2555.9999999999995</v>
      </c>
      <c r="K76" s="115">
        <f t="shared" si="36"/>
        <v>396.00000000000006</v>
      </c>
      <c r="L76" s="115">
        <f t="shared" si="37"/>
        <v>1094.4000000000001</v>
      </c>
      <c r="M76" s="115">
        <f t="shared" si="38"/>
        <v>2552.4</v>
      </c>
      <c r="N76" s="115"/>
      <c r="O76" s="115">
        <f t="shared" si="17"/>
        <v>7632</v>
      </c>
      <c r="P76" s="115">
        <v>25</v>
      </c>
      <c r="Q76" s="111"/>
      <c r="R76" s="116">
        <v>380.72</v>
      </c>
      <c r="S76" s="115"/>
      <c r="T76" s="115">
        <v>100</v>
      </c>
      <c r="U76" s="115">
        <f t="shared" si="39"/>
        <v>0</v>
      </c>
      <c r="V76" s="115"/>
      <c r="W76" s="115">
        <f t="shared" si="18"/>
        <v>505.72</v>
      </c>
      <c r="X76" s="115">
        <f t="shared" ref="X76:X82" si="40">+I76+L76+N76</f>
        <v>2127.6000000000004</v>
      </c>
      <c r="Y76" s="115">
        <f t="shared" si="22"/>
        <v>5108.3999999999996</v>
      </c>
      <c r="Z76" s="115">
        <f t="shared" si="20"/>
        <v>33366.68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s="28" customFormat="1" ht="30" x14ac:dyDescent="0.2">
      <c r="A77" s="108">
        <v>68</v>
      </c>
      <c r="B77" s="114" t="s">
        <v>127</v>
      </c>
      <c r="C77" s="114" t="s">
        <v>74</v>
      </c>
      <c r="D77" s="114" t="s">
        <v>15</v>
      </c>
      <c r="E77" s="109" t="s">
        <v>150</v>
      </c>
      <c r="F77" s="114" t="s">
        <v>69</v>
      </c>
      <c r="G77" s="115">
        <v>46000</v>
      </c>
      <c r="H77" s="115">
        <f t="shared" si="16"/>
        <v>43281.4</v>
      </c>
      <c r="I77" s="115">
        <f t="shared" si="34"/>
        <v>1320.2</v>
      </c>
      <c r="J77" s="115">
        <f t="shared" si="35"/>
        <v>3265.9999999999995</v>
      </c>
      <c r="K77" s="115">
        <f t="shared" si="36"/>
        <v>506.00000000000006</v>
      </c>
      <c r="L77" s="115">
        <f t="shared" si="37"/>
        <v>1398.4</v>
      </c>
      <c r="M77" s="115">
        <f t="shared" si="38"/>
        <v>3261.4</v>
      </c>
      <c r="N77" s="115"/>
      <c r="O77" s="115">
        <f t="shared" si="17"/>
        <v>9752</v>
      </c>
      <c r="P77" s="115">
        <v>25</v>
      </c>
      <c r="Q77" s="111">
        <v>200</v>
      </c>
      <c r="R77" s="116">
        <v>313.66000000000003</v>
      </c>
      <c r="S77" s="115"/>
      <c r="T77" s="115">
        <v>100</v>
      </c>
      <c r="U77" s="115">
        <f t="shared" si="39"/>
        <v>1289.4598750000005</v>
      </c>
      <c r="V77" s="115"/>
      <c r="W77" s="115">
        <f t="shared" si="18"/>
        <v>1928.1198750000005</v>
      </c>
      <c r="X77" s="115">
        <f t="shared" si="40"/>
        <v>2718.6000000000004</v>
      </c>
      <c r="Y77" s="115">
        <f t="shared" si="22"/>
        <v>6527.4</v>
      </c>
      <c r="Z77" s="115">
        <f t="shared" si="20"/>
        <v>41353.280124999997</v>
      </c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28" customFormat="1" ht="45" x14ac:dyDescent="0.2">
      <c r="A78" s="108">
        <v>69</v>
      </c>
      <c r="B78" s="114" t="s">
        <v>128</v>
      </c>
      <c r="C78" s="114" t="s">
        <v>73</v>
      </c>
      <c r="D78" s="114" t="s">
        <v>12</v>
      </c>
      <c r="E78" s="109" t="s">
        <v>27</v>
      </c>
      <c r="F78" s="114" t="s">
        <v>69</v>
      </c>
      <c r="G78" s="115">
        <v>36000</v>
      </c>
      <c r="H78" s="115">
        <f t="shared" ref="H78:H89" si="41">+G78-(I78+L78+N78)</f>
        <v>33872.400000000001</v>
      </c>
      <c r="I78" s="115">
        <f t="shared" si="34"/>
        <v>1033.2</v>
      </c>
      <c r="J78" s="115">
        <f t="shared" si="35"/>
        <v>2555.9999999999995</v>
      </c>
      <c r="K78" s="115">
        <f t="shared" si="36"/>
        <v>396.00000000000006</v>
      </c>
      <c r="L78" s="115">
        <f t="shared" si="37"/>
        <v>1094.4000000000001</v>
      </c>
      <c r="M78" s="115">
        <f t="shared" si="38"/>
        <v>2552.4</v>
      </c>
      <c r="N78" s="115"/>
      <c r="O78" s="115">
        <f t="shared" ref="O78:O89" si="42">+I78+J78+K78+L78+M78+N78</f>
        <v>7632</v>
      </c>
      <c r="P78" s="115">
        <v>25</v>
      </c>
      <c r="Q78" s="111"/>
      <c r="R78" s="116">
        <v>361.85</v>
      </c>
      <c r="S78" s="115"/>
      <c r="T78" s="115">
        <v>100</v>
      </c>
      <c r="U78" s="115">
        <f t="shared" si="39"/>
        <v>0</v>
      </c>
      <c r="V78" s="115"/>
      <c r="W78" s="115">
        <f t="shared" ref="W78:W89" si="43">P78+Q78+R78+S78+T78+U78</f>
        <v>486.85</v>
      </c>
      <c r="X78" s="115">
        <f t="shared" si="40"/>
        <v>2127.6000000000004</v>
      </c>
      <c r="Y78" s="115">
        <f t="shared" si="22"/>
        <v>5108.3999999999996</v>
      </c>
      <c r="Z78" s="115">
        <f t="shared" ref="Z78:Z94" si="44">+G78-(W78+X78)</f>
        <v>33385.550000000003</v>
      </c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</row>
    <row r="79" spans="1:80" s="28" customFormat="1" ht="30" x14ac:dyDescent="0.2">
      <c r="A79" s="108">
        <v>70</v>
      </c>
      <c r="B79" s="114" t="s">
        <v>129</v>
      </c>
      <c r="C79" s="114" t="s">
        <v>73</v>
      </c>
      <c r="D79" s="114" t="s">
        <v>8</v>
      </c>
      <c r="E79" s="109" t="s">
        <v>21</v>
      </c>
      <c r="F79" s="114" t="s">
        <v>69</v>
      </c>
      <c r="G79" s="115">
        <v>36000</v>
      </c>
      <c r="H79" s="115">
        <f t="shared" si="41"/>
        <v>30847.5</v>
      </c>
      <c r="I79" s="115">
        <f t="shared" si="34"/>
        <v>1033.2</v>
      </c>
      <c r="J79" s="115">
        <f t="shared" si="35"/>
        <v>2555.9999999999995</v>
      </c>
      <c r="K79" s="115">
        <f t="shared" si="36"/>
        <v>396.00000000000006</v>
      </c>
      <c r="L79" s="115">
        <f t="shared" si="37"/>
        <v>1094.4000000000001</v>
      </c>
      <c r="M79" s="115">
        <f t="shared" si="38"/>
        <v>2552.4</v>
      </c>
      <c r="N79" s="115">
        <v>3024.9</v>
      </c>
      <c r="O79" s="115">
        <f t="shared" si="42"/>
        <v>10656.9</v>
      </c>
      <c r="P79" s="115">
        <v>25</v>
      </c>
      <c r="Q79" s="111"/>
      <c r="R79" s="116">
        <v>420.12</v>
      </c>
      <c r="S79" s="115"/>
      <c r="T79" s="115">
        <v>100</v>
      </c>
      <c r="U79" s="115">
        <f t="shared" si="39"/>
        <v>0</v>
      </c>
      <c r="V79" s="115"/>
      <c r="W79" s="115">
        <f t="shared" si="43"/>
        <v>545.12</v>
      </c>
      <c r="X79" s="115">
        <f t="shared" si="40"/>
        <v>5152.5</v>
      </c>
      <c r="Y79" s="115">
        <f t="shared" si="22"/>
        <v>5108.3999999999996</v>
      </c>
      <c r="Z79" s="115">
        <f t="shared" si="44"/>
        <v>30302.38</v>
      </c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</row>
    <row r="80" spans="1:80" s="8" customFormat="1" ht="30" x14ac:dyDescent="0.2">
      <c r="A80" s="108">
        <v>71</v>
      </c>
      <c r="B80" s="109" t="s">
        <v>130</v>
      </c>
      <c r="C80" s="109" t="s">
        <v>73</v>
      </c>
      <c r="D80" s="109" t="s">
        <v>163</v>
      </c>
      <c r="E80" s="109" t="s">
        <v>25</v>
      </c>
      <c r="F80" s="109" t="s">
        <v>69</v>
      </c>
      <c r="G80" s="110">
        <v>36000</v>
      </c>
      <c r="H80" s="110">
        <f t="shared" si="41"/>
        <v>33872.400000000001</v>
      </c>
      <c r="I80" s="110">
        <f t="shared" si="34"/>
        <v>1033.2</v>
      </c>
      <c r="J80" s="110">
        <f t="shared" si="35"/>
        <v>2555.9999999999995</v>
      </c>
      <c r="K80" s="110">
        <f t="shared" si="36"/>
        <v>396.00000000000006</v>
      </c>
      <c r="L80" s="110">
        <f t="shared" si="37"/>
        <v>1094.4000000000001</v>
      </c>
      <c r="M80" s="110">
        <f t="shared" si="38"/>
        <v>2552.4</v>
      </c>
      <c r="N80" s="110"/>
      <c r="O80" s="110">
        <f t="shared" si="42"/>
        <v>7632</v>
      </c>
      <c r="P80" s="110">
        <v>25</v>
      </c>
      <c r="Q80" s="111">
        <v>6490.89</v>
      </c>
      <c r="R80" s="111">
        <v>320.10000000000002</v>
      </c>
      <c r="S80" s="110"/>
      <c r="T80" s="110">
        <v>100</v>
      </c>
      <c r="U80" s="110">
        <f t="shared" si="39"/>
        <v>0</v>
      </c>
      <c r="V80" s="110"/>
      <c r="W80" s="110">
        <f t="shared" si="43"/>
        <v>6935.9900000000007</v>
      </c>
      <c r="X80" s="110">
        <f t="shared" si="40"/>
        <v>2127.6000000000004</v>
      </c>
      <c r="Y80" s="110">
        <f t="shared" si="22"/>
        <v>5108.3999999999996</v>
      </c>
      <c r="Z80" s="110">
        <f t="shared" si="44"/>
        <v>26936.41</v>
      </c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</row>
    <row r="81" spans="1:80" s="26" customFormat="1" ht="30.75" x14ac:dyDescent="0.25">
      <c r="A81" s="108">
        <v>72</v>
      </c>
      <c r="B81" s="109" t="s">
        <v>158</v>
      </c>
      <c r="C81" s="109" t="s">
        <v>74</v>
      </c>
      <c r="D81" s="109" t="s">
        <v>15</v>
      </c>
      <c r="E81" s="109" t="s">
        <v>36</v>
      </c>
      <c r="F81" s="109" t="s">
        <v>69</v>
      </c>
      <c r="G81" s="110">
        <v>30000</v>
      </c>
      <c r="H81" s="110">
        <f t="shared" ref="H81" si="45">+G81-(I81+L81+N81)</f>
        <v>28227</v>
      </c>
      <c r="I81" s="110">
        <f t="shared" si="34"/>
        <v>861</v>
      </c>
      <c r="J81" s="110">
        <f t="shared" si="35"/>
        <v>2130</v>
      </c>
      <c r="K81" s="110">
        <f t="shared" si="36"/>
        <v>330.00000000000006</v>
      </c>
      <c r="L81" s="110">
        <f t="shared" si="37"/>
        <v>912</v>
      </c>
      <c r="M81" s="110">
        <f t="shared" si="38"/>
        <v>2127</v>
      </c>
      <c r="N81" s="110"/>
      <c r="O81" s="110">
        <f t="shared" ref="O81" si="46">+I81+J81+K81+L81+M81+N81</f>
        <v>6360</v>
      </c>
      <c r="P81" s="110">
        <v>25</v>
      </c>
      <c r="Q81" s="111"/>
      <c r="R81" s="111"/>
      <c r="S81" s="110"/>
      <c r="T81" s="110">
        <v>100</v>
      </c>
      <c r="U81" s="110">
        <f t="shared" si="39"/>
        <v>0</v>
      </c>
      <c r="V81" s="110"/>
      <c r="W81" s="110">
        <f t="shared" ref="W81" si="47">P81+Q81+R81+S81+T81+U81</f>
        <v>125</v>
      </c>
      <c r="X81" s="110">
        <f t="shared" ref="X81" si="48">+I81+L81+N81</f>
        <v>1773</v>
      </c>
      <c r="Y81" s="110">
        <f t="shared" ref="Y81" si="49">+J81+M81</f>
        <v>4257</v>
      </c>
      <c r="Z81" s="110">
        <f t="shared" ref="Z81" si="50">+G81-(W81+X81)</f>
        <v>28102</v>
      </c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</row>
    <row r="82" spans="1:80" s="8" customFormat="1" ht="30" x14ac:dyDescent="0.2">
      <c r="A82" s="108">
        <v>73</v>
      </c>
      <c r="B82" s="109" t="s">
        <v>131</v>
      </c>
      <c r="C82" s="109" t="s">
        <v>74</v>
      </c>
      <c r="D82" s="109" t="s">
        <v>15</v>
      </c>
      <c r="E82" s="109" t="s">
        <v>36</v>
      </c>
      <c r="F82" s="109" t="s">
        <v>69</v>
      </c>
      <c r="G82" s="110">
        <v>30000</v>
      </c>
      <c r="H82" s="110">
        <f t="shared" si="41"/>
        <v>26714.55</v>
      </c>
      <c r="I82" s="110">
        <f t="shared" si="34"/>
        <v>861</v>
      </c>
      <c r="J82" s="110">
        <f t="shared" si="35"/>
        <v>2130</v>
      </c>
      <c r="K82" s="110">
        <f t="shared" si="36"/>
        <v>330.00000000000006</v>
      </c>
      <c r="L82" s="110">
        <f t="shared" si="37"/>
        <v>912</v>
      </c>
      <c r="M82" s="110">
        <f t="shared" si="38"/>
        <v>2127</v>
      </c>
      <c r="N82" s="110">
        <v>1512.45</v>
      </c>
      <c r="O82" s="110">
        <f t="shared" si="42"/>
        <v>7872.45</v>
      </c>
      <c r="P82" s="110">
        <v>25</v>
      </c>
      <c r="Q82" s="111">
        <v>200</v>
      </c>
      <c r="R82" s="111"/>
      <c r="S82" s="110"/>
      <c r="T82" s="110">
        <v>100</v>
      </c>
      <c r="U82" s="110">
        <f t="shared" si="39"/>
        <v>0</v>
      </c>
      <c r="V82" s="110"/>
      <c r="W82" s="110">
        <f t="shared" si="43"/>
        <v>325</v>
      </c>
      <c r="X82" s="110">
        <f t="shared" si="40"/>
        <v>3285.45</v>
      </c>
      <c r="Y82" s="110">
        <f t="shared" si="22"/>
        <v>4257</v>
      </c>
      <c r="Z82" s="110">
        <f t="shared" si="44"/>
        <v>26389.55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ht="30" x14ac:dyDescent="0.2">
      <c r="A83" s="108">
        <v>74</v>
      </c>
      <c r="B83" s="109" t="s">
        <v>132</v>
      </c>
      <c r="C83" s="109" t="s">
        <v>74</v>
      </c>
      <c r="D83" s="109" t="s">
        <v>63</v>
      </c>
      <c r="E83" s="109" t="s">
        <v>36</v>
      </c>
      <c r="F83" s="109" t="s">
        <v>69</v>
      </c>
      <c r="G83" s="110">
        <v>20000</v>
      </c>
      <c r="H83" s="110">
        <f t="shared" si="41"/>
        <v>18818</v>
      </c>
      <c r="I83" s="110">
        <f t="shared" si="34"/>
        <v>574</v>
      </c>
      <c r="J83" s="110">
        <f t="shared" si="35"/>
        <v>1419.9999999999998</v>
      </c>
      <c r="K83" s="110">
        <f t="shared" si="36"/>
        <v>220.00000000000003</v>
      </c>
      <c r="L83" s="110">
        <f t="shared" si="37"/>
        <v>608</v>
      </c>
      <c r="M83" s="110">
        <f t="shared" si="38"/>
        <v>1418</v>
      </c>
      <c r="N83" s="110"/>
      <c r="O83" s="110">
        <f t="shared" si="42"/>
        <v>4240</v>
      </c>
      <c r="P83" s="110">
        <v>25</v>
      </c>
      <c r="Q83" s="111"/>
      <c r="R83" s="111"/>
      <c r="S83" s="110"/>
      <c r="T83" s="110">
        <v>100</v>
      </c>
      <c r="U83" s="110">
        <f t="shared" si="39"/>
        <v>0</v>
      </c>
      <c r="V83" s="110"/>
      <c r="W83" s="110">
        <f t="shared" si="43"/>
        <v>125</v>
      </c>
      <c r="X83" s="110">
        <v>1182</v>
      </c>
      <c r="Y83" s="110">
        <f t="shared" ref="Y83:Y94" si="51">+J83+M83</f>
        <v>2838</v>
      </c>
      <c r="Z83" s="110">
        <f t="shared" si="44"/>
        <v>18693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8" customFormat="1" ht="30" x14ac:dyDescent="0.2">
      <c r="A84" s="108">
        <v>75</v>
      </c>
      <c r="B84" s="109" t="s">
        <v>133</v>
      </c>
      <c r="C84" s="109" t="s">
        <v>74</v>
      </c>
      <c r="D84" s="109" t="s">
        <v>15</v>
      </c>
      <c r="E84" s="109" t="s">
        <v>36</v>
      </c>
      <c r="F84" s="109" t="s">
        <v>69</v>
      </c>
      <c r="G84" s="110">
        <v>30000</v>
      </c>
      <c r="H84" s="110">
        <f t="shared" si="41"/>
        <v>28227</v>
      </c>
      <c r="I84" s="110">
        <f t="shared" si="34"/>
        <v>861</v>
      </c>
      <c r="J84" s="110">
        <f t="shared" si="35"/>
        <v>2130</v>
      </c>
      <c r="K84" s="110">
        <f t="shared" si="36"/>
        <v>330.00000000000006</v>
      </c>
      <c r="L84" s="110">
        <f t="shared" si="37"/>
        <v>912</v>
      </c>
      <c r="M84" s="110">
        <f t="shared" si="38"/>
        <v>2127</v>
      </c>
      <c r="N84" s="110"/>
      <c r="O84" s="110">
        <f t="shared" si="42"/>
        <v>6360</v>
      </c>
      <c r="P84" s="110">
        <v>25</v>
      </c>
      <c r="Q84" s="111">
        <v>2733.44</v>
      </c>
      <c r="R84" s="111"/>
      <c r="S84" s="110"/>
      <c r="T84" s="110">
        <v>100</v>
      </c>
      <c r="U84" s="110">
        <f t="shared" si="39"/>
        <v>0</v>
      </c>
      <c r="V84" s="110"/>
      <c r="W84" s="110">
        <f t="shared" si="43"/>
        <v>2858.44</v>
      </c>
      <c r="X84" s="110">
        <f t="shared" ref="X84:X94" si="52">+I84+L84+N84</f>
        <v>1773</v>
      </c>
      <c r="Y84" s="110">
        <f t="shared" si="51"/>
        <v>4257</v>
      </c>
      <c r="Z84" s="110">
        <f t="shared" si="44"/>
        <v>25368.559999999998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</row>
    <row r="85" spans="1:80" s="8" customFormat="1" ht="30" x14ac:dyDescent="0.2">
      <c r="A85" s="108">
        <v>76</v>
      </c>
      <c r="B85" s="109" t="s">
        <v>134</v>
      </c>
      <c r="C85" s="109" t="s">
        <v>74</v>
      </c>
      <c r="D85" s="109" t="s">
        <v>8</v>
      </c>
      <c r="E85" s="109" t="s">
        <v>36</v>
      </c>
      <c r="F85" s="109" t="s">
        <v>69</v>
      </c>
      <c r="G85" s="110">
        <v>30000</v>
      </c>
      <c r="H85" s="110">
        <f t="shared" si="41"/>
        <v>28227</v>
      </c>
      <c r="I85" s="110">
        <f t="shared" si="34"/>
        <v>861</v>
      </c>
      <c r="J85" s="110">
        <f t="shared" si="35"/>
        <v>2130</v>
      </c>
      <c r="K85" s="110">
        <f t="shared" si="36"/>
        <v>330.00000000000006</v>
      </c>
      <c r="L85" s="110">
        <f t="shared" si="37"/>
        <v>912</v>
      </c>
      <c r="M85" s="110">
        <f t="shared" si="38"/>
        <v>2127</v>
      </c>
      <c r="N85" s="110"/>
      <c r="O85" s="110">
        <f t="shared" si="42"/>
        <v>6360</v>
      </c>
      <c r="P85" s="110">
        <v>25</v>
      </c>
      <c r="Q85" s="111"/>
      <c r="R85" s="111"/>
      <c r="S85" s="110"/>
      <c r="T85" s="110">
        <v>100</v>
      </c>
      <c r="U85" s="110">
        <f t="shared" si="39"/>
        <v>0</v>
      </c>
      <c r="V85" s="110"/>
      <c r="W85" s="110">
        <f t="shared" si="43"/>
        <v>125</v>
      </c>
      <c r="X85" s="110">
        <f t="shared" si="52"/>
        <v>1773</v>
      </c>
      <c r="Y85" s="110">
        <f t="shared" si="51"/>
        <v>4257</v>
      </c>
      <c r="Z85" s="110">
        <f t="shared" si="44"/>
        <v>28102</v>
      </c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</row>
    <row r="86" spans="1:80" s="8" customFormat="1" ht="30" x14ac:dyDescent="0.2">
      <c r="A86" s="108">
        <v>77</v>
      </c>
      <c r="B86" s="109" t="s">
        <v>135</v>
      </c>
      <c r="C86" s="109" t="s">
        <v>74</v>
      </c>
      <c r="D86" s="109" t="s">
        <v>13</v>
      </c>
      <c r="E86" s="109" t="s">
        <v>39</v>
      </c>
      <c r="F86" s="109" t="s">
        <v>69</v>
      </c>
      <c r="G86" s="110">
        <v>35000</v>
      </c>
      <c r="H86" s="110">
        <f t="shared" si="41"/>
        <v>32931.5</v>
      </c>
      <c r="I86" s="110">
        <f t="shared" si="34"/>
        <v>1004.5</v>
      </c>
      <c r="J86" s="110">
        <f t="shared" si="35"/>
        <v>2485</v>
      </c>
      <c r="K86" s="110">
        <f t="shared" si="36"/>
        <v>385.00000000000006</v>
      </c>
      <c r="L86" s="110">
        <f t="shared" si="37"/>
        <v>1064</v>
      </c>
      <c r="M86" s="110">
        <f t="shared" si="38"/>
        <v>2481.5</v>
      </c>
      <c r="N86" s="110"/>
      <c r="O86" s="110">
        <f t="shared" si="42"/>
        <v>7420</v>
      </c>
      <c r="P86" s="110">
        <v>25</v>
      </c>
      <c r="Q86" s="111">
        <v>6690.59</v>
      </c>
      <c r="R86" s="111">
        <v>416.32</v>
      </c>
      <c r="S86" s="110"/>
      <c r="T86" s="110">
        <v>100</v>
      </c>
      <c r="U86" s="110">
        <f t="shared" si="39"/>
        <v>0</v>
      </c>
      <c r="V86" s="110"/>
      <c r="W86" s="110">
        <f t="shared" si="43"/>
        <v>7231.91</v>
      </c>
      <c r="X86" s="110">
        <f t="shared" si="52"/>
        <v>2068.5</v>
      </c>
      <c r="Y86" s="110">
        <f t="shared" si="51"/>
        <v>4966.5</v>
      </c>
      <c r="Z86" s="110">
        <f t="shared" si="44"/>
        <v>25699.59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</row>
    <row r="87" spans="1:80" s="8" customFormat="1" ht="30" x14ac:dyDescent="0.2">
      <c r="A87" s="108">
        <v>78</v>
      </c>
      <c r="B87" s="109" t="s">
        <v>136</v>
      </c>
      <c r="C87" s="109" t="s">
        <v>73</v>
      </c>
      <c r="D87" s="109" t="s">
        <v>15</v>
      </c>
      <c r="E87" s="109" t="s">
        <v>24</v>
      </c>
      <c r="F87" s="109" t="s">
        <v>69</v>
      </c>
      <c r="G87" s="110">
        <v>20000</v>
      </c>
      <c r="H87" s="110">
        <f t="shared" si="41"/>
        <v>18818</v>
      </c>
      <c r="I87" s="110">
        <f t="shared" si="34"/>
        <v>574</v>
      </c>
      <c r="J87" s="110">
        <f t="shared" si="35"/>
        <v>1419.9999999999998</v>
      </c>
      <c r="K87" s="110">
        <f t="shared" si="36"/>
        <v>220.00000000000003</v>
      </c>
      <c r="L87" s="110">
        <f t="shared" si="37"/>
        <v>608</v>
      </c>
      <c r="M87" s="110">
        <f t="shared" si="38"/>
        <v>1418</v>
      </c>
      <c r="N87" s="110"/>
      <c r="O87" s="110">
        <f t="shared" si="42"/>
        <v>4240</v>
      </c>
      <c r="P87" s="110">
        <v>25</v>
      </c>
      <c r="Q87" s="111">
        <v>1625.49</v>
      </c>
      <c r="R87" s="111"/>
      <c r="S87" s="110"/>
      <c r="T87" s="110">
        <v>100</v>
      </c>
      <c r="U87" s="110">
        <f t="shared" si="39"/>
        <v>0</v>
      </c>
      <c r="V87" s="110"/>
      <c r="W87" s="110">
        <f t="shared" si="43"/>
        <v>1750.49</v>
      </c>
      <c r="X87" s="110">
        <f t="shared" si="52"/>
        <v>1182</v>
      </c>
      <c r="Y87" s="110">
        <f t="shared" si="51"/>
        <v>2838</v>
      </c>
      <c r="Z87" s="110">
        <f t="shared" si="44"/>
        <v>17067.510000000002</v>
      </c>
      <c r="AA87" s="20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</row>
    <row r="88" spans="1:80" s="8" customFormat="1" ht="30" x14ac:dyDescent="0.2">
      <c r="A88" s="108">
        <v>79</v>
      </c>
      <c r="B88" s="109" t="s">
        <v>137</v>
      </c>
      <c r="C88" s="109" t="s">
        <v>73</v>
      </c>
      <c r="D88" s="109" t="s">
        <v>15</v>
      </c>
      <c r="E88" s="109" t="s">
        <v>24</v>
      </c>
      <c r="F88" s="109" t="s">
        <v>69</v>
      </c>
      <c r="G88" s="110">
        <v>20000</v>
      </c>
      <c r="H88" s="110">
        <f t="shared" si="41"/>
        <v>18818</v>
      </c>
      <c r="I88" s="110">
        <f t="shared" si="34"/>
        <v>574</v>
      </c>
      <c r="J88" s="110">
        <f t="shared" si="35"/>
        <v>1419.9999999999998</v>
      </c>
      <c r="K88" s="110">
        <f t="shared" si="36"/>
        <v>220.00000000000003</v>
      </c>
      <c r="L88" s="110">
        <f t="shared" si="37"/>
        <v>608</v>
      </c>
      <c r="M88" s="110">
        <f t="shared" si="38"/>
        <v>1418</v>
      </c>
      <c r="N88" s="110"/>
      <c r="O88" s="110">
        <f t="shared" si="42"/>
        <v>4240</v>
      </c>
      <c r="P88" s="110">
        <v>25</v>
      </c>
      <c r="Q88" s="111">
        <v>1138.06</v>
      </c>
      <c r="R88" s="111"/>
      <c r="S88" s="110"/>
      <c r="T88" s="110">
        <v>100</v>
      </c>
      <c r="U88" s="110">
        <f t="shared" si="39"/>
        <v>0</v>
      </c>
      <c r="V88" s="110"/>
      <c r="W88" s="110">
        <f t="shared" si="43"/>
        <v>1263.06</v>
      </c>
      <c r="X88" s="110">
        <f t="shared" si="52"/>
        <v>1182</v>
      </c>
      <c r="Y88" s="110">
        <f t="shared" si="51"/>
        <v>2838</v>
      </c>
      <c r="Z88" s="110">
        <f t="shared" si="44"/>
        <v>17554.939999999999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</row>
    <row r="89" spans="1:80" s="8" customFormat="1" ht="30" x14ac:dyDescent="0.2">
      <c r="A89" s="108">
        <v>80</v>
      </c>
      <c r="B89" s="109" t="s">
        <v>138</v>
      </c>
      <c r="C89" s="109" t="s">
        <v>73</v>
      </c>
      <c r="D89" s="109" t="s">
        <v>7</v>
      </c>
      <c r="E89" s="109" t="s">
        <v>24</v>
      </c>
      <c r="F89" s="109" t="s">
        <v>69</v>
      </c>
      <c r="G89" s="110">
        <v>15000</v>
      </c>
      <c r="H89" s="110">
        <f t="shared" si="41"/>
        <v>14113.5</v>
      </c>
      <c r="I89" s="110">
        <f t="shared" si="34"/>
        <v>430.5</v>
      </c>
      <c r="J89" s="110">
        <f t="shared" si="35"/>
        <v>1065</v>
      </c>
      <c r="K89" s="110">
        <f t="shared" si="36"/>
        <v>165.00000000000003</v>
      </c>
      <c r="L89" s="110">
        <f t="shared" si="37"/>
        <v>456</v>
      </c>
      <c r="M89" s="110">
        <f t="shared" si="38"/>
        <v>1063.5</v>
      </c>
      <c r="N89" s="110"/>
      <c r="O89" s="110">
        <f t="shared" si="42"/>
        <v>3180</v>
      </c>
      <c r="P89" s="110">
        <v>25</v>
      </c>
      <c r="Q89" s="111"/>
      <c r="R89" s="111"/>
      <c r="S89" s="110"/>
      <c r="T89" s="110">
        <v>100</v>
      </c>
      <c r="U89" s="110">
        <f t="shared" si="39"/>
        <v>0</v>
      </c>
      <c r="V89" s="110"/>
      <c r="W89" s="110">
        <f t="shared" si="43"/>
        <v>125</v>
      </c>
      <c r="X89" s="110">
        <f t="shared" si="52"/>
        <v>886.5</v>
      </c>
      <c r="Y89" s="110">
        <f t="shared" si="51"/>
        <v>2128.5</v>
      </c>
      <c r="Z89" s="110">
        <f t="shared" si="44"/>
        <v>13988.5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</row>
    <row r="90" spans="1:80" s="8" customFormat="1" ht="30" x14ac:dyDescent="0.2">
      <c r="A90" s="108">
        <v>81</v>
      </c>
      <c r="B90" s="109" t="s">
        <v>139</v>
      </c>
      <c r="C90" s="109" t="s">
        <v>73</v>
      </c>
      <c r="D90" s="109" t="s">
        <v>7</v>
      </c>
      <c r="E90" s="109" t="s">
        <v>24</v>
      </c>
      <c r="F90" s="109" t="s">
        <v>69</v>
      </c>
      <c r="G90" s="110">
        <v>15000</v>
      </c>
      <c r="H90" s="110">
        <f t="shared" ref="H90:H95" si="53">+G90-(I90+L90+N90)</f>
        <v>14113.5</v>
      </c>
      <c r="I90" s="110">
        <f t="shared" si="34"/>
        <v>430.5</v>
      </c>
      <c r="J90" s="110">
        <f t="shared" si="35"/>
        <v>1065</v>
      </c>
      <c r="K90" s="110">
        <f t="shared" si="36"/>
        <v>165.00000000000003</v>
      </c>
      <c r="L90" s="110">
        <f t="shared" si="37"/>
        <v>456</v>
      </c>
      <c r="M90" s="110">
        <f t="shared" si="38"/>
        <v>1063.5</v>
      </c>
      <c r="N90" s="110"/>
      <c r="O90" s="110">
        <f t="shared" ref="O90:O94" si="54">+I90+J90+K90+L90+M90+N90</f>
        <v>3180</v>
      </c>
      <c r="P90" s="110">
        <v>25</v>
      </c>
      <c r="Q90" s="111"/>
      <c r="R90" s="111"/>
      <c r="S90" s="110"/>
      <c r="T90" s="110">
        <v>100</v>
      </c>
      <c r="U90" s="110">
        <f t="shared" si="39"/>
        <v>0</v>
      </c>
      <c r="V90" s="110"/>
      <c r="W90" s="110">
        <f t="shared" ref="W90:W94" si="55">P90+Q90+R90+S90+T90+U90</f>
        <v>125</v>
      </c>
      <c r="X90" s="110">
        <f t="shared" si="52"/>
        <v>886.5</v>
      </c>
      <c r="Y90" s="110">
        <f t="shared" si="51"/>
        <v>2128.5</v>
      </c>
      <c r="Z90" s="110">
        <f t="shared" si="44"/>
        <v>13988.5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</row>
    <row r="91" spans="1:80" s="8" customFormat="1" ht="30" x14ac:dyDescent="0.2">
      <c r="A91" s="108">
        <v>82</v>
      </c>
      <c r="B91" s="109" t="s">
        <v>140</v>
      </c>
      <c r="C91" s="109" t="s">
        <v>73</v>
      </c>
      <c r="D91" s="109" t="s">
        <v>7</v>
      </c>
      <c r="E91" s="109" t="s">
        <v>24</v>
      </c>
      <c r="F91" s="109" t="s">
        <v>69</v>
      </c>
      <c r="G91" s="110">
        <v>15000</v>
      </c>
      <c r="H91" s="110">
        <f t="shared" si="53"/>
        <v>14113.5</v>
      </c>
      <c r="I91" s="110">
        <f t="shared" si="34"/>
        <v>430.5</v>
      </c>
      <c r="J91" s="110">
        <f t="shared" si="35"/>
        <v>1065</v>
      </c>
      <c r="K91" s="110">
        <f t="shared" si="36"/>
        <v>165.00000000000003</v>
      </c>
      <c r="L91" s="110">
        <f t="shared" si="37"/>
        <v>456</v>
      </c>
      <c r="M91" s="110">
        <f t="shared" si="38"/>
        <v>1063.5</v>
      </c>
      <c r="N91" s="110"/>
      <c r="O91" s="110">
        <f t="shared" si="54"/>
        <v>3180</v>
      </c>
      <c r="P91" s="110">
        <v>25</v>
      </c>
      <c r="Q91" s="111"/>
      <c r="R91" s="111"/>
      <c r="S91" s="110"/>
      <c r="T91" s="110">
        <v>100</v>
      </c>
      <c r="U91" s="110">
        <f t="shared" si="39"/>
        <v>0</v>
      </c>
      <c r="V91" s="110"/>
      <c r="W91" s="110">
        <f t="shared" si="55"/>
        <v>125</v>
      </c>
      <c r="X91" s="110">
        <f t="shared" si="52"/>
        <v>886.5</v>
      </c>
      <c r="Y91" s="110">
        <f t="shared" si="51"/>
        <v>2128.5</v>
      </c>
      <c r="Z91" s="110">
        <f t="shared" si="44"/>
        <v>13988.5</v>
      </c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</row>
    <row r="92" spans="1:80" s="8" customFormat="1" ht="30" x14ac:dyDescent="0.2">
      <c r="A92" s="108">
        <v>83</v>
      </c>
      <c r="B92" s="109" t="s">
        <v>141</v>
      </c>
      <c r="C92" s="109" t="s">
        <v>74</v>
      </c>
      <c r="D92" s="109" t="s">
        <v>15</v>
      </c>
      <c r="E92" s="109" t="s">
        <v>37</v>
      </c>
      <c r="F92" s="109" t="s">
        <v>69</v>
      </c>
      <c r="G92" s="110">
        <v>25000</v>
      </c>
      <c r="H92" s="110">
        <f t="shared" si="53"/>
        <v>23522.5</v>
      </c>
      <c r="I92" s="110">
        <f t="shared" si="34"/>
        <v>717.5</v>
      </c>
      <c r="J92" s="110">
        <f t="shared" si="35"/>
        <v>1774.9999999999998</v>
      </c>
      <c r="K92" s="110">
        <f t="shared" si="36"/>
        <v>275</v>
      </c>
      <c r="L92" s="110">
        <f t="shared" si="37"/>
        <v>760</v>
      </c>
      <c r="M92" s="110">
        <f t="shared" si="38"/>
        <v>1772.5000000000002</v>
      </c>
      <c r="N92" s="110"/>
      <c r="O92" s="110">
        <f t="shared" si="54"/>
        <v>5300</v>
      </c>
      <c r="P92" s="110">
        <v>25</v>
      </c>
      <c r="Q92" s="111">
        <v>5991.65</v>
      </c>
      <c r="R92" s="111"/>
      <c r="S92" s="110"/>
      <c r="T92" s="110">
        <v>100</v>
      </c>
      <c r="U92" s="110">
        <f t="shared" si="39"/>
        <v>0</v>
      </c>
      <c r="V92" s="110"/>
      <c r="W92" s="110">
        <f t="shared" si="55"/>
        <v>6116.65</v>
      </c>
      <c r="X92" s="110">
        <f t="shared" si="52"/>
        <v>1477.5</v>
      </c>
      <c r="Y92" s="110">
        <f t="shared" si="51"/>
        <v>3547.5</v>
      </c>
      <c r="Z92" s="110">
        <f t="shared" si="44"/>
        <v>17405.849999999999</v>
      </c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</row>
    <row r="93" spans="1:80" s="8" customFormat="1" ht="30" x14ac:dyDescent="0.2">
      <c r="A93" s="108">
        <v>84</v>
      </c>
      <c r="B93" s="109" t="s">
        <v>142</v>
      </c>
      <c r="C93" s="109" t="s">
        <v>74</v>
      </c>
      <c r="D93" s="109" t="s">
        <v>7</v>
      </c>
      <c r="E93" s="109" t="s">
        <v>18</v>
      </c>
      <c r="F93" s="109" t="s">
        <v>69</v>
      </c>
      <c r="G93" s="110">
        <v>25000</v>
      </c>
      <c r="H93" s="110">
        <f t="shared" si="53"/>
        <v>23522.5</v>
      </c>
      <c r="I93" s="110">
        <f t="shared" si="34"/>
        <v>717.5</v>
      </c>
      <c r="J93" s="110">
        <f t="shared" si="35"/>
        <v>1774.9999999999998</v>
      </c>
      <c r="K93" s="110">
        <f t="shared" si="36"/>
        <v>275</v>
      </c>
      <c r="L93" s="110">
        <f t="shared" si="37"/>
        <v>760</v>
      </c>
      <c r="M93" s="110">
        <f t="shared" si="38"/>
        <v>1772.5000000000002</v>
      </c>
      <c r="N93" s="110"/>
      <c r="O93" s="110">
        <f t="shared" si="54"/>
        <v>5300</v>
      </c>
      <c r="P93" s="110">
        <v>25</v>
      </c>
      <c r="Q93" s="111">
        <v>6140.97</v>
      </c>
      <c r="R93" s="111"/>
      <c r="S93" s="110"/>
      <c r="T93" s="110">
        <v>100</v>
      </c>
      <c r="U93" s="110">
        <f t="shared" si="39"/>
        <v>0</v>
      </c>
      <c r="V93" s="110"/>
      <c r="W93" s="110">
        <f t="shared" si="55"/>
        <v>6265.97</v>
      </c>
      <c r="X93" s="110">
        <f t="shared" si="52"/>
        <v>1477.5</v>
      </c>
      <c r="Y93" s="110">
        <f t="shared" si="51"/>
        <v>3547.5</v>
      </c>
      <c r="Z93" s="110">
        <f t="shared" si="44"/>
        <v>17256.53</v>
      </c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</row>
    <row r="94" spans="1:80" s="8" customFormat="1" ht="30" x14ac:dyDescent="0.2">
      <c r="A94" s="108">
        <v>85</v>
      </c>
      <c r="B94" s="109" t="s">
        <v>153</v>
      </c>
      <c r="C94" s="109" t="s">
        <v>74</v>
      </c>
      <c r="D94" s="109" t="s">
        <v>15</v>
      </c>
      <c r="E94" s="109" t="s">
        <v>194</v>
      </c>
      <c r="F94" s="109" t="s">
        <v>69</v>
      </c>
      <c r="G94" s="110">
        <v>30000</v>
      </c>
      <c r="H94" s="110">
        <f t="shared" si="53"/>
        <v>28227</v>
      </c>
      <c r="I94" s="110">
        <f t="shared" si="34"/>
        <v>861</v>
      </c>
      <c r="J94" s="110">
        <f t="shared" si="35"/>
        <v>2130</v>
      </c>
      <c r="K94" s="110">
        <f t="shared" si="36"/>
        <v>330.00000000000006</v>
      </c>
      <c r="L94" s="110">
        <f t="shared" si="37"/>
        <v>912</v>
      </c>
      <c r="M94" s="110">
        <f t="shared" si="38"/>
        <v>2127</v>
      </c>
      <c r="N94" s="110"/>
      <c r="O94" s="110">
        <f t="shared" si="54"/>
        <v>6360</v>
      </c>
      <c r="P94" s="110">
        <v>25</v>
      </c>
      <c r="Q94" s="111">
        <v>2796.05</v>
      </c>
      <c r="R94" s="111"/>
      <c r="S94" s="110"/>
      <c r="T94" s="110">
        <v>100</v>
      </c>
      <c r="U94" s="110">
        <f t="shared" si="39"/>
        <v>0</v>
      </c>
      <c r="V94" s="110"/>
      <c r="W94" s="110">
        <f t="shared" si="55"/>
        <v>2921.05</v>
      </c>
      <c r="X94" s="110">
        <f t="shared" si="52"/>
        <v>1773</v>
      </c>
      <c r="Y94" s="110">
        <f t="shared" si="51"/>
        <v>4257</v>
      </c>
      <c r="Z94" s="110">
        <f t="shared" si="44"/>
        <v>25305.95</v>
      </c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</row>
    <row r="95" spans="1:80" s="9" customFormat="1" ht="30" x14ac:dyDescent="0.2">
      <c r="A95" s="108">
        <v>86</v>
      </c>
      <c r="B95" s="112" t="s">
        <v>165</v>
      </c>
      <c r="C95" s="112" t="s">
        <v>73</v>
      </c>
      <c r="D95" s="112" t="s">
        <v>63</v>
      </c>
      <c r="E95" s="109" t="s">
        <v>24</v>
      </c>
      <c r="F95" s="109" t="s">
        <v>69</v>
      </c>
      <c r="G95" s="110">
        <v>25000</v>
      </c>
      <c r="H95" s="110">
        <f t="shared" si="53"/>
        <v>23522.5</v>
      </c>
      <c r="I95" s="110">
        <f t="shared" si="34"/>
        <v>717.5</v>
      </c>
      <c r="J95" s="110">
        <f t="shared" si="35"/>
        <v>1774.9999999999998</v>
      </c>
      <c r="K95" s="110">
        <f t="shared" si="36"/>
        <v>275</v>
      </c>
      <c r="L95" s="110">
        <f t="shared" si="37"/>
        <v>760</v>
      </c>
      <c r="M95" s="110">
        <f t="shared" si="38"/>
        <v>1772.5000000000002</v>
      </c>
      <c r="N95" s="110"/>
      <c r="O95" s="110">
        <f t="shared" ref="O95" si="56">+I95+J95+K95+L95+M95+N95</f>
        <v>5300</v>
      </c>
      <c r="P95" s="110">
        <v>25</v>
      </c>
      <c r="Q95" s="111">
        <v>1000</v>
      </c>
      <c r="R95" s="111"/>
      <c r="S95" s="110"/>
      <c r="T95" s="110">
        <v>100</v>
      </c>
      <c r="U95" s="110">
        <f t="shared" si="39"/>
        <v>0</v>
      </c>
      <c r="V95" s="110"/>
      <c r="W95" s="110">
        <f t="shared" ref="W95" si="57">P95+Q95+R95+S95+T95+U95</f>
        <v>1125</v>
      </c>
      <c r="X95" s="110">
        <f t="shared" ref="X95" si="58">+I95+L95+N95</f>
        <v>1477.5</v>
      </c>
      <c r="Y95" s="110">
        <f t="shared" ref="Y95" si="59">+J95+M95</f>
        <v>3547.5</v>
      </c>
      <c r="Z95" s="110">
        <f t="shared" ref="Z95" si="60">+G95-(W95+X95)</f>
        <v>22397.5</v>
      </c>
    </row>
    <row r="96" spans="1:80" s="10" customFormat="1" x14ac:dyDescent="0.2">
      <c r="A96" s="108">
        <v>87</v>
      </c>
      <c r="B96" s="112" t="s">
        <v>166</v>
      </c>
      <c r="C96" s="112" t="s">
        <v>74</v>
      </c>
      <c r="D96" s="112" t="s">
        <v>170</v>
      </c>
      <c r="E96" s="109" t="s">
        <v>36</v>
      </c>
      <c r="F96" s="112" t="s">
        <v>68</v>
      </c>
      <c r="G96" s="110">
        <v>45000</v>
      </c>
      <c r="H96" s="110">
        <f t="shared" ref="H96:H103" si="61">+G96-(I96+L96+N96)</f>
        <v>42340.5</v>
      </c>
      <c r="I96" s="110">
        <f t="shared" ref="I96:I103" si="62">IF(G96&lt;=325250,G96*2.87%,9334.68)</f>
        <v>1291.5</v>
      </c>
      <c r="J96" s="110">
        <f t="shared" ref="J96:J103" si="63">IF(G96&lt;=325250,G96*7.1%,23092.75)</f>
        <v>3194.9999999999995</v>
      </c>
      <c r="K96" s="110">
        <f t="shared" ref="K96:K103" si="64">IF(G96&lt;=65050,G96*1.1%,715.55)</f>
        <v>495.00000000000006</v>
      </c>
      <c r="L96" s="110">
        <f t="shared" ref="L96:L103" si="65">IF(G96&lt;=162625,G96*3.04%,4943.8)</f>
        <v>1368</v>
      </c>
      <c r="M96" s="110">
        <f t="shared" ref="M96:M103" si="66">IF(G96&lt;=162625,G96*7.09%,11530.11)</f>
        <v>3190.5</v>
      </c>
      <c r="N96" s="110"/>
      <c r="O96" s="110">
        <f t="shared" ref="O96:O103" si="67">+I96+J96+K96+L96+M96+N96</f>
        <v>9540</v>
      </c>
      <c r="P96" s="110">
        <v>25</v>
      </c>
      <c r="Q96" s="111"/>
      <c r="R96" s="111"/>
      <c r="S96" s="110"/>
      <c r="T96" s="110">
        <v>100</v>
      </c>
      <c r="U96" s="110">
        <f>IF((H96*12)&gt;867123.01,(79776+(((H96*12)-867123.01)*0.25))/12,IF((H96*12)&gt;624329.01,(31216+(((H96*12)-624329.01)*0.2))/12,IF((H96*12)&gt;416220.01,(((H96*12)-416220.01)*0.15)/12,0)))</f>
        <v>1148.3248749999998</v>
      </c>
      <c r="V96" s="110"/>
      <c r="W96" s="110">
        <f>P96+Q96+R96+S96+T96+U96</f>
        <v>1273.3248749999998</v>
      </c>
      <c r="X96" s="110">
        <f t="shared" ref="X96:X103" si="68">+I96+L96+N96</f>
        <v>2659.5</v>
      </c>
      <c r="Y96" s="110">
        <f t="shared" ref="Y96:Y103" si="69">+J96+M96</f>
        <v>6385.5</v>
      </c>
      <c r="Z96" s="110">
        <f>+G96-(W96+X96)</f>
        <v>41067.175125000002</v>
      </c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</row>
    <row r="97" spans="1:80" s="11" customFormat="1" ht="30" x14ac:dyDescent="0.2">
      <c r="A97" s="108">
        <v>88</v>
      </c>
      <c r="B97" s="112" t="s">
        <v>168</v>
      </c>
      <c r="C97" s="112" t="s">
        <v>73</v>
      </c>
      <c r="D97" s="112" t="s">
        <v>170</v>
      </c>
      <c r="E97" s="109" t="s">
        <v>171</v>
      </c>
      <c r="F97" s="112" t="s">
        <v>55</v>
      </c>
      <c r="G97" s="110">
        <v>30000</v>
      </c>
      <c r="H97" s="110">
        <f t="shared" si="61"/>
        <v>28227</v>
      </c>
      <c r="I97" s="110">
        <f t="shared" si="62"/>
        <v>861</v>
      </c>
      <c r="J97" s="110">
        <f t="shared" si="63"/>
        <v>2130</v>
      </c>
      <c r="K97" s="110">
        <f t="shared" si="64"/>
        <v>330.00000000000006</v>
      </c>
      <c r="L97" s="110">
        <f t="shared" si="65"/>
        <v>912</v>
      </c>
      <c r="M97" s="110">
        <f t="shared" si="66"/>
        <v>2127</v>
      </c>
      <c r="N97" s="110"/>
      <c r="O97" s="110">
        <f t="shared" si="67"/>
        <v>6360</v>
      </c>
      <c r="P97" s="110">
        <v>25</v>
      </c>
      <c r="Q97" s="111">
        <v>500</v>
      </c>
      <c r="R97" s="111"/>
      <c r="S97" s="110"/>
      <c r="T97" s="110">
        <v>100</v>
      </c>
      <c r="U97" s="110">
        <f>IF((H97*12)&gt;867123.01,(79776+(((H97*12)-867123.01)*0.25))/12,IF((H97*12)&gt;624329.01,(31216+(((H97*12)-624329.01)*0.2))/12,IF((H97*12)&gt;416220.01,(((H97*12)-416220.01)*0.15)/12,0)))</f>
        <v>0</v>
      </c>
      <c r="V97" s="110"/>
      <c r="W97" s="110">
        <f>P97+Q97+R97+S97+T97+U97</f>
        <v>625</v>
      </c>
      <c r="X97" s="110">
        <f t="shared" si="68"/>
        <v>1773</v>
      </c>
      <c r="Y97" s="110">
        <f t="shared" si="69"/>
        <v>4257</v>
      </c>
      <c r="Z97" s="110">
        <f>+G97-(W97+X97)</f>
        <v>27602</v>
      </c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</row>
    <row r="98" spans="1:80" s="11" customFormat="1" ht="30" x14ac:dyDescent="0.2">
      <c r="A98" s="108">
        <v>89</v>
      </c>
      <c r="B98" s="112" t="s">
        <v>205</v>
      </c>
      <c r="C98" s="112" t="s">
        <v>73</v>
      </c>
      <c r="D98" s="112" t="s">
        <v>15</v>
      </c>
      <c r="E98" s="109" t="s">
        <v>21</v>
      </c>
      <c r="F98" s="112" t="s">
        <v>69</v>
      </c>
      <c r="G98" s="110">
        <v>30000</v>
      </c>
      <c r="H98" s="110">
        <f t="shared" si="61"/>
        <v>28227</v>
      </c>
      <c r="I98" s="110">
        <f t="shared" si="62"/>
        <v>861</v>
      </c>
      <c r="J98" s="110">
        <f t="shared" si="63"/>
        <v>2130</v>
      </c>
      <c r="K98" s="110">
        <f t="shared" si="64"/>
        <v>330.00000000000006</v>
      </c>
      <c r="L98" s="110">
        <f t="shared" si="65"/>
        <v>912</v>
      </c>
      <c r="M98" s="110">
        <f t="shared" si="66"/>
        <v>2127</v>
      </c>
      <c r="N98" s="110"/>
      <c r="O98" s="110">
        <f t="shared" si="67"/>
        <v>6360</v>
      </c>
      <c r="P98" s="110">
        <v>25</v>
      </c>
      <c r="Q98" s="111"/>
      <c r="R98" s="111"/>
      <c r="S98" s="110"/>
      <c r="T98" s="110">
        <v>100</v>
      </c>
      <c r="U98" s="110">
        <f>IF((H98*12)&gt;867123.01,(79776+(((H98*12)-867123.01)*0.25))/12,IF((H98*12)&gt;624329.01,(31216+(((H98*12)-624329.01)*0.2))/12,IF((H98*12)&gt;416220.01,(((H98*12)-416220.01)*0.15)/12,0)))</f>
        <v>0</v>
      </c>
      <c r="V98" s="110"/>
      <c r="W98" s="110">
        <f t="shared" ref="W98:W103" si="70">P98+Q98+R98+S98+T98+U98</f>
        <v>125</v>
      </c>
      <c r="X98" s="110">
        <f t="shared" si="68"/>
        <v>1773</v>
      </c>
      <c r="Y98" s="110">
        <f t="shared" si="69"/>
        <v>4257</v>
      </c>
      <c r="Z98" s="110">
        <f t="shared" ref="Z98:Z103" si="71">+G98-(W98+X98)</f>
        <v>28102</v>
      </c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</row>
    <row r="99" spans="1:80" s="10" customFormat="1" ht="30" x14ac:dyDescent="0.2">
      <c r="A99" s="108">
        <v>90</v>
      </c>
      <c r="B99" s="112" t="s">
        <v>206</v>
      </c>
      <c r="C99" s="112" t="s">
        <v>74</v>
      </c>
      <c r="D99" s="112" t="s">
        <v>63</v>
      </c>
      <c r="E99" s="109" t="s">
        <v>207</v>
      </c>
      <c r="F99" s="112" t="s">
        <v>69</v>
      </c>
      <c r="G99" s="110">
        <v>25000</v>
      </c>
      <c r="H99" s="110">
        <f t="shared" si="61"/>
        <v>23522.5</v>
      </c>
      <c r="I99" s="110">
        <f t="shared" si="62"/>
        <v>717.5</v>
      </c>
      <c r="J99" s="110">
        <f t="shared" si="63"/>
        <v>1774.9999999999998</v>
      </c>
      <c r="K99" s="110">
        <f t="shared" si="64"/>
        <v>275</v>
      </c>
      <c r="L99" s="110">
        <f t="shared" si="65"/>
        <v>760</v>
      </c>
      <c r="M99" s="110">
        <f t="shared" si="66"/>
        <v>1772.5000000000002</v>
      </c>
      <c r="N99" s="110"/>
      <c r="O99" s="110">
        <f t="shared" si="67"/>
        <v>5300</v>
      </c>
      <c r="P99" s="110">
        <v>25</v>
      </c>
      <c r="Q99" s="111"/>
      <c r="R99" s="111"/>
      <c r="S99" s="110"/>
      <c r="T99" s="110">
        <v>100</v>
      </c>
      <c r="U99" s="110">
        <f>IF((H99*12)&gt;867123.01,(79776+(((H99*12)-867123.01)*0.25))/12,IF((H99*12)&gt;624329.01,(31216+(((H99*12)-624329.01)*0.2))/12,IF((H99*12)&gt;416220.01,(((H99*12)-416220.01)*0.15)/12,0)))</f>
        <v>0</v>
      </c>
      <c r="V99" s="110"/>
      <c r="W99" s="110">
        <f t="shared" si="70"/>
        <v>125</v>
      </c>
      <c r="X99" s="110">
        <f t="shared" si="68"/>
        <v>1477.5</v>
      </c>
      <c r="Y99" s="110">
        <f t="shared" si="69"/>
        <v>3547.5</v>
      </c>
      <c r="Z99" s="110">
        <f t="shared" si="71"/>
        <v>23397.5</v>
      </c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</row>
    <row r="100" spans="1:80" ht="21" customHeight="1" x14ac:dyDescent="0.25">
      <c r="A100" s="108">
        <v>91</v>
      </c>
      <c r="B100" s="112" t="s">
        <v>209</v>
      </c>
      <c r="C100" s="112" t="s">
        <v>73</v>
      </c>
      <c r="D100" s="112" t="s">
        <v>63</v>
      </c>
      <c r="E100" s="109" t="s">
        <v>34</v>
      </c>
      <c r="F100" s="112" t="s">
        <v>69</v>
      </c>
      <c r="G100" s="110">
        <v>26000</v>
      </c>
      <c r="H100" s="110">
        <f t="shared" si="61"/>
        <v>24463.4</v>
      </c>
      <c r="I100" s="110">
        <f t="shared" si="62"/>
        <v>746.2</v>
      </c>
      <c r="J100" s="110">
        <f t="shared" si="63"/>
        <v>1845.9999999999998</v>
      </c>
      <c r="K100" s="110">
        <f t="shared" si="64"/>
        <v>286.00000000000006</v>
      </c>
      <c r="L100" s="110">
        <f t="shared" si="65"/>
        <v>790.4</v>
      </c>
      <c r="M100" s="110">
        <f t="shared" si="66"/>
        <v>1843.4</v>
      </c>
      <c r="N100" s="119"/>
      <c r="O100" s="110">
        <f t="shared" si="67"/>
        <v>5512</v>
      </c>
      <c r="P100" s="110">
        <v>25</v>
      </c>
      <c r="Q100" s="120"/>
      <c r="R100" s="119"/>
      <c r="S100" s="121"/>
      <c r="T100" s="110">
        <v>100</v>
      </c>
      <c r="U100" s="110">
        <f t="shared" ref="U100:U103" si="72">IF((H100*12)&gt;867123.01,(79776+(((H100*12)-867123.01)*0.25))/12,IF((H100*12)&gt;624329.01,(31216+(((H100*12)-624329.01)*0.2))/12,IF((H100*12)&gt;416220.01,(((H100*12)-416220.01)*0.15)/12,0)))</f>
        <v>0</v>
      </c>
      <c r="V100" s="121"/>
      <c r="W100" s="110">
        <f t="shared" si="70"/>
        <v>125</v>
      </c>
      <c r="X100" s="110">
        <f t="shared" si="68"/>
        <v>1536.6</v>
      </c>
      <c r="Y100" s="110">
        <f t="shared" si="69"/>
        <v>3689.3999999999996</v>
      </c>
      <c r="Z100" s="110">
        <f t="shared" si="71"/>
        <v>24338.400000000001</v>
      </c>
    </row>
    <row r="101" spans="1:80" ht="30" x14ac:dyDescent="0.25">
      <c r="A101" s="108">
        <v>92</v>
      </c>
      <c r="B101" s="112" t="s">
        <v>210</v>
      </c>
      <c r="C101" s="112" t="s">
        <v>74</v>
      </c>
      <c r="D101" s="112" t="s">
        <v>63</v>
      </c>
      <c r="E101" s="109" t="s">
        <v>34</v>
      </c>
      <c r="F101" s="112" t="s">
        <v>69</v>
      </c>
      <c r="G101" s="110">
        <v>26000</v>
      </c>
      <c r="H101" s="110">
        <f t="shared" si="61"/>
        <v>24463.4</v>
      </c>
      <c r="I101" s="110">
        <f t="shared" si="62"/>
        <v>746.2</v>
      </c>
      <c r="J101" s="110">
        <f t="shared" si="63"/>
        <v>1845.9999999999998</v>
      </c>
      <c r="K101" s="110">
        <f t="shared" si="64"/>
        <v>286.00000000000006</v>
      </c>
      <c r="L101" s="110">
        <f t="shared" si="65"/>
        <v>790.4</v>
      </c>
      <c r="M101" s="110">
        <f t="shared" si="66"/>
        <v>1843.4</v>
      </c>
      <c r="N101" s="119"/>
      <c r="O101" s="110">
        <f t="shared" si="67"/>
        <v>5512</v>
      </c>
      <c r="P101" s="110">
        <v>25</v>
      </c>
      <c r="Q101" s="120"/>
      <c r="R101" s="119"/>
      <c r="S101" s="121"/>
      <c r="T101" s="110">
        <v>100</v>
      </c>
      <c r="U101" s="110">
        <f t="shared" si="72"/>
        <v>0</v>
      </c>
      <c r="V101" s="121"/>
      <c r="W101" s="110">
        <f t="shared" si="70"/>
        <v>125</v>
      </c>
      <c r="X101" s="110">
        <f t="shared" si="68"/>
        <v>1536.6</v>
      </c>
      <c r="Y101" s="110">
        <f t="shared" si="69"/>
        <v>3689.3999999999996</v>
      </c>
      <c r="Z101" s="110">
        <f t="shared" si="71"/>
        <v>24338.400000000001</v>
      </c>
    </row>
    <row r="102" spans="1:80" ht="30" x14ac:dyDescent="0.25">
      <c r="A102" s="108">
        <v>93</v>
      </c>
      <c r="B102" s="112" t="s">
        <v>211</v>
      </c>
      <c r="C102" s="112" t="s">
        <v>73</v>
      </c>
      <c r="D102" s="112" t="s">
        <v>212</v>
      </c>
      <c r="E102" s="109" t="s">
        <v>21</v>
      </c>
      <c r="F102" s="112" t="s">
        <v>69</v>
      </c>
      <c r="G102" s="110">
        <v>26000</v>
      </c>
      <c r="H102" s="110">
        <f t="shared" si="61"/>
        <v>24463.4</v>
      </c>
      <c r="I102" s="110">
        <f t="shared" si="62"/>
        <v>746.2</v>
      </c>
      <c r="J102" s="110">
        <f t="shared" si="63"/>
        <v>1845.9999999999998</v>
      </c>
      <c r="K102" s="110">
        <f t="shared" si="64"/>
        <v>286.00000000000006</v>
      </c>
      <c r="L102" s="110">
        <f t="shared" si="65"/>
        <v>790.4</v>
      </c>
      <c r="M102" s="110">
        <f t="shared" si="66"/>
        <v>1843.4</v>
      </c>
      <c r="N102" s="119"/>
      <c r="O102" s="110">
        <f t="shared" si="67"/>
        <v>5512</v>
      </c>
      <c r="P102" s="110">
        <v>25</v>
      </c>
      <c r="Q102" s="120"/>
      <c r="R102" s="119"/>
      <c r="S102" s="121"/>
      <c r="T102" s="110">
        <v>100</v>
      </c>
      <c r="U102" s="110">
        <f t="shared" si="72"/>
        <v>0</v>
      </c>
      <c r="V102" s="121"/>
      <c r="W102" s="110">
        <f t="shared" si="70"/>
        <v>125</v>
      </c>
      <c r="X102" s="110">
        <f t="shared" si="68"/>
        <v>1536.6</v>
      </c>
      <c r="Y102" s="110">
        <f t="shared" si="69"/>
        <v>3689.3999999999996</v>
      </c>
      <c r="Z102" s="110">
        <f t="shared" si="71"/>
        <v>24338.400000000001</v>
      </c>
    </row>
    <row r="103" spans="1:80" ht="30" x14ac:dyDescent="0.25">
      <c r="A103" s="108">
        <v>94</v>
      </c>
      <c r="B103" s="112" t="s">
        <v>213</v>
      </c>
      <c r="C103" s="112" t="s">
        <v>73</v>
      </c>
      <c r="D103" s="112" t="s">
        <v>212</v>
      </c>
      <c r="E103" s="109" t="s">
        <v>21</v>
      </c>
      <c r="F103" s="112" t="s">
        <v>69</v>
      </c>
      <c r="G103" s="110">
        <v>26000</v>
      </c>
      <c r="H103" s="110">
        <f t="shared" si="61"/>
        <v>24463.4</v>
      </c>
      <c r="I103" s="110">
        <f t="shared" si="62"/>
        <v>746.2</v>
      </c>
      <c r="J103" s="110">
        <f t="shared" si="63"/>
        <v>1845.9999999999998</v>
      </c>
      <c r="K103" s="110">
        <f t="shared" si="64"/>
        <v>286.00000000000006</v>
      </c>
      <c r="L103" s="110">
        <f t="shared" si="65"/>
        <v>790.4</v>
      </c>
      <c r="M103" s="110">
        <f t="shared" si="66"/>
        <v>1843.4</v>
      </c>
      <c r="N103" s="119"/>
      <c r="O103" s="110">
        <f t="shared" si="67"/>
        <v>5512</v>
      </c>
      <c r="P103" s="110">
        <v>25</v>
      </c>
      <c r="Q103" s="120"/>
      <c r="R103" s="119"/>
      <c r="S103" s="121"/>
      <c r="T103" s="110">
        <v>100</v>
      </c>
      <c r="U103" s="110">
        <f t="shared" si="72"/>
        <v>0</v>
      </c>
      <c r="V103" s="121"/>
      <c r="W103" s="110">
        <f t="shared" si="70"/>
        <v>125</v>
      </c>
      <c r="X103" s="110">
        <f t="shared" si="68"/>
        <v>1536.6</v>
      </c>
      <c r="Y103" s="110">
        <f t="shared" si="69"/>
        <v>3689.3999999999996</v>
      </c>
      <c r="Z103" s="110">
        <f t="shared" si="71"/>
        <v>24338.400000000001</v>
      </c>
    </row>
    <row r="104" spans="1:80" s="11" customFormat="1" ht="11.25" x14ac:dyDescent="0.2">
      <c r="A104" s="45"/>
      <c r="B104" s="46"/>
      <c r="C104" s="47"/>
      <c r="D104" s="46"/>
      <c r="E104" s="48"/>
      <c r="F104" s="46"/>
      <c r="G104" s="42"/>
      <c r="H104" s="49"/>
      <c r="I104" s="42"/>
      <c r="J104" s="42"/>
      <c r="K104" s="42"/>
      <c r="L104" s="42"/>
      <c r="M104" s="42"/>
      <c r="N104" s="42"/>
      <c r="O104" s="42"/>
      <c r="P104" s="42"/>
      <c r="Q104" s="36"/>
      <c r="R104" s="42"/>
      <c r="S104" s="42"/>
      <c r="T104" s="42"/>
      <c r="U104" s="43"/>
      <c r="V104" s="43"/>
      <c r="W104" s="44"/>
      <c r="X104" s="44"/>
      <c r="Y104" s="44"/>
      <c r="Z104" s="44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</row>
    <row r="105" spans="1:80" s="32" customFormat="1" ht="15.75" x14ac:dyDescent="0.25">
      <c r="A105" s="50"/>
      <c r="B105" s="122" t="s">
        <v>196</v>
      </c>
      <c r="C105" s="123"/>
      <c r="D105" s="124"/>
      <c r="E105" s="125"/>
      <c r="F105" s="124"/>
      <c r="G105" s="126">
        <f>SUM(G10:G104)</f>
        <v>5810375</v>
      </c>
      <c r="H105" s="126">
        <f t="shared" ref="H105:M105" si="73">SUM(H10:H103)</f>
        <v>5428635.9075000053</v>
      </c>
      <c r="I105" s="126">
        <f t="shared" si="73"/>
        <v>165760.44250000015</v>
      </c>
      <c r="J105" s="126">
        <f t="shared" si="73"/>
        <v>410069.375</v>
      </c>
      <c r="K105" s="126">
        <f t="shared" si="73"/>
        <v>44226.324999999997</v>
      </c>
      <c r="L105" s="126">
        <f t="shared" si="73"/>
        <v>160017.99999999988</v>
      </c>
      <c r="M105" s="126">
        <f t="shared" si="73"/>
        <v>373199.85750000051</v>
      </c>
      <c r="N105" s="126">
        <f>SUM(N10:N99)</f>
        <v>55960.649999999987</v>
      </c>
      <c r="O105" s="126">
        <f>SUM(O10:O103)</f>
        <v>1209234.6499999999</v>
      </c>
      <c r="P105" s="126">
        <f>SUM(P10:P99)</f>
        <v>2250</v>
      </c>
      <c r="Q105" s="126">
        <f>SUM(Q10:Q99)</f>
        <v>167789.66999999998</v>
      </c>
      <c r="R105" s="126">
        <f>SUM(R10:R99)</f>
        <v>13088.960000000003</v>
      </c>
      <c r="S105" s="126">
        <f>SUM(S10:S99)</f>
        <v>0</v>
      </c>
      <c r="T105" s="126">
        <f>SUM(T10:T104)</f>
        <v>9100</v>
      </c>
      <c r="U105" s="126">
        <f>SUM(U10:U103)</f>
        <v>570814.04533333343</v>
      </c>
      <c r="V105" s="126">
        <f>SUM(V10:V99)</f>
        <v>804.67</v>
      </c>
      <c r="W105" s="126">
        <f>SUM(W10:W104)</f>
        <v>763142.6753333332</v>
      </c>
      <c r="X105" s="126">
        <f>SUM(X10:X103)</f>
        <v>381739.09249999956</v>
      </c>
      <c r="Y105" s="126">
        <f>SUM(Y10:Y103)</f>
        <v>783764.23250000039</v>
      </c>
      <c r="Z105" s="126">
        <f>SUM(Z10:Z104)</f>
        <v>4665493.2321666675</v>
      </c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</row>
    <row r="106" spans="1:80" s="11" customFormat="1" x14ac:dyDescent="0.2">
      <c r="A106" s="51"/>
      <c r="B106" s="124"/>
      <c r="C106" s="123"/>
      <c r="D106" s="124"/>
      <c r="E106" s="125"/>
      <c r="F106" s="124"/>
      <c r="G106" s="127"/>
      <c r="H106" s="124"/>
      <c r="I106" s="128"/>
      <c r="J106" s="128"/>
      <c r="K106" s="128"/>
      <c r="L106" s="128"/>
      <c r="M106" s="128"/>
      <c r="N106" s="129"/>
      <c r="O106" s="128"/>
      <c r="P106" s="128"/>
      <c r="Q106" s="130"/>
      <c r="R106" s="128"/>
      <c r="S106" s="128"/>
      <c r="T106" s="128"/>
      <c r="U106" s="128"/>
      <c r="V106" s="128"/>
      <c r="W106" s="128"/>
      <c r="X106" s="128"/>
      <c r="Y106" s="128"/>
      <c r="Z106" s="128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</row>
    <row r="107" spans="1:80" s="34" customFormat="1" ht="17.25" x14ac:dyDescent="0.3">
      <c r="A107" s="54"/>
      <c r="B107" s="131"/>
      <c r="C107" s="123"/>
      <c r="D107" s="131"/>
      <c r="E107" s="125" t="s">
        <v>197</v>
      </c>
      <c r="F107" s="131"/>
      <c r="G107" s="127"/>
      <c r="H107" s="132"/>
      <c r="I107" s="128"/>
      <c r="J107" s="128"/>
      <c r="K107" s="128"/>
      <c r="L107" s="128"/>
      <c r="M107" s="128"/>
      <c r="N107" s="128">
        <f>55960.65-N105</f>
        <v>0</v>
      </c>
      <c r="O107" s="128"/>
      <c r="P107" s="128"/>
      <c r="Q107" s="130">
        <f>167789.67-Q105</f>
        <v>0</v>
      </c>
      <c r="R107" s="128"/>
      <c r="S107" s="133"/>
      <c r="T107" s="133"/>
      <c r="U107" s="133"/>
      <c r="V107" s="133"/>
      <c r="W107" s="133"/>
      <c r="X107" s="128"/>
      <c r="Y107" s="133"/>
      <c r="Z107" s="133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</row>
    <row r="108" spans="1:80" s="34" customFormat="1" ht="17.25" x14ac:dyDescent="0.3">
      <c r="B108" s="134"/>
      <c r="C108" s="135"/>
      <c r="D108" s="134"/>
      <c r="E108" s="136"/>
      <c r="F108" s="134"/>
      <c r="G108" s="127"/>
      <c r="H108" s="137"/>
      <c r="I108" s="128"/>
      <c r="J108" s="128"/>
      <c r="K108" s="128"/>
      <c r="L108" s="128"/>
      <c r="M108" s="128"/>
      <c r="N108" s="128"/>
      <c r="O108" s="128"/>
      <c r="P108" s="128"/>
      <c r="Q108" s="138"/>
      <c r="R108" s="139"/>
      <c r="S108" s="133"/>
      <c r="T108" s="128"/>
      <c r="U108" s="128"/>
      <c r="V108" s="128"/>
      <c r="W108" s="128"/>
      <c r="X108" s="128"/>
      <c r="Y108" s="128"/>
      <c r="Z108" s="133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</row>
    <row r="109" spans="1:80" s="34" customFormat="1" ht="17.25" x14ac:dyDescent="0.3">
      <c r="B109" s="134"/>
      <c r="C109" s="135"/>
      <c r="D109" s="134" t="s">
        <v>148</v>
      </c>
      <c r="E109" s="136"/>
      <c r="F109" s="134" t="s">
        <v>208</v>
      </c>
      <c r="G109" s="127"/>
      <c r="H109" s="140"/>
      <c r="I109" s="128"/>
      <c r="J109" s="128"/>
      <c r="K109" s="128"/>
      <c r="L109" s="128"/>
      <c r="M109" s="128"/>
      <c r="N109" s="128"/>
      <c r="O109" s="128"/>
      <c r="P109" s="128"/>
      <c r="Q109" s="141"/>
      <c r="R109" s="139"/>
      <c r="S109" s="133"/>
      <c r="T109" s="128"/>
      <c r="U109" s="128"/>
      <c r="V109" s="128"/>
      <c r="W109" s="128"/>
      <c r="X109" s="128"/>
      <c r="Y109" s="128"/>
      <c r="Z109" s="133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</row>
    <row r="110" spans="1:80" s="34" customFormat="1" ht="13.5" customHeight="1" x14ac:dyDescent="0.3">
      <c r="B110" s="134"/>
      <c r="C110" s="135"/>
      <c r="D110" s="134" t="s">
        <v>149</v>
      </c>
      <c r="E110" s="125"/>
      <c r="F110" s="131" t="s">
        <v>152</v>
      </c>
      <c r="G110" s="127"/>
      <c r="H110" s="127"/>
      <c r="I110" s="128"/>
      <c r="J110" s="128"/>
      <c r="K110" s="128"/>
      <c r="L110" s="128"/>
      <c r="M110" s="128"/>
      <c r="N110" s="128"/>
      <c r="O110" s="128"/>
      <c r="P110" s="128"/>
      <c r="Q110" s="138"/>
      <c r="R110" s="139"/>
      <c r="S110" s="133"/>
      <c r="T110" s="128"/>
      <c r="U110" s="128"/>
      <c r="V110" s="128"/>
      <c r="W110" s="128"/>
      <c r="X110" s="128"/>
      <c r="Y110" s="128"/>
      <c r="Z110" s="133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</row>
    <row r="111" spans="1:80" s="11" customFormat="1" x14ac:dyDescent="0.25">
      <c r="B111" s="12"/>
      <c r="C111" s="13"/>
      <c r="D111" s="12"/>
      <c r="E111" s="53"/>
      <c r="F111" s="52"/>
      <c r="G111" s="55"/>
      <c r="H111" s="56"/>
      <c r="I111" s="56"/>
      <c r="J111" s="6"/>
      <c r="K111" s="6"/>
      <c r="L111" s="6"/>
      <c r="M111" s="6"/>
      <c r="N111" s="6"/>
      <c r="O111" s="6"/>
      <c r="P111" s="6"/>
      <c r="Q111" s="38"/>
      <c r="R111" s="40"/>
      <c r="S111" s="6"/>
      <c r="T111" s="40"/>
      <c r="U111" s="41"/>
      <c r="V111" s="41"/>
      <c r="W111" s="40"/>
      <c r="X111" s="40"/>
      <c r="Y111" s="40"/>
      <c r="Z111" s="21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</row>
    <row r="112" spans="1:80" s="11" customFormat="1" x14ac:dyDescent="0.25">
      <c r="B112" s="12"/>
      <c r="C112" s="13"/>
      <c r="D112" s="12"/>
      <c r="E112" s="22"/>
      <c r="F112" s="12"/>
      <c r="G112" s="55"/>
      <c r="H112" s="5"/>
      <c r="I112" s="4"/>
      <c r="J112" s="6"/>
      <c r="K112" s="6"/>
      <c r="L112" s="6"/>
      <c r="M112" s="6"/>
      <c r="N112" s="6"/>
      <c r="O112" s="6"/>
      <c r="P112" s="6"/>
      <c r="Q112" s="38"/>
      <c r="R112" s="25"/>
      <c r="S112" s="6"/>
      <c r="T112" s="6"/>
      <c r="U112" s="21"/>
      <c r="V112" s="21"/>
      <c r="W112" s="6"/>
      <c r="X112" s="6"/>
      <c r="Y112" s="6"/>
      <c r="Z112" s="21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</row>
    <row r="113" spans="6:26" x14ac:dyDescent="0.25">
      <c r="G113" s="14"/>
      <c r="H113" s="12"/>
      <c r="I113" s="15"/>
      <c r="J113" s="15"/>
      <c r="K113" s="15"/>
      <c r="L113" s="15"/>
      <c r="M113" s="15"/>
      <c r="N113" s="15"/>
      <c r="O113" s="16"/>
      <c r="P113" s="16"/>
      <c r="Q113" s="37"/>
      <c r="R113" s="15"/>
      <c r="S113" s="16"/>
      <c r="T113" s="16"/>
      <c r="U113" s="16"/>
      <c r="V113" s="16"/>
      <c r="W113" s="16"/>
      <c r="X113" s="18"/>
      <c r="Y113" s="16"/>
      <c r="Z113" s="16"/>
    </row>
    <row r="114" spans="6:26" x14ac:dyDescent="0.25">
      <c r="G114" s="14"/>
      <c r="H114" s="12"/>
      <c r="I114" s="15"/>
      <c r="J114" s="15"/>
      <c r="K114" s="15"/>
      <c r="L114" s="15"/>
      <c r="M114" s="15"/>
      <c r="N114" s="15"/>
      <c r="O114" s="16"/>
      <c r="P114" s="16"/>
      <c r="Q114" s="37"/>
      <c r="R114" s="15"/>
      <c r="S114" s="16"/>
      <c r="T114" s="16"/>
      <c r="U114" s="16"/>
      <c r="V114" s="16"/>
      <c r="W114" s="16"/>
      <c r="X114" s="18"/>
      <c r="Y114" s="16"/>
      <c r="Z114" s="16"/>
    </row>
    <row r="115" spans="6:26" x14ac:dyDescent="0.25">
      <c r="G115" s="3"/>
      <c r="H115" s="2"/>
    </row>
    <row r="116" spans="6:26" x14ac:dyDescent="0.25">
      <c r="G116" s="3"/>
      <c r="H116" s="2"/>
    </row>
    <row r="117" spans="6:26" x14ac:dyDescent="0.25">
      <c r="G117" s="3"/>
      <c r="H117" s="2"/>
    </row>
    <row r="118" spans="6:26" x14ac:dyDescent="0.25">
      <c r="F118" s="27"/>
      <c r="G118" s="3"/>
      <c r="H118" s="2"/>
    </row>
    <row r="119" spans="6:26" x14ac:dyDescent="0.25">
      <c r="F119" s="27"/>
      <c r="G119" s="3"/>
      <c r="H119" s="2"/>
    </row>
    <row r="120" spans="6:26" x14ac:dyDescent="0.25">
      <c r="G120" s="3"/>
      <c r="H120" s="2"/>
    </row>
    <row r="121" spans="6:26" x14ac:dyDescent="0.25">
      <c r="G121" s="3"/>
      <c r="H121" s="2"/>
    </row>
    <row r="122" spans="6:26" x14ac:dyDescent="0.25">
      <c r="G122" s="3"/>
      <c r="H122" s="2"/>
    </row>
    <row r="123" spans="6:26" x14ac:dyDescent="0.25">
      <c r="G123" s="3"/>
      <c r="H123" s="2"/>
    </row>
    <row r="124" spans="6:26" x14ac:dyDescent="0.25">
      <c r="G124" s="3"/>
      <c r="H124" s="2"/>
    </row>
    <row r="125" spans="6:26" x14ac:dyDescent="0.25">
      <c r="G125" s="3"/>
      <c r="H125" s="2"/>
    </row>
    <row r="126" spans="6:26" x14ac:dyDescent="0.25">
      <c r="G126" s="3"/>
      <c r="H126" s="2"/>
    </row>
    <row r="127" spans="6:26" x14ac:dyDescent="0.25">
      <c r="G127" s="3"/>
      <c r="H127" s="2"/>
    </row>
    <row r="128" spans="6:26" x14ac:dyDescent="0.25"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</sheetData>
  <sortState ref="A9:CA110">
    <sortCondition ref="E9:E110"/>
  </sortState>
  <mergeCells count="10">
    <mergeCell ref="A5:Z5"/>
    <mergeCell ref="P7:U7"/>
    <mergeCell ref="X7:Y7"/>
    <mergeCell ref="C7:C9"/>
    <mergeCell ref="K8:K9"/>
    <mergeCell ref="I8:J8"/>
    <mergeCell ref="L8:M8"/>
    <mergeCell ref="I7:N7"/>
    <mergeCell ref="X8:X9"/>
    <mergeCell ref="Y8:Y9"/>
  </mergeCells>
  <pageMargins left="0" right="0" top="1.33" bottom="0.15748031496062992" header="0.31496062992125984" footer="0.31496062992125984"/>
  <pageSetup paperSize="5" scale="48" orientation="landscape" r:id="rId1"/>
  <rowBreaks count="3" manualBreakCount="3">
    <brk id="36" max="79" man="1"/>
    <brk id="63" max="79" man="1"/>
    <brk id="88" max="79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2022-12-08T13:11:33Z</cp:lastPrinted>
  <dcterms:created xsi:type="dcterms:W3CDTF">2021-10-19T14:31:34Z</dcterms:created>
  <dcterms:modified xsi:type="dcterms:W3CDTF">2022-12-08T13:12:49Z</dcterms:modified>
</cp:coreProperties>
</file>