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srvarch01\DPD\DPD-PPP\DPD-PPP-DIGEPRES\02. Seguimiento IGP\2024\3er. Trim\"/>
    </mc:Choice>
  </mc:AlternateContent>
  <xr:revisionPtr revIDLastSave="36" documentId="11_97B2477650ADAF84C4F25B05C97134E6F39265B4" xr6:coauthVersionLast="47" xr6:coauthVersionMax="47" xr10:uidLastSave="{F5AABD45-597C-4BB7-9DDA-1E42D1E48653}"/>
  <bookViews>
    <workbookView xWindow="28680" yWindow="-120" windowWidth="29040" windowHeight="15840" firstSheet="3" activeTab="3" xr2:uid="{00000000-000D-0000-FFFF-FFFF00000000}"/>
  </bookViews>
  <sheets>
    <sheet name="Primer trimestre" sheetId="2" state="hidden" r:id="rId1"/>
    <sheet name="segundo trimestre" sheetId="1" state="hidden" r:id="rId2"/>
    <sheet name=" Semestral" sheetId="6" state="hidden" r:id="rId3"/>
    <sheet name="4to.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'4to. trimestre'!$A$1:$J$52</definedName>
    <definedName name="_xlnm.Print_Area" localSheetId="0">'Primer trimestre'!$A$1:$J$54</definedName>
    <definedName name="_xlnm.Print_Area" localSheetId="1">'segundo trimestre'!$A$1:$J$61</definedName>
  </definedNames>
  <calcPr calcId="191028"/>
  <pivotCaches>
    <pivotCache cacheId="5191"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8" l="1"/>
  <c r="I25" i="8" l="1"/>
  <c r="J30" i="8" l="1"/>
  <c r="J29" i="8"/>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16" i="9" l="1"/>
  <c r="I17" i="9"/>
  <c r="I18" i="9"/>
  <c r="I4" i="9"/>
  <c r="I19" i="9"/>
  <c r="I15" i="9"/>
  <c r="I6" i="9"/>
  <c r="I5" i="9"/>
  <c r="H17" i="9"/>
  <c r="F8" i="9"/>
  <c r="I8" i="9" s="1"/>
  <c r="I7" i="9"/>
  <c r="I14" i="9"/>
  <c r="F20" i="9"/>
  <c r="H20" i="9" s="1"/>
  <c r="H6" i="9"/>
  <c r="H16" i="9"/>
  <c r="M30" i="8"/>
  <c r="M29" i="8"/>
  <c r="H15" i="9"/>
  <c r="H4" i="9"/>
  <c r="H8" i="9" s="1"/>
  <c r="I20" i="9" l="1"/>
  <c r="L30" i="8"/>
  <c r="K30" i="8"/>
  <c r="L29" i="8"/>
  <c r="K29" i="8"/>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<sst xmlns="http://schemas.openxmlformats.org/spreadsheetml/2006/main" count="474" uniqueCount="182">
  <si>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</si>
  <si>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</si>
  <si>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</si>
  <si>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</si>
  <si>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</si>
  <si>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</si>
  <si>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</si>
  <si>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</si>
  <si>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</si>
  <si>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</si>
  <si>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</si>
  <si>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</si>
  <si>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</si>
  <si>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</si>
  <si>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</si>
  <si>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</si>
  <si>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</si>
  <si>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</si>
  <si>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</si>
  <si>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</si>
  <si>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</si>
  <si>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</si>
  <si>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</si>
  <si>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</si>
  <si>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</si>
  <si>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</si>
  <si>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</si>
  <si>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</si>
  <si>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</si>
  <si>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</si>
  <si>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</si>
  <si>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</si>
  <si>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</si>
  <si>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</si>
  <si>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</si>
  <si>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</si>
  <si>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</si>
  <si>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</si>
  <si>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</si>
  <si>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</si>
  <si>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</si>
  <si>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</si>
  <si>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</si>
  <si>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</si>
  <si>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</si>
  <si>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</si>
  <si>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</si>
  <si>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</si>
  <si>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</si>
  <si>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</si>
  <si>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</si>
  <si>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</si>
  <si>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</si>
  <si>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</si>
  <si>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</si>
  <si>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</si>
  <si>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</si>
  <si>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</si>
  <si>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</si>
  <si>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</si>
  <si>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</si>
  <si>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</si>
  <si>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</si>
  <si>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</si>
  <si>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</si>
  <si>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</si>
  <si>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</si>
  <si>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</si>
  <si>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</si>
  <si>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</si>
  <si>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</si>
  <si>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</si>
  <si>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</si>
  <si>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</si>
  <si>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</si>
  <si>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</si>
  <si>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</si>
  <si>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</si>
  <si>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</si>
  <si>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</si>
  <si>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</si>
  <si>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</si>
  <si>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</si>
  <si>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</si>
  <si>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</si>
  <si>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</si>
  <si>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</si>
  <si>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</si>
  <si>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</si>
  <si>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</si>
  <si>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</si>
  <si>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r>
      <rPr>
        <i/>
        <sz val="11"/>
        <color theme="1"/>
        <rFont val="Calibri"/>
        <family val="2"/>
        <scheme val="minor"/>
      </rPr>
      <t>En el tercer trimestre del 2024 el Consejo Nacional de Seguridad Social (CNSS) logró realizar las convocatorias  de sus sesiones programadas, como parte de la política priorizada y la gestión operativa de las mesas de trabajo correspondiente a: sesiones ordinarias y extraordinarias del pleno del Consejo de Seguridad Social fueron ejecutadas un total de 05 de  sesiones ordinarias  y 01  extraordinaria que permitieron la emisión 35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t>
    </r>
    <r>
      <rPr>
        <i/>
        <sz val="11"/>
        <color rgb="FFFF0000"/>
        <rFont val="Calibri"/>
        <family val="2"/>
        <scheme val="minor"/>
      </rPr>
      <t xml:space="preserve">
</t>
    </r>
  </si>
  <si>
    <t>La desviación física-financiera es como resultado de la dinamización de las sesiones que se evidencia en aumento de la cantidad de sesiones (50 sesiones para el t3) en comparación con el trimestre pasado dadas las reuniones de las comisiones de: Apelación, salud y presupuesto que ameritaron la aplicación de la resolución del CNSS No. 585-02, que aprueba la aplicación de un aumento de las Dietas de los consejeros para el año 2024, y se acoge a lo establecido en el dispositivo de la Resolución no. 412-02 d/f 29/2/2024, que dispuso lo siguiente: “Se acoge la propuesta de aumento de dietas según la Resolución del CNSS No. 412-02, d/f 26/1/2017 que establece en su Artículo Segundo, que se realizará una revisión cada dos (2) años de la dieta de los consejeros, tomando en cuenta la variación del Índice de Precio del Consumidor (IPC) y la disponibilidad financiera del CNSS. 
 Quedando establecido que conforme a la Indexación de Valores por la variación del Índice de Precios al Consumidor (IPC), en lo adelante, la Dieta de los consejeros será de Diez Mil Seiscientos Cincuenta y Dos pesos dominicanos con 07/100 (RD$10,652.07). 10,562.07, lo anterior es proporcional al presupuesto erogado</t>
  </si>
  <si>
    <t xml:space="preserve">La Dirección de Evaluación Médica de Discapacidad, en el tercer trimestre del 2024 recibió un total de 720 solicitudes de evaluación del grado de discapacidad, Se ha calificado y dictaminado 1,618 expedientes, se han notificados 943 a las entidades receptoras en el período. </t>
  </si>
  <si>
    <t>La desviación física debido a lo pautado en la proyección realizada en el informe de gestión presupuestaria del segundo trimestre tras la implementación de mejoras el área de Cálida Médica, la cual ha experimentado un aumento significativo en la carga de trabajo, por lo que en el mes de junio-2024 con la provisión presupuestaria y de personal se trabajó el cúmulo de casos por notificar de 502 dictámenes (Casos pendientes que han superado los 60 días laborables: 248 casos / Casos pendientes que aún no han llegado a los 60 días laborables: 254 casos, tras un trabajo operativo realizado por Calidad Médica para notificar estos casos, se ve reflejado en el aumento exponencial de casos Notificados en el mes de Septiembre 2024 y así el pago de este esfuerzo sus facturas llegaron en septiembre el mismo se verá reflejado en el T4. 
En tanto a nivel financiero se refleja un ligera reducción debido a las facturas pendientes de completas, que se reflejaran en el próximo corte t4 en correspondencia con los casos dictaminados.(facturas médicos comisionados-proveedor)</t>
  </si>
  <si>
    <t>1- Se proyecta una desviación (+) a nivel financiero del producto 6710, debido al aumento de la producción física en el t3 del departamento de calidad médica para la reducción de los cuellos de botella, así el pago de este esfuerzo se validará en las facturas a pagar a los médicos comisionados (proveedor) en el t4.
2- Continuar implementando mejoras tanto los procesos de Calidad Médica, como la plataforma, están siendo ajustados para dar respuesta y se ha dispuesto mantener la ampliación del equipo hasta cierre de año, a fin de mitigar las desviaciones proyectadas y garantizar el cumplimiento de los plazos de entrega de los servicios a los afiliados.  
3- Concluir la 3ra fase de requerimientos aplicados de SIGEBEN.
4- Evitar el aumento de las apelaciones y la devueltas por calidad médica.</t>
  </si>
  <si>
    <r>
      <rPr>
        <b/>
        <sz val="11"/>
        <color rgb="FF000000"/>
        <rFont val="Calibri"/>
      </rPr>
      <t>Periodo</t>
    </r>
    <r>
      <rPr>
        <sz val="11"/>
        <color rgb="FF000000"/>
        <rFont val="Calibri"/>
      </rPr>
      <t>:  Trimestre Julio-Septimebre 2024</t>
    </r>
  </si>
  <si>
    <t xml:space="preserve">Directora  de Planificación y Desarrollo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</si>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</sst>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4">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9"/>
      <color rgb="FF000000"/>
      <name val="Arial"/>
      <family val="2"/>
    </font>
    <font>
      <i/>
      <sz val="11"/>
      <color rgb="FFFF0000"/>
      <name val="Calibri"/>
      <family val="2"/>
      <scheme val="minor"/>
    </font>
    <font>
      <i/>
      <sz val="11"/>
      <name val="Calibri"/>
      <scheme val="minor"/>
    </font>
    <font>
      <b/>
      <sz val="11"/>
      <color rgb="FF000000"/>
      <name val="Calibri"/>
    </font>
    <font>
      <sz val="11"/>
      <color rgb="FF000000"/>
      <name val="Calibri"/>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7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right style="thin">
        <color rgb="FF000000"/>
      </right>
      <top/>
      <bottom style="medium">
        <color indexed="64"/>
      </bottom>
      <diagonal/>
    </border>
    <border>
      <left/>
      <right style="thin">
        <color rgb="FF000000"/>
      </right>
      <top style="thin">
        <color rgb="FF000000"/>
      </top>
      <bottom style="thin">
        <color rgb="FF000000"/>
      </bottom>
      <diagonal/>
    </border>
    <border>
      <left style="thin">
        <color theme="0" tint="-0.34998626667073579"/>
      </left>
      <right style="thin">
        <color theme="0" tint="-0.34998626667073579"/>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4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43" fontId="0" fillId="9" borderId="0" xfId="1" applyFont="1" applyFill="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167" fontId="16" fillId="0" borderId="29" xfId="0" applyNumberFormat="1" applyFont="1" applyBorder="1" applyAlignment="1" applyProtection="1">
      <alignment horizontal="center"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16" fillId="0" borderId="24" xfId="2" applyNumberFormat="1" applyFont="1" applyFill="1" applyBorder="1" applyAlignment="1" applyProtection="1">
      <alignment horizontal="center" vertical="center" wrapText="1"/>
      <protection locked="0"/>
    </xf>
    <xf numFmtId="0" fontId="39" fillId="0" borderId="67" xfId="0" applyFont="1" applyBorder="1" applyAlignment="1">
      <alignment horizontal="center" vertical="center" wrapText="1"/>
    </xf>
    <xf numFmtId="166" fontId="16" fillId="0" borderId="24" xfId="0" applyNumberFormat="1" applyFont="1" applyBorder="1" applyAlignment="1" applyProtection="1">
      <alignment horizontal="center" vertical="center" wrapText="1"/>
      <protection locked="0"/>
    </xf>
    <xf numFmtId="4" fontId="39" fillId="0" borderId="68" xfId="0" applyNumberFormat="1" applyFont="1" applyBorder="1" applyAlignment="1">
      <alignment horizontal="center" vertical="center" wrapText="1"/>
    </xf>
    <xf numFmtId="0" fontId="15" fillId="8" borderId="69" xfId="0" applyFont="1" applyFill="1" applyBorder="1" applyAlignment="1">
      <alignment horizontal="center" vertical="center" wrapText="1"/>
    </xf>
    <xf numFmtId="166" fontId="16" fillId="0" borderId="31" xfId="0" applyNumberFormat="1" applyFont="1" applyBorder="1" applyAlignment="1" applyProtection="1">
      <alignment horizontal="center" vertical="center" wrapText="1"/>
      <protection locked="0"/>
    </xf>
    <xf numFmtId="0" fontId="43" fillId="0" borderId="17" xfId="0" applyFont="1" applyBorder="1" applyAlignment="1" applyProtection="1">
      <alignment vertical="center"/>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16" fillId="0" borderId="27" xfId="1" applyNumberFormat="1" applyFont="1" applyFill="1" applyBorder="1" applyAlignment="1" applyProtection="1">
      <alignment horizontal="center" vertical="center" wrapText="1"/>
      <protection locked="0"/>
    </xf>
    <xf numFmtId="39" fontId="16" fillId="0" borderId="28" xfId="1" applyNumberFormat="1" applyFont="1" applyFill="1" applyBorder="1" applyAlignment="1" applyProtection="1">
      <alignment horizontal="center" vertical="center" wrapText="1"/>
      <protection locked="0"/>
    </xf>
    <xf numFmtId="39" fontId="16" fillId="0" borderId="25" xfId="1" applyNumberFormat="1" applyFont="1" applyFill="1" applyBorder="1" applyAlignment="1" applyProtection="1">
      <alignment horizontal="center" vertical="center" wrapText="1"/>
      <protection locked="0"/>
    </xf>
    <xf numFmtId="39" fontId="16" fillId="0" borderId="36" xfId="1" applyNumberFormat="1" applyFont="1" applyFill="1" applyBorder="1" applyAlignment="1" applyProtection="1">
      <alignment horizontal="center" vertical="center" wrapText="1"/>
      <protection locked="0"/>
    </xf>
    <xf numFmtId="39" fontId="16" fillId="0" borderId="24" xfId="1" applyNumberFormat="1" applyFont="1" applyFill="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xf>
    <xf numFmtId="10" fontId="16" fillId="0" borderId="29" xfId="2" applyNumberFormat="1" applyFont="1" applyFill="1" applyBorder="1" applyAlignment="1" applyProtection="1">
      <alignment horizontal="center" vertical="center" wrapText="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18" xfId="0" applyFont="1" applyBorder="1" applyAlignment="1" applyProtection="1">
      <alignment horizontal="left" vertical="center" wrapText="1"/>
      <protection locked="0"/>
    </xf>
    <xf numFmtId="0" fontId="41" fillId="0" borderId="34" xfId="0" applyFont="1" applyBorder="1" applyAlignment="1" applyProtection="1">
      <alignment horizontal="left" vertical="center" wrapText="1"/>
      <protection locked="0"/>
    </xf>
    <xf numFmtId="0" fontId="38" fillId="0" borderId="34" xfId="0" applyFont="1" applyBorder="1" applyAlignment="1" applyProtection="1">
      <alignment horizontal="left" vertical="center" wrapText="1"/>
      <protection locked="0"/>
    </xf>
    <xf numFmtId="0" fontId="38" fillId="0" borderId="35"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35" fillId="0" borderId="0" xfId="3" applyFont="1" applyAlignment="1"/>
    <xf numFmtId="0" fontId="26" fillId="0" borderId="0" xfId="3" applyAlignment="1"/>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01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5191"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67">
      <pivotArea dataOnly="0" labelOnly="1" grandRow="1" outline="0" fieldPosition="0"/>
    </format>
    <format dxfId="68">
      <pivotArea dataOnly="0" labelOnly="1" outline="0" fieldPosition="0">
        <references count="2">
          <reference field="14" count="1" selected="0">
            <x v="0"/>
          </reference>
          <reference field="15" count="1">
            <x v="1"/>
          </reference>
        </references>
      </pivotArea>
    </format>
    <format dxfId="69">
      <pivotArea dataOnly="0" labelOnly="1" outline="0" fieldPosition="0">
        <references count="2">
          <reference field="14" count="1" selected="0">
            <x v="1"/>
          </reference>
          <reference field="15" count="1">
            <x v="0"/>
          </reference>
        </references>
      </pivotArea>
    </format>
    <format dxfId="70">
      <pivotArea dataOnly="0" labelOnly="1" outline="0" fieldPosition="0">
        <references count="2">
          <reference field="14" count="1" selected="0">
            <x v="2"/>
          </reference>
          <reference field="15" count="1">
            <x v="3"/>
          </reference>
        </references>
      </pivotArea>
    </format>
    <format dxfId="71">
      <pivotArea dataOnly="0" labelOnly="1" outline="0" fieldPosition="0">
        <references count="2">
          <reference field="14" count="1" selected="0">
            <x v="3"/>
          </reference>
          <reference field="15" count="1">
            <x v="2"/>
          </reference>
        </references>
      </pivotArea>
    </format>
    <format dxfId="72">
      <pivotArea dataOnly="0" labelOnly="1" outline="0" fieldPosition="0">
        <references count="2">
          <reference field="14" count="1" selected="0">
            <x v="4"/>
          </reference>
          <reference field="15" count="1">
            <x v="4"/>
          </reference>
        </references>
      </pivotArea>
    </format>
    <format dxfId="73">
      <pivotArea outline="0" fieldPosition="0">
        <references count="1">
          <reference field="4294967294" count="1">
            <x v="0"/>
          </reference>
        </references>
      </pivotArea>
    </format>
    <format dxfId="74">
      <pivotArea outline="0" fieldPosition="0">
        <references count="1">
          <reference field="4294967294" count="1">
            <x v="1"/>
          </reference>
        </references>
      </pivotArea>
    </format>
    <format dxfId="75">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5191"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3">
      <pivotArea dataOnly="0" labelOnly="1" grandRow="1" outline="0" fieldPosition="0"/>
    </format>
    <format dxfId="64">
      <pivotArea outline="0" fieldPosition="0">
        <references count="1">
          <reference field="4294967294" count="1">
            <x v="0"/>
          </reference>
        </references>
      </pivotArea>
    </format>
    <format dxfId="65">
      <pivotArea outline="0" fieldPosition="0">
        <references count="1">
          <reference field="4294967294" count="1">
            <x v="1"/>
          </reference>
        </references>
      </pivotArea>
    </format>
    <format dxfId="66">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62" dataDxfId="61" headerRowBorderDxfId="59" tableBorderDxfId="60" totalsRowBorderDxfId="58">
  <tableColumns count="10">
    <tableColumn id="1" xr3:uid="{00000000-0010-0000-0000-000001000000}" name="Producto" dataDxfId="57"/>
    <tableColumn id="2" xr3:uid="{00000000-0010-0000-0000-000002000000}" name="Indicador" dataDxfId="56"/>
    <tableColumn id="3" xr3:uid="{00000000-0010-0000-0000-000003000000}" name="Física_x000a_(A)" dataDxfId="55"/>
    <tableColumn id="4" xr3:uid="{00000000-0010-0000-0000-000004000000}" name="Financiera_x000a_(B)" dataDxfId="54"/>
    <tableColumn id="9" xr3:uid="{00000000-0010-0000-0000-000009000000}" name="Física_x000a_(C)" dataDxfId="53">
      <calculatedColumnFormula>+Tabla13[[#This Row],[Física
(A)]]/4</calculatedColumnFormula>
    </tableColumn>
    <tableColumn id="10" xr3:uid="{00000000-0010-0000-0000-00000A000000}" name="Financiera_x000a_(D)" dataDxfId="52">
      <calculatedColumnFormula>+Tabla13[[#This Row],[Financiera
(B)]]/4</calculatedColumnFormula>
    </tableColumn>
    <tableColumn id="5" xr3:uid="{00000000-0010-0000-0000-000005000000}" name="Física _x000a_(E)" dataDxfId="51"/>
    <tableColumn id="6" xr3:uid="{00000000-0010-0000-0000-000006000000}" name="Financiera _x000a_ (F)" dataDxfId="50">
      <calculatedColumnFormula>+#REF!</calculatedColumnFormula>
    </tableColumn>
    <tableColumn id="7" xr3:uid="{00000000-0010-0000-0000-000007000000}" name="Física _x000a_(%)_x000a_ G=E/C" dataDxfId="49" dataCellStyle="Porcentaje">
      <calculatedColumnFormula>IF(G29&gt;0,G29/C29,0)</calculatedColumnFormula>
    </tableColumn>
    <tableColumn id="8" xr3:uid="{00000000-0010-0000-0000-000008000000}" name="Financiero _x000a_(%) _x000a_H=F/D" dataDxfId="48">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47" dataDxfId="46" headerRowBorderDxfId="44" tableBorderDxfId="45" totalsRowBorderDxfId="43">
  <tableColumns count="10">
    <tableColumn id="1" xr3:uid="{00000000-0010-0000-0100-000001000000}" name="Producto" dataDxfId="42"/>
    <tableColumn id="2" xr3:uid="{00000000-0010-0000-0100-000002000000}" name="Indicador" dataDxfId="41"/>
    <tableColumn id="3" xr3:uid="{00000000-0010-0000-0100-000003000000}" name="Física_x000a_(A)" dataDxfId="40"/>
    <tableColumn id="4" xr3:uid="{00000000-0010-0000-0100-000004000000}" name="Financiera_x000a_(B)" dataDxfId="39"/>
    <tableColumn id="9" xr3:uid="{00000000-0010-0000-0100-000009000000}" name="Física_x000a_(C)" dataDxfId="38">
      <calculatedColumnFormula>+Hoja3!D3</calculatedColumnFormula>
    </tableColumn>
    <tableColumn id="10" xr3:uid="{00000000-0010-0000-0100-00000A000000}" name="Financiera_x000a_(D)" dataDxfId="37">
      <calculatedColumnFormula>+Tabla1[[#This Row],[Financiera
(B)]]/4</calculatedColumnFormula>
    </tableColumn>
    <tableColumn id="5" xr3:uid="{00000000-0010-0000-0100-000005000000}" name="Física _x000a_(E)" dataDxfId="36">
      <calculatedColumnFormula>+Tabla13[[#This Row],[Física 
(E)]]+Tabla1[[#This Row],[Física
(C)]]</calculatedColumnFormula>
    </tableColumn>
    <tableColumn id="6" xr3:uid="{00000000-0010-0000-0100-000006000000}" name="Financiera _x000a_ (F)" dataDxfId="35">
      <calculatedColumnFormula>+#REF!</calculatedColumnFormula>
    </tableColumn>
    <tableColumn id="7" xr3:uid="{00000000-0010-0000-0100-000007000000}" name="Física _x000a_(%)_x000a_ G=E/C" dataDxfId="34" dataCellStyle="Porcentaje">
      <calculatedColumnFormula>IF(G29&gt;0,G29/C29,0)</calculatedColumnFormula>
    </tableColumn>
    <tableColumn id="8" xr3:uid="{00000000-0010-0000-0100-000008000000}" name="Financiero _x000a_(%) _x000a_H=F/D" dataDxfId="33">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32" dataDxfId="31" headerRowBorderDxfId="29" tableBorderDxfId="30" totalsRowBorderDxfId="28">
  <tableColumns count="10">
    <tableColumn id="1" xr3:uid="{00000000-0010-0000-0200-000001000000}" name="Producto" dataDxfId="27"/>
    <tableColumn id="2" xr3:uid="{00000000-0010-0000-0200-000002000000}" name="Indicador" dataDxfId="26"/>
    <tableColumn id="3" xr3:uid="{00000000-0010-0000-0200-000003000000}" name="Física_x000a_(A)" dataDxfId="25"/>
    <tableColumn id="4" xr3:uid="{00000000-0010-0000-0200-000004000000}" name="Financiera_x000a_(B)" dataDxfId="24"/>
    <tableColumn id="9" xr3:uid="{00000000-0010-0000-0200-000009000000}" name="Física_x000a_(C)" dataDxfId="23">
      <calculatedColumnFormula>+Tabla1[[#This Row],[Física
(C)]]+Tabla13[[#This Row],[Física
(C)]]</calculatedColumnFormula>
    </tableColumn>
    <tableColumn id="10" xr3:uid="{00000000-0010-0000-0200-00000A000000}" name="Financiera_x000a_(D)" dataDxfId="22">
      <calculatedColumnFormula>+Tabla13[[#This Row],[Financiera
(D)]]+Tabla1[[#This Row],[Financiera
(D)]]</calculatedColumnFormula>
    </tableColumn>
    <tableColumn id="5" xr3:uid="{00000000-0010-0000-0200-000005000000}" name="Física _x000a_(E)" dataDxfId="21">
      <calculatedColumnFormula>+Tabla13[[#This Row],[Física 
(E)]]+Tabla1[[#This Row],[Física 
(E)]]</calculatedColumnFormula>
    </tableColumn>
    <tableColumn id="6" xr3:uid="{00000000-0010-0000-0200-000006000000}" name="Financiera _x000a_ (F)" dataDxfId="20">
      <calculatedColumnFormula>+#REF!</calculatedColumnFormula>
    </tableColumn>
    <tableColumn id="7" xr3:uid="{00000000-0010-0000-0200-000007000000}" name="Física _x000a_(%)_x000a_ G=E/C" dataDxfId="19" dataCellStyle="Porcentaje">
      <calculatedColumnFormula>IF(G29&gt;0,G29/C29,0)</calculatedColumnFormula>
    </tableColumn>
    <tableColumn id="8" xr3:uid="{00000000-0010-0000-0200-000008000000}" name="Financiero _x000a_(%) _x000a_H=F/D" dataDxfId="18">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17" dataDxfId="16" headerRowBorderDxfId="14" tableBorderDxfId="15" totalsRowBorderDxfId="13">
  <tableColumns count="10">
    <tableColumn id="1" xr3:uid="{00000000-0010-0000-0300-000001000000}" name="Producto" dataDxfId="12"/>
    <tableColumn id="2" xr3:uid="{00000000-0010-0000-0300-000002000000}" name="Indicador" dataDxfId="11"/>
    <tableColumn id="3" xr3:uid="{00000000-0010-0000-0300-000003000000}" name="Física_x000a_(A)" dataDxfId="10"/>
    <tableColumn id="4" xr3:uid="{00000000-0010-0000-0300-000004000000}" name="Financiera_x000a_(B)" dataDxfId="9"/>
    <tableColumn id="9" xr3:uid="{00000000-0010-0000-0300-000009000000}" name="Física_x000a_(C)" dataDxfId="8"/>
    <tableColumn id="10" xr3:uid="{00000000-0010-0000-0300-00000A000000}" name="Financiera_x000a_(D)" dataDxfId="7"/>
    <tableColumn id="5" xr3:uid="{00000000-0010-0000-0300-000005000000}" name="Física _x000a_(E)" dataDxfId="6"/>
    <tableColumn id="6" xr3:uid="{00000000-0010-0000-0300-000006000000}" name="Financiera _x000a_ (F)" dataDxfId="5"/>
    <tableColumn id="7" xr3:uid="{00000000-0010-0000-0300-000007000000}" name="Física _x000a_(%)_x000a_ G=E/C" dataDxfId="4" dataCellStyle="Porcentaje">
      <calculatedColumnFormula>+Tabla18[[#This Row],[Física 
(E)]]/Tabla18[[#This Row],[Física
(C)]]</calculatedColumnFormula>
    </tableColumn>
    <tableColumn id="8" xr3:uid="{00000000-0010-0000-0300-000008000000}" name="Financiero _x000a_(%) _x000a_H=F/D" dataDxfId="3">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headerRowCellStyle="Millares">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headerRowCellStyle="Millares">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c r="A1" s="18"/>
      <c r="B1" s="113" t="s">
        <v>0</v>
      </c>
      <c r="C1" s="114"/>
      <c r="D1" s="114"/>
      <c r="E1" s="114"/>
      <c r="F1" s="114"/>
      <c r="G1" s="114"/>
      <c r="H1" s="114"/>
      <c r="I1" s="114"/>
      <c r="J1" s="115"/>
    </row>
    <row r="2" spans="1:30" ht="21.75" thickBot="1">
      <c r="A2" s="19"/>
      <c r="B2" s="116" t="s">
        <v>1</v>
      </c>
      <c r="C2" s="117"/>
      <c r="D2" s="116" t="s">
        <v>2</v>
      </c>
      <c r="E2" s="117"/>
      <c r="F2" s="117"/>
      <c r="G2" s="117"/>
      <c r="H2" s="118"/>
      <c r="I2" s="1" t="s">
        <v>3</v>
      </c>
      <c r="J2" s="2" t="s">
        <v>4</v>
      </c>
    </row>
    <row r="3" spans="1:30" ht="21.75" thickBot="1">
      <c r="A3" s="20"/>
      <c r="B3" s="119"/>
      <c r="C3" s="120"/>
      <c r="D3" s="119"/>
      <c r="E3" s="120"/>
      <c r="F3" s="120"/>
      <c r="G3" s="120"/>
      <c r="H3" s="121"/>
      <c r="I3" s="24"/>
      <c r="J3" s="25"/>
    </row>
    <row r="4" spans="1:30">
      <c r="A4" s="109"/>
      <c r="B4" s="110"/>
      <c r="C4" s="110"/>
      <c r="D4" s="111"/>
      <c r="E4" s="111"/>
      <c r="F4" s="111"/>
      <c r="G4" s="111"/>
      <c r="H4" s="111"/>
      <c r="I4" s="110"/>
      <c r="J4" s="112"/>
    </row>
    <row r="5" spans="1:30" ht="3" customHeight="1">
      <c r="A5" s="124"/>
      <c r="B5" s="125"/>
      <c r="C5" s="125"/>
      <c r="D5" s="125"/>
      <c r="E5" s="125"/>
      <c r="F5" s="125"/>
      <c r="G5" s="125"/>
      <c r="H5" s="125"/>
      <c r="I5" s="125"/>
      <c r="J5" s="126"/>
    </row>
    <row r="6" spans="1:30" ht="15.75">
      <c r="A6" s="127" t="s">
        <v>5</v>
      </c>
      <c r="B6" s="128"/>
      <c r="C6" s="128"/>
      <c r="D6" s="128"/>
      <c r="E6" s="128"/>
      <c r="F6" s="128"/>
      <c r="G6" s="128"/>
      <c r="H6" s="128"/>
      <c r="I6" s="128"/>
      <c r="J6" s="129"/>
    </row>
    <row r="7" spans="1:30" ht="15.75">
      <c r="A7" s="130" t="s">
        <v>6</v>
      </c>
      <c r="B7" s="131"/>
      <c r="C7" s="131"/>
      <c r="D7" s="131"/>
      <c r="E7" s="131"/>
      <c r="F7" s="131"/>
      <c r="G7" s="131"/>
      <c r="H7" s="131"/>
      <c r="I7" s="131"/>
      <c r="J7" s="132"/>
    </row>
    <row r="8" spans="1:30" ht="14.45" customHeight="1">
      <c r="A8" s="30" t="s">
        <v>7</v>
      </c>
      <c r="B8" s="122" t="s">
        <v>8</v>
      </c>
      <c r="C8" s="122"/>
      <c r="D8" s="122"/>
      <c r="E8" s="122"/>
      <c r="F8" s="122"/>
      <c r="G8" s="122"/>
      <c r="H8" s="122"/>
      <c r="I8" s="122"/>
      <c r="J8" s="122"/>
      <c r="K8" s="123"/>
      <c r="L8" s="123"/>
      <c r="M8" s="123"/>
      <c r="N8" s="123"/>
      <c r="O8" s="123"/>
      <c r="P8" s="123"/>
      <c r="Q8" s="123"/>
      <c r="R8" s="123"/>
      <c r="S8" s="123"/>
      <c r="T8" s="123"/>
      <c r="U8" s="123"/>
      <c r="V8" s="123"/>
      <c r="W8" s="123"/>
      <c r="X8" s="123"/>
      <c r="Y8" s="123"/>
      <c r="Z8" s="123"/>
      <c r="AA8" s="123"/>
      <c r="AB8" s="123"/>
      <c r="AC8" s="123"/>
      <c r="AD8" s="123"/>
    </row>
    <row r="9" spans="1:30" ht="15" customHeight="1">
      <c r="A9" s="21" t="s">
        <v>9</v>
      </c>
      <c r="B9" s="122" t="s">
        <v>10</v>
      </c>
      <c r="C9" s="122"/>
      <c r="D9" s="122"/>
      <c r="E9" s="122"/>
      <c r="F9" s="122"/>
      <c r="G9" s="122"/>
      <c r="H9" s="122"/>
      <c r="I9" s="122"/>
      <c r="J9" s="122"/>
      <c r="K9" s="123"/>
      <c r="L9" s="123"/>
      <c r="M9" s="123"/>
      <c r="N9" s="123"/>
      <c r="O9" s="123"/>
      <c r="P9" s="123"/>
      <c r="Q9" s="123"/>
      <c r="R9" s="123"/>
      <c r="S9" s="123"/>
      <c r="T9" s="123"/>
      <c r="U9" s="123"/>
      <c r="V9" s="123"/>
      <c r="W9" s="123"/>
      <c r="X9" s="123"/>
      <c r="Y9" s="123"/>
      <c r="Z9" s="123"/>
      <c r="AA9" s="123"/>
      <c r="AB9" s="123"/>
      <c r="AC9" s="123"/>
      <c r="AD9" s="123"/>
    </row>
    <row r="10" spans="1:30" ht="14.45" customHeight="1">
      <c r="A10" s="31" t="s">
        <v>11</v>
      </c>
      <c r="B10" s="122" t="s">
        <v>12</v>
      </c>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c r="AB10" s="123"/>
      <c r="AC10" s="123"/>
      <c r="AD10" s="123"/>
    </row>
    <row r="11" spans="1:30" ht="48" customHeight="1">
      <c r="A11" s="3" t="s">
        <v>13</v>
      </c>
      <c r="B11" s="133" t="s">
        <v>14</v>
      </c>
      <c r="C11" s="134"/>
      <c r="D11" s="134"/>
      <c r="E11" s="134"/>
      <c r="F11" s="134"/>
      <c r="G11" s="134"/>
      <c r="H11" s="134"/>
      <c r="I11" s="134"/>
      <c r="J11" s="135"/>
    </row>
    <row r="12" spans="1:30" ht="28.15" customHeight="1">
      <c r="A12" s="3" t="s">
        <v>15</v>
      </c>
      <c r="B12" s="136" t="s">
        <v>16</v>
      </c>
      <c r="C12" s="137"/>
      <c r="D12" s="137"/>
      <c r="E12" s="137"/>
      <c r="F12" s="137"/>
      <c r="G12" s="137"/>
      <c r="H12" s="137"/>
      <c r="I12" s="137"/>
      <c r="J12" s="138"/>
    </row>
    <row r="13" spans="1:30" ht="15.75">
      <c r="A13" s="127" t="s">
        <v>17</v>
      </c>
      <c r="B13" s="128"/>
      <c r="C13" s="128"/>
      <c r="D13" s="128"/>
      <c r="E13" s="128"/>
      <c r="F13" s="128"/>
      <c r="G13" s="128"/>
      <c r="H13" s="128"/>
      <c r="I13" s="128"/>
      <c r="J13" s="129"/>
    </row>
    <row r="14" spans="1:30" ht="27.75" customHeight="1">
      <c r="A14" s="3" t="s">
        <v>18</v>
      </c>
      <c r="B14" s="22">
        <v>2</v>
      </c>
      <c r="C14" s="139" t="s">
        <v>19</v>
      </c>
      <c r="D14" s="140"/>
      <c r="E14" s="140"/>
      <c r="F14" s="140"/>
      <c r="G14" s="140"/>
      <c r="H14" s="140"/>
      <c r="I14" s="140"/>
      <c r="J14" s="141"/>
    </row>
    <row r="15" spans="1:30" ht="26.25" customHeight="1">
      <c r="A15" s="3" t="s">
        <v>20</v>
      </c>
      <c r="B15" s="6">
        <v>2.2000000000000002</v>
      </c>
      <c r="C15" s="142" t="str">
        <f>IFERROR(VLOOKUP(B15,'[1]Validacion datos'!A8:B26,2,FALSE),"")</f>
        <v>Salud y seguridad social integral</v>
      </c>
      <c r="D15" s="142"/>
      <c r="E15" s="142"/>
      <c r="F15" s="142"/>
      <c r="G15" s="142"/>
      <c r="H15" s="142"/>
      <c r="I15" s="142"/>
      <c r="J15" s="142"/>
    </row>
    <row r="16" spans="1:30" ht="33.75" customHeight="1">
      <c r="A16" s="3" t="s">
        <v>21</v>
      </c>
      <c r="B16" s="7" t="s">
        <v>22</v>
      </c>
      <c r="C16" s="142" t="s">
        <v>23</v>
      </c>
      <c r="D16" s="142"/>
      <c r="E16" s="142"/>
      <c r="F16" s="142"/>
      <c r="G16" s="142"/>
      <c r="H16" s="142"/>
      <c r="I16" s="142"/>
      <c r="J16" s="142"/>
    </row>
    <row r="17" spans="1:10" ht="15.75">
      <c r="A17" s="127" t="s">
        <v>24</v>
      </c>
      <c r="B17" s="128"/>
      <c r="C17" s="128"/>
      <c r="D17" s="128"/>
      <c r="E17" s="128"/>
      <c r="F17" s="128"/>
      <c r="G17" s="128"/>
      <c r="H17" s="128"/>
      <c r="I17" s="128"/>
      <c r="J17" s="129"/>
    </row>
    <row r="18" spans="1:10" ht="29.25" customHeight="1">
      <c r="A18" s="3" t="s">
        <v>25</v>
      </c>
      <c r="B18" s="143" t="s">
        <v>26</v>
      </c>
      <c r="C18" s="143"/>
      <c r="D18" s="143"/>
      <c r="E18" s="143"/>
      <c r="F18" s="143"/>
      <c r="G18" s="143"/>
      <c r="H18" s="143"/>
      <c r="I18" s="143"/>
      <c r="J18" s="144"/>
    </row>
    <row r="19" spans="1:10" ht="42.6" customHeight="1">
      <c r="A19" s="8" t="s">
        <v>27</v>
      </c>
      <c r="B19" s="143" t="s">
        <v>28</v>
      </c>
      <c r="C19" s="143"/>
      <c r="D19" s="143"/>
      <c r="E19" s="143"/>
      <c r="F19" s="143"/>
      <c r="G19" s="143"/>
      <c r="H19" s="143"/>
      <c r="I19" s="143"/>
      <c r="J19" s="144"/>
    </row>
    <row r="20" spans="1:10" ht="34.5" customHeight="1">
      <c r="A20" s="8" t="s">
        <v>29</v>
      </c>
      <c r="B20" s="143" t="s">
        <v>30</v>
      </c>
      <c r="C20" s="143"/>
      <c r="D20" s="143"/>
      <c r="E20" s="143"/>
      <c r="F20" s="143"/>
      <c r="G20" s="143"/>
      <c r="H20" s="143"/>
      <c r="I20" s="143"/>
      <c r="J20" s="144"/>
    </row>
    <row r="21" spans="1:10" ht="35.25" customHeight="1">
      <c r="A21" s="8" t="s">
        <v>31</v>
      </c>
      <c r="B21" s="143" t="s">
        <v>32</v>
      </c>
      <c r="C21" s="143"/>
      <c r="D21" s="143"/>
      <c r="E21" s="143"/>
      <c r="F21" s="143"/>
      <c r="G21" s="143"/>
      <c r="H21" s="143"/>
      <c r="I21" s="143"/>
      <c r="J21" s="144"/>
    </row>
    <row r="22" spans="1:10" ht="15.75">
      <c r="A22" s="127" t="s">
        <v>33</v>
      </c>
      <c r="B22" s="128"/>
      <c r="C22" s="128"/>
      <c r="D22" s="128"/>
      <c r="E22" s="128"/>
      <c r="F22" s="128"/>
      <c r="G22" s="128"/>
      <c r="H22" s="128"/>
      <c r="I22" s="128"/>
      <c r="J22" s="129"/>
    </row>
    <row r="23" spans="1:10" ht="15.75">
      <c r="A23" s="130" t="s">
        <v>34</v>
      </c>
      <c r="B23" s="131"/>
      <c r="C23" s="131"/>
      <c r="D23" s="131"/>
      <c r="E23" s="131"/>
      <c r="F23" s="131"/>
      <c r="G23" s="131"/>
      <c r="H23" s="131"/>
      <c r="I23" s="131"/>
      <c r="J23" s="132"/>
    </row>
    <row r="24" spans="1:10" ht="15" customHeight="1">
      <c r="A24" s="148" t="s">
        <v>35</v>
      </c>
      <c r="B24" s="149"/>
      <c r="C24" s="150" t="s">
        <v>36</v>
      </c>
      <c r="D24" s="151"/>
      <c r="E24" s="151"/>
      <c r="F24" s="151" t="s">
        <v>37</v>
      </c>
      <c r="G24" s="151"/>
      <c r="H24" s="149"/>
      <c r="I24" s="150" t="s">
        <v>38</v>
      </c>
      <c r="J24" s="152"/>
    </row>
    <row r="25" spans="1:10">
      <c r="A25" s="153">
        <v>329000000</v>
      </c>
      <c r="B25" s="154"/>
      <c r="C25" s="155">
        <v>505610909.38999999</v>
      </c>
      <c r="D25" s="156"/>
      <c r="E25" s="157"/>
      <c r="F25" s="155">
        <v>51535314.880000003</v>
      </c>
      <c r="G25" s="156"/>
      <c r="H25" s="157"/>
      <c r="I25" s="158">
        <f>(+F25/A25)</f>
        <v>0.15664229446808511</v>
      </c>
      <c r="J25" s="159"/>
    </row>
    <row r="26" spans="1:10" ht="15.75">
      <c r="A26" s="130" t="s">
        <v>39</v>
      </c>
      <c r="B26" s="131"/>
      <c r="C26" s="131"/>
      <c r="D26" s="131"/>
      <c r="E26" s="131"/>
      <c r="F26" s="131"/>
      <c r="G26" s="131"/>
      <c r="H26" s="131"/>
      <c r="I26" s="131"/>
      <c r="J26" s="132"/>
    </row>
    <row r="27" spans="1:10">
      <c r="A27" s="4"/>
      <c r="B27"/>
      <c r="C27" s="160" t="s">
        <v>40</v>
      </c>
      <c r="D27" s="161"/>
      <c r="E27" s="160" t="s">
        <v>41</v>
      </c>
      <c r="F27" s="161"/>
      <c r="G27" s="160" t="s">
        <v>42</v>
      </c>
      <c r="H27" s="160"/>
      <c r="I27" s="160" t="s">
        <v>43</v>
      </c>
      <c r="J27" s="162"/>
    </row>
    <row r="28" spans="1:10" ht="38.25">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c r="A31" s="145" t="s">
        <v>58</v>
      </c>
      <c r="B31" s="146"/>
      <c r="C31" s="146"/>
      <c r="D31" s="146"/>
      <c r="E31" s="146"/>
      <c r="F31" s="146"/>
      <c r="G31" s="146"/>
      <c r="H31" s="146"/>
      <c r="I31" s="146"/>
      <c r="J31" s="147"/>
    </row>
    <row r="32" spans="1:10" ht="15.75">
      <c r="A32" s="127" t="s">
        <v>59</v>
      </c>
      <c r="B32" s="128"/>
      <c r="C32" s="128"/>
      <c r="D32" s="128"/>
      <c r="E32" s="128"/>
      <c r="F32" s="128"/>
      <c r="G32" s="128"/>
      <c r="H32" s="128"/>
      <c r="I32" s="128"/>
      <c r="J32" s="129"/>
    </row>
    <row r="33" spans="1:48" ht="15.75">
      <c r="A33" s="130" t="s">
        <v>60</v>
      </c>
      <c r="B33" s="131"/>
      <c r="C33" s="131"/>
      <c r="D33" s="131"/>
      <c r="E33" s="131"/>
      <c r="F33" s="131"/>
      <c r="G33" s="131"/>
      <c r="H33" s="131"/>
      <c r="I33" s="131"/>
      <c r="J33" s="132"/>
    </row>
    <row r="34" spans="1:48">
      <c r="A34" s="26" t="s">
        <v>61</v>
      </c>
      <c r="B34" s="163" t="s">
        <v>54</v>
      </c>
      <c r="C34" s="163"/>
      <c r="D34" s="163"/>
      <c r="E34" s="163"/>
      <c r="F34" s="163"/>
      <c r="G34" s="163"/>
      <c r="H34" s="163"/>
      <c r="I34" s="163"/>
      <c r="J34" s="164"/>
    </row>
    <row r="35" spans="1:48" ht="67.5" customHeight="1">
      <c r="A35" s="17" t="s">
        <v>62</v>
      </c>
      <c r="B35" s="143" t="s">
        <v>63</v>
      </c>
      <c r="C35" s="143"/>
      <c r="D35" s="143"/>
      <c r="E35" s="143"/>
      <c r="F35" s="143"/>
      <c r="G35" s="143"/>
      <c r="H35" s="143"/>
      <c r="I35" s="143"/>
      <c r="J35" s="144"/>
    </row>
    <row r="36" spans="1:48" ht="59.25" customHeight="1">
      <c r="A36" s="17" t="s">
        <v>64</v>
      </c>
      <c r="B36" s="143" t="s">
        <v>65</v>
      </c>
      <c r="C36" s="143"/>
      <c r="D36" s="143"/>
      <c r="E36" s="143"/>
      <c r="F36" s="143"/>
      <c r="G36" s="143"/>
      <c r="H36" s="143"/>
      <c r="I36" s="143"/>
      <c r="J36" s="144"/>
      <c r="K36" s="143"/>
      <c r="L36" s="143"/>
      <c r="M36" s="143"/>
      <c r="N36" s="143"/>
      <c r="O36" s="143"/>
      <c r="P36" s="143"/>
      <c r="Q36" s="144"/>
      <c r="R36" s="143"/>
      <c r="S36" s="143"/>
      <c r="T36" s="143"/>
      <c r="U36" s="143"/>
      <c r="V36" s="143"/>
      <c r="W36" s="143"/>
      <c r="X36" s="143"/>
      <c r="Y36" s="143"/>
      <c r="Z36" s="144"/>
      <c r="AA36" s="143"/>
      <c r="AB36" s="143"/>
      <c r="AC36" s="143"/>
      <c r="AD36" s="143"/>
      <c r="AE36" s="143"/>
      <c r="AF36" s="143"/>
      <c r="AG36" s="143"/>
      <c r="AH36" s="143"/>
      <c r="AI36" s="144"/>
      <c r="AJ36" s="143"/>
      <c r="AK36" s="143"/>
      <c r="AL36" s="143"/>
      <c r="AM36" s="143"/>
      <c r="AN36" s="143"/>
      <c r="AO36" s="143"/>
      <c r="AP36" s="143"/>
      <c r="AQ36" s="143"/>
      <c r="AR36" s="144"/>
      <c r="AS36" s="143"/>
      <c r="AT36" s="143"/>
      <c r="AU36" s="143"/>
      <c r="AV36" s="143"/>
    </row>
    <row r="37" spans="1:48" ht="60" customHeight="1">
      <c r="A37" s="17" t="s">
        <v>66</v>
      </c>
      <c r="B37" s="143" t="s">
        <v>67</v>
      </c>
      <c r="C37" s="143"/>
      <c r="D37" s="143"/>
      <c r="E37" s="143"/>
      <c r="F37" s="143"/>
      <c r="G37" s="143"/>
      <c r="H37" s="143"/>
      <c r="I37" s="143"/>
      <c r="J37" s="144"/>
    </row>
    <row r="38" spans="1:48">
      <c r="A38" s="26" t="s">
        <v>61</v>
      </c>
      <c r="B38" s="163" t="s">
        <v>56</v>
      </c>
      <c r="C38" s="163"/>
      <c r="D38" s="163"/>
      <c r="E38" s="163"/>
      <c r="F38" s="163"/>
      <c r="G38" s="163"/>
      <c r="H38" s="163"/>
      <c r="I38" s="163"/>
      <c r="J38" s="164"/>
    </row>
    <row r="39" spans="1:48" ht="27" customHeight="1">
      <c r="A39" s="17" t="s">
        <v>62</v>
      </c>
      <c r="B39" s="143" t="s">
        <v>68</v>
      </c>
      <c r="C39" s="143"/>
      <c r="D39" s="143"/>
      <c r="E39" s="143"/>
      <c r="F39" s="143"/>
      <c r="G39" s="143"/>
      <c r="H39" s="143"/>
      <c r="I39" s="143"/>
      <c r="J39" s="144"/>
    </row>
    <row r="40" spans="1:48" ht="27.6" customHeight="1">
      <c r="A40" s="17" t="s">
        <v>64</v>
      </c>
      <c r="B40" s="143" t="s">
        <v>69</v>
      </c>
      <c r="C40" s="143"/>
      <c r="D40" s="143"/>
      <c r="E40" s="143"/>
      <c r="F40" s="143"/>
      <c r="G40" s="143"/>
      <c r="H40" s="143"/>
      <c r="I40" s="143"/>
      <c r="J40" s="144"/>
    </row>
    <row r="41" spans="1:48" ht="37.15" customHeight="1">
      <c r="A41" s="17" t="s">
        <v>66</v>
      </c>
      <c r="B41" s="143" t="s">
        <v>70</v>
      </c>
      <c r="C41" s="143"/>
      <c r="D41" s="143"/>
      <c r="E41" s="143"/>
      <c r="F41" s="143"/>
      <c r="G41" s="143"/>
      <c r="H41" s="143"/>
      <c r="I41" s="143"/>
      <c r="J41" s="144"/>
    </row>
    <row r="42" spans="1:48" ht="15.75">
      <c r="A42" s="127" t="s">
        <v>71</v>
      </c>
      <c r="B42" s="128"/>
      <c r="C42" s="128"/>
      <c r="D42" s="128"/>
      <c r="E42" s="128"/>
      <c r="F42" s="128"/>
      <c r="G42" s="128"/>
      <c r="H42" s="128"/>
      <c r="I42" s="128"/>
      <c r="J42" s="129"/>
    </row>
    <row r="43" spans="1:48" ht="15.75">
      <c r="A43" s="165" t="s">
        <v>72</v>
      </c>
      <c r="B43" s="166"/>
      <c r="C43" s="166"/>
      <c r="D43" s="166"/>
      <c r="E43" s="166"/>
      <c r="F43" s="166"/>
      <c r="G43" s="166"/>
      <c r="H43" s="166"/>
      <c r="I43" s="166"/>
      <c r="J43" s="167"/>
    </row>
    <row r="44" spans="1:48" ht="89.45" customHeight="1">
      <c r="A44" s="172" t="s">
        <v>73</v>
      </c>
      <c r="B44" s="173"/>
      <c r="C44" s="173"/>
      <c r="D44" s="173"/>
      <c r="E44" s="173"/>
      <c r="F44" s="173"/>
      <c r="G44" s="173"/>
      <c r="H44" s="173"/>
      <c r="I44" s="173"/>
      <c r="J44" s="174"/>
      <c r="K44" s="28"/>
      <c r="L44" s="28"/>
      <c r="M44" s="28"/>
      <c r="N44" s="28"/>
      <c r="O44" s="28"/>
      <c r="P44" s="29"/>
      <c r="Q44" s="143"/>
      <c r="R44" s="143"/>
      <c r="S44" s="143"/>
      <c r="T44" s="143"/>
      <c r="U44" s="143"/>
      <c r="V44" s="143"/>
      <c r="W44" s="143"/>
      <c r="X44" s="143"/>
      <c r="Y44" s="144"/>
      <c r="Z44" s="143"/>
      <c r="AA44" s="143"/>
      <c r="AB44" s="143"/>
      <c r="AC44" s="143"/>
      <c r="AD44" s="143"/>
      <c r="AE44" s="143"/>
      <c r="AF44" s="143"/>
      <c r="AG44" s="143"/>
      <c r="AH44" s="144"/>
      <c r="AI44" s="143"/>
      <c r="AJ44" s="143"/>
      <c r="AK44" s="143"/>
      <c r="AL44" s="143"/>
      <c r="AM44" s="143"/>
      <c r="AN44" s="143"/>
      <c r="AO44" s="143"/>
      <c r="AP44" s="143"/>
      <c r="AQ44" s="144"/>
    </row>
    <row r="45" spans="1:48" ht="27.75" customHeight="1">
      <c r="A45" s="23"/>
      <c r="B45" s="23"/>
      <c r="C45" s="23"/>
      <c r="D45" s="23"/>
      <c r="E45" s="23"/>
      <c r="F45" s="23"/>
      <c r="G45" s="23"/>
      <c r="H45" s="23"/>
      <c r="I45" s="23"/>
      <c r="J45" s="23"/>
    </row>
    <row r="46" spans="1:48" ht="30.75" customHeight="1">
      <c r="A46" s="169" t="s">
        <v>74</v>
      </c>
      <c r="B46" s="169"/>
      <c r="C46" s="169"/>
      <c r="D46" s="169"/>
      <c r="E46" s="169"/>
      <c r="F46" s="169"/>
      <c r="G46" s="169"/>
      <c r="H46" s="169"/>
      <c r="I46" s="169"/>
      <c r="J46" s="169"/>
    </row>
    <row r="47" spans="1:48">
      <c r="A47" s="5" t="s">
        <v>75</v>
      </c>
    </row>
    <row r="50" spans="2:4">
      <c r="B50" s="170" t="s">
        <v>76</v>
      </c>
      <c r="C50" s="170"/>
      <c r="D50" s="170"/>
    </row>
    <row r="51" spans="2:4">
      <c r="B51" s="171" t="s">
        <v>77</v>
      </c>
      <c r="C51" s="171"/>
      <c r="D51" s="171"/>
    </row>
    <row r="52" spans="2:4">
      <c r="B52" s="168" t="s">
        <v>78</v>
      </c>
      <c r="C52" s="168"/>
      <c r="D52" s="168"/>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c r="A1" s="18"/>
      <c r="B1" s="113" t="s">
        <v>0</v>
      </c>
      <c r="C1" s="114"/>
      <c r="D1" s="114"/>
      <c r="E1" s="114"/>
      <c r="F1" s="114"/>
      <c r="G1" s="114"/>
      <c r="H1" s="114"/>
      <c r="I1" s="114"/>
      <c r="J1" s="115"/>
    </row>
    <row r="2" spans="1:30" ht="21.75" thickBot="1">
      <c r="A2" s="19"/>
      <c r="B2" s="116" t="s">
        <v>1</v>
      </c>
      <c r="C2" s="117"/>
      <c r="D2" s="116" t="s">
        <v>2</v>
      </c>
      <c r="E2" s="117"/>
      <c r="F2" s="117"/>
      <c r="G2" s="117"/>
      <c r="H2" s="118"/>
      <c r="I2" s="1" t="s">
        <v>3</v>
      </c>
      <c r="J2" s="2" t="s">
        <v>4</v>
      </c>
    </row>
    <row r="3" spans="1:30" ht="21.75" thickBot="1">
      <c r="A3" s="20"/>
      <c r="B3" s="119"/>
      <c r="C3" s="120"/>
      <c r="D3" s="119"/>
      <c r="E3" s="120"/>
      <c r="F3" s="120"/>
      <c r="G3" s="120"/>
      <c r="H3" s="121"/>
      <c r="I3" s="24"/>
      <c r="J3" s="25"/>
    </row>
    <row r="4" spans="1:30">
      <c r="A4" s="109"/>
      <c r="B4" s="110"/>
      <c r="C4" s="110"/>
      <c r="D4" s="111"/>
      <c r="E4" s="111"/>
      <c r="F4" s="111"/>
      <c r="G4" s="111"/>
      <c r="H4" s="111"/>
      <c r="I4" s="110"/>
      <c r="J4" s="112"/>
    </row>
    <row r="5" spans="1:30" ht="3" customHeight="1">
      <c r="A5" s="124"/>
      <c r="B5" s="125"/>
      <c r="C5" s="125"/>
      <c r="D5" s="125"/>
      <c r="E5" s="125"/>
      <c r="F5" s="125"/>
      <c r="G5" s="125"/>
      <c r="H5" s="125"/>
      <c r="I5" s="125"/>
      <c r="J5" s="126"/>
    </row>
    <row r="6" spans="1:30" ht="15.75">
      <c r="A6" s="127" t="s">
        <v>5</v>
      </c>
      <c r="B6" s="128"/>
      <c r="C6" s="128"/>
      <c r="D6" s="128"/>
      <c r="E6" s="128"/>
      <c r="F6" s="128"/>
      <c r="G6" s="128"/>
      <c r="H6" s="128"/>
      <c r="I6" s="128"/>
      <c r="J6" s="129"/>
    </row>
    <row r="7" spans="1:30" ht="15.75">
      <c r="A7" s="130" t="s">
        <v>6</v>
      </c>
      <c r="B7" s="131"/>
      <c r="C7" s="131"/>
      <c r="D7" s="131"/>
      <c r="E7" s="131"/>
      <c r="F7" s="131"/>
      <c r="G7" s="131"/>
      <c r="H7" s="131"/>
      <c r="I7" s="131"/>
      <c r="J7" s="132"/>
    </row>
    <row r="8" spans="1:30" ht="14.45" customHeight="1">
      <c r="A8" s="30" t="s">
        <v>7</v>
      </c>
      <c r="B8" s="122" t="s">
        <v>8</v>
      </c>
      <c r="C8" s="122"/>
      <c r="D8" s="122"/>
      <c r="E8" s="122"/>
      <c r="F8" s="122"/>
      <c r="G8" s="122"/>
      <c r="H8" s="122"/>
      <c r="I8" s="122"/>
      <c r="J8" s="122"/>
      <c r="K8" s="123"/>
      <c r="L8" s="123"/>
      <c r="M8" s="123"/>
      <c r="N8" s="123"/>
      <c r="O8" s="123"/>
      <c r="P8" s="123"/>
      <c r="Q8" s="123"/>
      <c r="R8" s="123"/>
      <c r="S8" s="123"/>
      <c r="T8" s="123"/>
      <c r="U8" s="123"/>
      <c r="V8" s="123"/>
      <c r="W8" s="123"/>
      <c r="X8" s="123"/>
      <c r="Y8" s="123"/>
      <c r="Z8" s="123"/>
      <c r="AA8" s="123"/>
      <c r="AB8" s="123"/>
      <c r="AC8" s="123"/>
      <c r="AD8" s="123"/>
    </row>
    <row r="9" spans="1:30" ht="15" customHeight="1">
      <c r="A9" s="21" t="s">
        <v>9</v>
      </c>
      <c r="B9" s="122" t="s">
        <v>10</v>
      </c>
      <c r="C9" s="122"/>
      <c r="D9" s="122"/>
      <c r="E9" s="122"/>
      <c r="F9" s="122"/>
      <c r="G9" s="122"/>
      <c r="H9" s="122"/>
      <c r="I9" s="122"/>
      <c r="J9" s="122"/>
      <c r="K9" s="123"/>
      <c r="L9" s="123"/>
      <c r="M9" s="123"/>
      <c r="N9" s="123"/>
      <c r="O9" s="123"/>
      <c r="P9" s="123"/>
      <c r="Q9" s="123"/>
      <c r="R9" s="123"/>
      <c r="S9" s="123"/>
      <c r="T9" s="123"/>
      <c r="U9" s="123"/>
      <c r="V9" s="123"/>
      <c r="W9" s="123"/>
      <c r="X9" s="123"/>
      <c r="Y9" s="123"/>
      <c r="Z9" s="123"/>
      <c r="AA9" s="123"/>
      <c r="AB9" s="123"/>
      <c r="AC9" s="123"/>
      <c r="AD9" s="123"/>
    </row>
    <row r="10" spans="1:30" ht="14.45" customHeight="1">
      <c r="A10" s="31" t="s">
        <v>11</v>
      </c>
      <c r="B10" s="122" t="s">
        <v>12</v>
      </c>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c r="AB10" s="123"/>
      <c r="AC10" s="123"/>
      <c r="AD10" s="123"/>
    </row>
    <row r="11" spans="1:30" ht="48" customHeight="1">
      <c r="A11" s="3" t="s">
        <v>13</v>
      </c>
      <c r="B11" s="133" t="s">
        <v>14</v>
      </c>
      <c r="C11" s="134"/>
      <c r="D11" s="134"/>
      <c r="E11" s="134"/>
      <c r="F11" s="134"/>
      <c r="G11" s="134"/>
      <c r="H11" s="134"/>
      <c r="I11" s="134"/>
      <c r="J11" s="135"/>
    </row>
    <row r="12" spans="1:30" ht="28.15" customHeight="1">
      <c r="A12" s="3" t="s">
        <v>15</v>
      </c>
      <c r="B12" s="136" t="s">
        <v>16</v>
      </c>
      <c r="C12" s="137"/>
      <c r="D12" s="137"/>
      <c r="E12" s="137"/>
      <c r="F12" s="137"/>
      <c r="G12" s="137"/>
      <c r="H12" s="137"/>
      <c r="I12" s="137"/>
      <c r="J12" s="138"/>
    </row>
    <row r="13" spans="1:30" ht="15.75">
      <c r="A13" s="127" t="s">
        <v>17</v>
      </c>
      <c r="B13" s="128"/>
      <c r="C13" s="128"/>
      <c r="D13" s="128"/>
      <c r="E13" s="128"/>
      <c r="F13" s="128"/>
      <c r="G13" s="128"/>
      <c r="H13" s="128"/>
      <c r="I13" s="128"/>
      <c r="J13" s="129"/>
    </row>
    <row r="14" spans="1:30" ht="27.75" customHeight="1">
      <c r="A14" s="3" t="s">
        <v>18</v>
      </c>
      <c r="B14" s="22">
        <v>2</v>
      </c>
      <c r="C14" s="139" t="s">
        <v>19</v>
      </c>
      <c r="D14" s="140"/>
      <c r="E14" s="140"/>
      <c r="F14" s="140"/>
      <c r="G14" s="140"/>
      <c r="H14" s="140"/>
      <c r="I14" s="140"/>
      <c r="J14" s="141"/>
    </row>
    <row r="15" spans="1:30" ht="26.25" customHeight="1">
      <c r="A15" s="3" t="s">
        <v>20</v>
      </c>
      <c r="B15" s="6">
        <v>2.2000000000000002</v>
      </c>
      <c r="C15" s="142" t="str">
        <f>IFERROR(VLOOKUP(B15,'[1]Validacion datos'!A8:B26,2,FALSE),"")</f>
        <v>Salud y seguridad social integral</v>
      </c>
      <c r="D15" s="142"/>
      <c r="E15" s="142"/>
      <c r="F15" s="142"/>
      <c r="G15" s="142"/>
      <c r="H15" s="142"/>
      <c r="I15" s="142"/>
      <c r="J15" s="142"/>
    </row>
    <row r="16" spans="1:30" ht="33.75" customHeight="1">
      <c r="A16" s="3" t="s">
        <v>21</v>
      </c>
      <c r="B16" s="7" t="s">
        <v>22</v>
      </c>
      <c r="C16" s="142" t="s">
        <v>23</v>
      </c>
      <c r="D16" s="142"/>
      <c r="E16" s="142"/>
      <c r="F16" s="142"/>
      <c r="G16" s="142"/>
      <c r="H16" s="142"/>
      <c r="I16" s="142"/>
      <c r="J16" s="142"/>
    </row>
    <row r="17" spans="1:10" ht="15.75">
      <c r="A17" s="127" t="s">
        <v>24</v>
      </c>
      <c r="B17" s="128"/>
      <c r="C17" s="128"/>
      <c r="D17" s="128"/>
      <c r="E17" s="128"/>
      <c r="F17" s="128"/>
      <c r="G17" s="128"/>
      <c r="H17" s="128"/>
      <c r="I17" s="128"/>
      <c r="J17" s="129"/>
    </row>
    <row r="18" spans="1:10" ht="29.25" customHeight="1">
      <c r="A18" s="3" t="s">
        <v>25</v>
      </c>
      <c r="B18" s="143" t="s">
        <v>26</v>
      </c>
      <c r="C18" s="143"/>
      <c r="D18" s="143"/>
      <c r="E18" s="143"/>
      <c r="F18" s="143"/>
      <c r="G18" s="143"/>
      <c r="H18" s="143"/>
      <c r="I18" s="143"/>
      <c r="J18" s="144"/>
    </row>
    <row r="19" spans="1:10" ht="42.6" customHeight="1">
      <c r="A19" s="8" t="s">
        <v>27</v>
      </c>
      <c r="B19" s="143" t="s">
        <v>28</v>
      </c>
      <c r="C19" s="143"/>
      <c r="D19" s="143"/>
      <c r="E19" s="143"/>
      <c r="F19" s="143"/>
      <c r="G19" s="143"/>
      <c r="H19" s="143"/>
      <c r="I19" s="143"/>
      <c r="J19" s="144"/>
    </row>
    <row r="20" spans="1:10" ht="34.5" customHeight="1">
      <c r="A20" s="8" t="s">
        <v>29</v>
      </c>
      <c r="B20" s="143" t="s">
        <v>30</v>
      </c>
      <c r="C20" s="143"/>
      <c r="D20" s="143"/>
      <c r="E20" s="143"/>
      <c r="F20" s="143"/>
      <c r="G20" s="143"/>
      <c r="H20" s="143"/>
      <c r="I20" s="143"/>
      <c r="J20" s="144"/>
    </row>
    <row r="21" spans="1:10" ht="35.25" customHeight="1">
      <c r="A21" s="8" t="s">
        <v>31</v>
      </c>
      <c r="B21" s="143" t="s">
        <v>32</v>
      </c>
      <c r="C21" s="143"/>
      <c r="D21" s="143"/>
      <c r="E21" s="143"/>
      <c r="F21" s="143"/>
      <c r="G21" s="143"/>
      <c r="H21" s="143"/>
      <c r="I21" s="143"/>
      <c r="J21" s="144"/>
    </row>
    <row r="22" spans="1:10" ht="15.75">
      <c r="A22" s="127" t="s">
        <v>33</v>
      </c>
      <c r="B22" s="128"/>
      <c r="C22" s="128"/>
      <c r="D22" s="128"/>
      <c r="E22" s="128"/>
      <c r="F22" s="128"/>
      <c r="G22" s="128"/>
      <c r="H22" s="128"/>
      <c r="I22" s="128"/>
      <c r="J22" s="129"/>
    </row>
    <row r="23" spans="1:10" ht="15.75">
      <c r="A23" s="130" t="s">
        <v>34</v>
      </c>
      <c r="B23" s="131"/>
      <c r="C23" s="131"/>
      <c r="D23" s="131"/>
      <c r="E23" s="131"/>
      <c r="F23" s="131"/>
      <c r="G23" s="131"/>
      <c r="H23" s="131"/>
      <c r="I23" s="131"/>
      <c r="J23" s="132"/>
    </row>
    <row r="24" spans="1:10" ht="15" customHeight="1">
      <c r="A24" s="148" t="s">
        <v>35</v>
      </c>
      <c r="B24" s="149"/>
      <c r="C24" s="150" t="s">
        <v>36</v>
      </c>
      <c r="D24" s="151"/>
      <c r="E24" s="151"/>
      <c r="F24" s="151" t="s">
        <v>37</v>
      </c>
      <c r="G24" s="151"/>
      <c r="H24" s="149"/>
      <c r="I24" s="150" t="s">
        <v>38</v>
      </c>
      <c r="J24" s="152"/>
    </row>
    <row r="25" spans="1:10">
      <c r="A25" s="175">
        <v>329000000</v>
      </c>
      <c r="B25" s="176"/>
      <c r="C25" s="179">
        <v>505610909.38999999</v>
      </c>
      <c r="D25" s="180"/>
      <c r="E25" s="181"/>
      <c r="F25" s="179">
        <f>120927408.49</f>
        <v>120927408.48999999</v>
      </c>
      <c r="G25" s="180"/>
      <c r="H25" s="181"/>
      <c r="I25" s="177">
        <f>(+F25/A25)</f>
        <v>0.36756051212765956</v>
      </c>
      <c r="J25" s="178"/>
    </row>
    <row r="26" spans="1:10" ht="15.75">
      <c r="A26" s="130" t="s">
        <v>39</v>
      </c>
      <c r="B26" s="131"/>
      <c r="C26" s="131"/>
      <c r="D26" s="131"/>
      <c r="E26" s="131"/>
      <c r="F26" s="131"/>
      <c r="G26" s="131"/>
      <c r="H26" s="131"/>
      <c r="I26" s="131"/>
      <c r="J26" s="132"/>
    </row>
    <row r="27" spans="1:10">
      <c r="A27" s="4"/>
      <c r="B27"/>
      <c r="C27" s="160" t="s">
        <v>40</v>
      </c>
      <c r="D27" s="161"/>
      <c r="E27" s="160" t="s">
        <v>41</v>
      </c>
      <c r="F27" s="161"/>
      <c r="G27" s="160" t="s">
        <v>42</v>
      </c>
      <c r="H27" s="160"/>
      <c r="I27" s="160" t="s">
        <v>43</v>
      </c>
      <c r="J27" s="162"/>
    </row>
    <row r="28" spans="1:10" ht="38.25">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c r="A31" s="145" t="s">
        <v>58</v>
      </c>
      <c r="B31" s="146"/>
      <c r="C31" s="146"/>
      <c r="D31" s="146"/>
      <c r="E31" s="146"/>
      <c r="F31" s="146"/>
      <c r="G31" s="146"/>
      <c r="H31" s="146"/>
      <c r="I31" s="146"/>
      <c r="J31" s="147"/>
    </row>
    <row r="32" spans="1:10" ht="15.75">
      <c r="A32" s="127" t="s">
        <v>59</v>
      </c>
      <c r="B32" s="128"/>
      <c r="C32" s="128"/>
      <c r="D32" s="128"/>
      <c r="E32" s="128"/>
      <c r="F32" s="128"/>
      <c r="G32" s="128"/>
      <c r="H32" s="128"/>
      <c r="I32" s="128"/>
      <c r="J32" s="129"/>
    </row>
    <row r="33" spans="1:48" ht="15.75">
      <c r="A33" s="130" t="s">
        <v>60</v>
      </c>
      <c r="B33" s="131"/>
      <c r="C33" s="131"/>
      <c r="D33" s="131"/>
      <c r="E33" s="131"/>
      <c r="F33" s="131"/>
      <c r="G33" s="131"/>
      <c r="H33" s="131"/>
      <c r="I33" s="131"/>
      <c r="J33" s="132"/>
    </row>
    <row r="34" spans="1:48">
      <c r="A34" s="26" t="s">
        <v>61</v>
      </c>
      <c r="B34" s="163" t="s">
        <v>54</v>
      </c>
      <c r="C34" s="163"/>
      <c r="D34" s="163"/>
      <c r="E34" s="163"/>
      <c r="F34" s="163"/>
      <c r="G34" s="163"/>
      <c r="H34" s="163"/>
      <c r="I34" s="163"/>
      <c r="J34" s="164"/>
    </row>
    <row r="35" spans="1:48" ht="67.5" customHeight="1">
      <c r="A35" s="17" t="s">
        <v>62</v>
      </c>
      <c r="B35" s="143" t="s">
        <v>63</v>
      </c>
      <c r="C35" s="143"/>
      <c r="D35" s="143"/>
      <c r="E35" s="143"/>
      <c r="F35" s="143"/>
      <c r="G35" s="143"/>
      <c r="H35" s="143"/>
      <c r="I35" s="143"/>
      <c r="J35" s="144"/>
    </row>
    <row r="36" spans="1:48" ht="59.25" customHeight="1">
      <c r="A36" s="17" t="s">
        <v>64</v>
      </c>
      <c r="B36" s="143" t="s">
        <v>79</v>
      </c>
      <c r="C36" s="143"/>
      <c r="D36" s="143"/>
      <c r="E36" s="143"/>
      <c r="F36" s="143"/>
      <c r="G36" s="143"/>
      <c r="H36" s="143"/>
      <c r="I36" s="143"/>
      <c r="J36" s="144"/>
      <c r="K36" s="143"/>
      <c r="L36" s="143"/>
      <c r="M36" s="143"/>
      <c r="N36" s="143"/>
      <c r="O36" s="143"/>
      <c r="P36" s="143"/>
      <c r="Q36" s="144"/>
      <c r="R36" s="143"/>
      <c r="S36" s="143"/>
      <c r="T36" s="143"/>
      <c r="U36" s="143"/>
      <c r="V36" s="143"/>
      <c r="W36" s="143"/>
      <c r="X36" s="143"/>
      <c r="Y36" s="143"/>
      <c r="Z36" s="144"/>
      <c r="AA36" s="143"/>
      <c r="AB36" s="143"/>
      <c r="AC36" s="143"/>
      <c r="AD36" s="143"/>
      <c r="AE36" s="143"/>
      <c r="AF36" s="143"/>
      <c r="AG36" s="143"/>
      <c r="AH36" s="143"/>
      <c r="AI36" s="144"/>
      <c r="AJ36" s="143"/>
      <c r="AK36" s="143"/>
      <c r="AL36" s="143"/>
      <c r="AM36" s="143"/>
      <c r="AN36" s="143"/>
      <c r="AO36" s="143"/>
      <c r="AP36" s="143"/>
      <c r="AQ36" s="143"/>
      <c r="AR36" s="144"/>
      <c r="AS36" s="143"/>
      <c r="AT36" s="143"/>
      <c r="AU36" s="143"/>
      <c r="AV36" s="143"/>
    </row>
    <row r="37" spans="1:48" ht="60" customHeight="1">
      <c r="A37" s="17" t="s">
        <v>66</v>
      </c>
      <c r="B37" s="143" t="s">
        <v>80</v>
      </c>
      <c r="C37" s="143"/>
      <c r="D37" s="143"/>
      <c r="E37" s="143"/>
      <c r="F37" s="143"/>
      <c r="G37" s="143"/>
      <c r="H37" s="143"/>
      <c r="I37" s="143"/>
      <c r="J37" s="144"/>
    </row>
    <row r="38" spans="1:48">
      <c r="A38" s="26" t="s">
        <v>61</v>
      </c>
      <c r="B38" s="163" t="s">
        <v>56</v>
      </c>
      <c r="C38" s="163"/>
      <c r="D38" s="163"/>
      <c r="E38" s="163"/>
      <c r="F38" s="163"/>
      <c r="G38" s="163"/>
      <c r="H38" s="163"/>
      <c r="I38" s="163"/>
      <c r="J38" s="164"/>
    </row>
    <row r="39" spans="1:48" ht="27" customHeight="1">
      <c r="A39" s="17" t="s">
        <v>62</v>
      </c>
      <c r="B39" s="143" t="s">
        <v>68</v>
      </c>
      <c r="C39" s="143"/>
      <c r="D39" s="143"/>
      <c r="E39" s="143"/>
      <c r="F39" s="143"/>
      <c r="G39" s="143"/>
      <c r="H39" s="143"/>
      <c r="I39" s="143"/>
      <c r="J39" s="144"/>
    </row>
    <row r="40" spans="1:48" ht="27.6" customHeight="1">
      <c r="A40" s="17" t="s">
        <v>64</v>
      </c>
      <c r="B40" s="143" t="s">
        <v>81</v>
      </c>
      <c r="C40" s="143"/>
      <c r="D40" s="143"/>
      <c r="E40" s="143"/>
      <c r="F40" s="143"/>
      <c r="G40" s="143"/>
      <c r="H40" s="143"/>
      <c r="I40" s="143"/>
      <c r="J40" s="144"/>
    </row>
    <row r="41" spans="1:48" ht="37.15" customHeight="1">
      <c r="A41" s="17" t="s">
        <v>66</v>
      </c>
      <c r="B41" s="143" t="s">
        <v>82</v>
      </c>
      <c r="C41" s="143"/>
      <c r="D41" s="143"/>
      <c r="E41" s="143"/>
      <c r="F41" s="143"/>
      <c r="G41" s="143"/>
      <c r="H41" s="143"/>
      <c r="I41" s="143"/>
      <c r="J41" s="144"/>
    </row>
    <row r="42" spans="1:48" ht="15.75">
      <c r="A42" s="127" t="s">
        <v>71</v>
      </c>
      <c r="B42" s="128"/>
      <c r="C42" s="128"/>
      <c r="D42" s="128"/>
      <c r="E42" s="128"/>
      <c r="F42" s="128"/>
      <c r="G42" s="128"/>
      <c r="H42" s="128"/>
      <c r="I42" s="128"/>
      <c r="J42" s="129"/>
    </row>
    <row r="43" spans="1:48" ht="15.75">
      <c r="A43" s="165" t="s">
        <v>72</v>
      </c>
      <c r="B43" s="166"/>
      <c r="C43" s="166"/>
      <c r="D43" s="166"/>
      <c r="E43" s="166"/>
      <c r="F43" s="166"/>
      <c r="G43" s="166"/>
      <c r="H43" s="166"/>
      <c r="I43" s="166"/>
      <c r="J43" s="167"/>
    </row>
    <row r="44" spans="1:48" ht="89.45" customHeight="1">
      <c r="A44" s="172" t="s">
        <v>83</v>
      </c>
      <c r="B44" s="173"/>
      <c r="C44" s="173"/>
      <c r="D44" s="173"/>
      <c r="E44" s="173"/>
      <c r="F44" s="173"/>
      <c r="G44" s="173"/>
      <c r="H44" s="173"/>
      <c r="I44" s="173"/>
      <c r="J44" s="174"/>
      <c r="K44" s="28"/>
      <c r="L44" s="28"/>
      <c r="M44" s="28"/>
      <c r="N44" s="28"/>
      <c r="O44" s="28"/>
      <c r="P44" s="29"/>
      <c r="Q44" s="143"/>
      <c r="R44" s="143"/>
      <c r="S44" s="143"/>
      <c r="T44" s="143"/>
      <c r="U44" s="143"/>
      <c r="V44" s="143"/>
      <c r="W44" s="143"/>
      <c r="X44" s="143"/>
      <c r="Y44" s="144"/>
      <c r="Z44" s="143"/>
      <c r="AA44" s="143"/>
      <c r="AB44" s="143"/>
      <c r="AC44" s="143"/>
      <c r="AD44" s="143"/>
      <c r="AE44" s="143"/>
      <c r="AF44" s="143"/>
      <c r="AG44" s="143"/>
      <c r="AH44" s="144"/>
      <c r="AI44" s="143"/>
      <c r="AJ44" s="143"/>
      <c r="AK44" s="143"/>
      <c r="AL44" s="143"/>
      <c r="AM44" s="143"/>
      <c r="AN44" s="143"/>
      <c r="AO44" s="143"/>
      <c r="AP44" s="143"/>
      <c r="AQ44" s="144"/>
    </row>
    <row r="45" spans="1:48" ht="27.75" customHeight="1">
      <c r="A45" s="23"/>
      <c r="B45" s="23"/>
      <c r="C45" s="23"/>
      <c r="D45" s="23"/>
      <c r="E45" s="23"/>
      <c r="F45" s="23"/>
      <c r="G45" s="23"/>
      <c r="H45" s="23"/>
      <c r="I45" s="23"/>
      <c r="J45" s="23"/>
    </row>
    <row r="46" spans="1:48" ht="30.75" customHeight="1">
      <c r="A46" s="169" t="s">
        <v>74</v>
      </c>
      <c r="B46" s="169"/>
      <c r="C46" s="169"/>
      <c r="D46" s="169"/>
      <c r="E46" s="169"/>
      <c r="F46" s="169"/>
      <c r="G46" s="169"/>
      <c r="H46" s="169"/>
      <c r="I46" s="169"/>
      <c r="J46" s="169"/>
    </row>
    <row r="47" spans="1:48">
      <c r="A47" s="5" t="s">
        <v>84</v>
      </c>
    </row>
    <row r="50" spans="2:4">
      <c r="B50" s="170" t="s">
        <v>76</v>
      </c>
      <c r="C50" s="170"/>
      <c r="D50" s="170"/>
    </row>
    <row r="51" spans="2:4">
      <c r="B51" s="171" t="str">
        <f>+'Primer trimestre'!B51:D51</f>
        <v>Escania Navarro</v>
      </c>
      <c r="C51" s="171"/>
      <c r="D51" s="171"/>
    </row>
    <row r="52" spans="2:4">
      <c r="B52" s="168" t="s">
        <v>78</v>
      </c>
      <c r="C52" s="168"/>
      <c r="D52" s="168"/>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c r="A1" s="18"/>
      <c r="B1" s="113" t="s">
        <v>0</v>
      </c>
      <c r="C1" s="114"/>
      <c r="D1" s="114"/>
      <c r="E1" s="114"/>
      <c r="F1" s="114"/>
      <c r="G1" s="114"/>
      <c r="H1" s="114"/>
      <c r="I1" s="114"/>
      <c r="J1" s="115"/>
    </row>
    <row r="2" spans="1:30" ht="21.75" thickBot="1">
      <c r="A2" s="19"/>
      <c r="B2" s="116" t="s">
        <v>1</v>
      </c>
      <c r="C2" s="117"/>
      <c r="D2" s="116" t="s">
        <v>2</v>
      </c>
      <c r="E2" s="117"/>
      <c r="F2" s="117"/>
      <c r="G2" s="117"/>
      <c r="H2" s="118"/>
      <c r="I2" s="1" t="s">
        <v>3</v>
      </c>
      <c r="J2" s="2" t="s">
        <v>4</v>
      </c>
    </row>
    <row r="3" spans="1:30" ht="21.75" thickBot="1">
      <c r="A3" s="20"/>
      <c r="B3" s="119"/>
      <c r="C3" s="120"/>
      <c r="D3" s="119"/>
      <c r="E3" s="120"/>
      <c r="F3" s="120"/>
      <c r="G3" s="120"/>
      <c r="H3" s="121"/>
      <c r="I3" s="24"/>
      <c r="J3" s="25"/>
    </row>
    <row r="4" spans="1:30">
      <c r="A4" s="109"/>
      <c r="B4" s="110"/>
      <c r="C4" s="110"/>
      <c r="D4" s="111"/>
      <c r="E4" s="111"/>
      <c r="F4" s="111"/>
      <c r="G4" s="111"/>
      <c r="H4" s="111"/>
      <c r="I4" s="110"/>
      <c r="J4" s="112"/>
    </row>
    <row r="5" spans="1:30" ht="3" customHeight="1">
      <c r="A5" s="124"/>
      <c r="B5" s="125"/>
      <c r="C5" s="125"/>
      <c r="D5" s="125"/>
      <c r="E5" s="125"/>
      <c r="F5" s="125"/>
      <c r="G5" s="125"/>
      <c r="H5" s="125"/>
      <c r="I5" s="125"/>
      <c r="J5" s="126"/>
    </row>
    <row r="6" spans="1:30" ht="15.75">
      <c r="A6" s="127" t="s">
        <v>5</v>
      </c>
      <c r="B6" s="128"/>
      <c r="C6" s="128"/>
      <c r="D6" s="128"/>
      <c r="E6" s="128"/>
      <c r="F6" s="128"/>
      <c r="G6" s="128"/>
      <c r="H6" s="128"/>
      <c r="I6" s="128"/>
      <c r="J6" s="129"/>
    </row>
    <row r="7" spans="1:30" ht="15.75">
      <c r="A7" s="130" t="s">
        <v>6</v>
      </c>
      <c r="B7" s="131"/>
      <c r="C7" s="131"/>
      <c r="D7" s="131"/>
      <c r="E7" s="131"/>
      <c r="F7" s="131"/>
      <c r="G7" s="131"/>
      <c r="H7" s="131"/>
      <c r="I7" s="131"/>
      <c r="J7" s="132"/>
    </row>
    <row r="8" spans="1:30" ht="14.45" customHeight="1">
      <c r="A8" s="30" t="s">
        <v>7</v>
      </c>
      <c r="B8" s="122" t="s">
        <v>8</v>
      </c>
      <c r="C8" s="122"/>
      <c r="D8" s="122"/>
      <c r="E8" s="122"/>
      <c r="F8" s="122"/>
      <c r="G8" s="122"/>
      <c r="H8" s="122"/>
      <c r="I8" s="122"/>
      <c r="J8" s="122"/>
      <c r="K8" s="123"/>
      <c r="L8" s="123"/>
      <c r="M8" s="123"/>
      <c r="N8" s="123"/>
      <c r="O8" s="123"/>
      <c r="P8" s="123"/>
      <c r="Q8" s="123"/>
      <c r="R8" s="123"/>
      <c r="S8" s="123"/>
      <c r="T8" s="123"/>
      <c r="U8" s="123"/>
      <c r="V8" s="123"/>
      <c r="W8" s="123"/>
      <c r="X8" s="123"/>
      <c r="Y8" s="123"/>
      <c r="Z8" s="123"/>
      <c r="AA8" s="123"/>
      <c r="AB8" s="123"/>
      <c r="AC8" s="123"/>
      <c r="AD8" s="123"/>
    </row>
    <row r="9" spans="1:30" ht="15" customHeight="1">
      <c r="A9" s="21" t="s">
        <v>9</v>
      </c>
      <c r="B9" s="122" t="s">
        <v>10</v>
      </c>
      <c r="C9" s="122"/>
      <c r="D9" s="122"/>
      <c r="E9" s="122"/>
      <c r="F9" s="122"/>
      <c r="G9" s="122"/>
      <c r="H9" s="122"/>
      <c r="I9" s="122"/>
      <c r="J9" s="122"/>
      <c r="K9" s="123"/>
      <c r="L9" s="123"/>
      <c r="M9" s="123"/>
      <c r="N9" s="123"/>
      <c r="O9" s="123"/>
      <c r="P9" s="123"/>
      <c r="Q9" s="123"/>
      <c r="R9" s="123"/>
      <c r="S9" s="123"/>
      <c r="T9" s="123"/>
      <c r="U9" s="123"/>
      <c r="V9" s="123"/>
      <c r="W9" s="123"/>
      <c r="X9" s="123"/>
      <c r="Y9" s="123"/>
      <c r="Z9" s="123"/>
      <c r="AA9" s="123"/>
      <c r="AB9" s="123"/>
      <c r="AC9" s="123"/>
      <c r="AD9" s="123"/>
    </row>
    <row r="10" spans="1:30" ht="14.45" customHeight="1">
      <c r="A10" s="31" t="s">
        <v>11</v>
      </c>
      <c r="B10" s="122" t="s">
        <v>12</v>
      </c>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c r="AB10" s="123"/>
      <c r="AC10" s="123"/>
      <c r="AD10" s="123"/>
    </row>
    <row r="11" spans="1:30" ht="48" customHeight="1">
      <c r="A11" s="3" t="s">
        <v>13</v>
      </c>
      <c r="B11" s="133" t="s">
        <v>14</v>
      </c>
      <c r="C11" s="134"/>
      <c r="D11" s="134"/>
      <c r="E11" s="134"/>
      <c r="F11" s="134"/>
      <c r="G11" s="134"/>
      <c r="H11" s="134"/>
      <c r="I11" s="134"/>
      <c r="J11" s="135"/>
    </row>
    <row r="12" spans="1:30" ht="28.15" customHeight="1">
      <c r="A12" s="3" t="s">
        <v>15</v>
      </c>
      <c r="B12" s="136" t="s">
        <v>16</v>
      </c>
      <c r="C12" s="137"/>
      <c r="D12" s="137"/>
      <c r="E12" s="137"/>
      <c r="F12" s="137"/>
      <c r="G12" s="137"/>
      <c r="H12" s="137"/>
      <c r="I12" s="137"/>
      <c r="J12" s="138"/>
    </row>
    <row r="13" spans="1:30" ht="15.75">
      <c r="A13" s="127" t="s">
        <v>17</v>
      </c>
      <c r="B13" s="128"/>
      <c r="C13" s="128"/>
      <c r="D13" s="128"/>
      <c r="E13" s="128"/>
      <c r="F13" s="128"/>
      <c r="G13" s="128"/>
      <c r="H13" s="128"/>
      <c r="I13" s="128"/>
      <c r="J13" s="129"/>
    </row>
    <row r="14" spans="1:30" ht="27.75" customHeight="1">
      <c r="A14" s="3" t="s">
        <v>18</v>
      </c>
      <c r="B14" s="22">
        <v>2</v>
      </c>
      <c r="C14" s="139" t="s">
        <v>19</v>
      </c>
      <c r="D14" s="140"/>
      <c r="E14" s="140"/>
      <c r="F14" s="140"/>
      <c r="G14" s="140"/>
      <c r="H14" s="140"/>
      <c r="I14" s="140"/>
      <c r="J14" s="141"/>
    </row>
    <row r="15" spans="1:30" ht="26.25" customHeight="1">
      <c r="A15" s="3" t="s">
        <v>20</v>
      </c>
      <c r="B15" s="6">
        <v>2.2000000000000002</v>
      </c>
      <c r="C15" s="142" t="str">
        <f>IFERROR(VLOOKUP(B15,'[1]Validacion datos'!A8:B26,2,FALSE),"")</f>
        <v>Salud y seguridad social integral</v>
      </c>
      <c r="D15" s="142"/>
      <c r="E15" s="142"/>
      <c r="F15" s="142"/>
      <c r="G15" s="142"/>
      <c r="H15" s="142"/>
      <c r="I15" s="142"/>
      <c r="J15" s="142"/>
    </row>
    <row r="16" spans="1:30" ht="33.75" customHeight="1">
      <c r="A16" s="3" t="s">
        <v>21</v>
      </c>
      <c r="B16" s="7" t="s">
        <v>22</v>
      </c>
      <c r="C16" s="142" t="s">
        <v>23</v>
      </c>
      <c r="D16" s="142"/>
      <c r="E16" s="142"/>
      <c r="F16" s="142"/>
      <c r="G16" s="142"/>
      <c r="H16" s="142"/>
      <c r="I16" s="142"/>
      <c r="J16" s="142"/>
    </row>
    <row r="17" spans="1:12" ht="15.75">
      <c r="A17" s="127" t="s">
        <v>24</v>
      </c>
      <c r="B17" s="128"/>
      <c r="C17" s="128"/>
      <c r="D17" s="128"/>
      <c r="E17" s="128"/>
      <c r="F17" s="128"/>
      <c r="G17" s="128"/>
      <c r="H17" s="128"/>
      <c r="I17" s="128"/>
      <c r="J17" s="129"/>
    </row>
    <row r="18" spans="1:12" ht="29.25" customHeight="1">
      <c r="A18" s="3" t="s">
        <v>25</v>
      </c>
      <c r="B18" s="143" t="s">
        <v>26</v>
      </c>
      <c r="C18" s="143"/>
      <c r="D18" s="143"/>
      <c r="E18" s="143"/>
      <c r="F18" s="143"/>
      <c r="G18" s="143"/>
      <c r="H18" s="143"/>
      <c r="I18" s="143"/>
      <c r="J18" s="144"/>
    </row>
    <row r="19" spans="1:12" ht="42.6" customHeight="1">
      <c r="A19" s="8" t="s">
        <v>27</v>
      </c>
      <c r="B19" s="143" t="s">
        <v>28</v>
      </c>
      <c r="C19" s="143"/>
      <c r="D19" s="143"/>
      <c r="E19" s="143"/>
      <c r="F19" s="143"/>
      <c r="G19" s="143"/>
      <c r="H19" s="143"/>
      <c r="I19" s="143"/>
      <c r="J19" s="144"/>
    </row>
    <row r="20" spans="1:12" ht="34.5" customHeight="1">
      <c r="A20" s="8" t="s">
        <v>29</v>
      </c>
      <c r="B20" s="143" t="s">
        <v>30</v>
      </c>
      <c r="C20" s="143"/>
      <c r="D20" s="143"/>
      <c r="E20" s="143"/>
      <c r="F20" s="143"/>
      <c r="G20" s="143"/>
      <c r="H20" s="143"/>
      <c r="I20" s="143"/>
      <c r="J20" s="144"/>
    </row>
    <row r="21" spans="1:12" ht="35.25" customHeight="1">
      <c r="A21" s="8" t="s">
        <v>31</v>
      </c>
      <c r="B21" s="143" t="s">
        <v>32</v>
      </c>
      <c r="C21" s="143"/>
      <c r="D21" s="143"/>
      <c r="E21" s="143"/>
      <c r="F21" s="143"/>
      <c r="G21" s="143"/>
      <c r="H21" s="143"/>
      <c r="I21" s="143"/>
      <c r="J21" s="144"/>
    </row>
    <row r="22" spans="1:12" ht="15.75">
      <c r="A22" s="127" t="s">
        <v>33</v>
      </c>
      <c r="B22" s="128"/>
      <c r="C22" s="128"/>
      <c r="D22" s="128"/>
      <c r="E22" s="128"/>
      <c r="F22" s="128"/>
      <c r="G22" s="128"/>
      <c r="H22" s="128"/>
      <c r="I22" s="128"/>
      <c r="J22" s="129"/>
    </row>
    <row r="23" spans="1:12" ht="15.75">
      <c r="A23" s="130" t="s">
        <v>34</v>
      </c>
      <c r="B23" s="131"/>
      <c r="C23" s="131"/>
      <c r="D23" s="131"/>
      <c r="E23" s="131"/>
      <c r="F23" s="131"/>
      <c r="G23" s="131"/>
      <c r="H23" s="131"/>
      <c r="I23" s="131"/>
      <c r="J23" s="132"/>
    </row>
    <row r="24" spans="1:12" ht="15" customHeight="1">
      <c r="A24" s="148" t="s">
        <v>35</v>
      </c>
      <c r="B24" s="149"/>
      <c r="C24" s="150" t="s">
        <v>36</v>
      </c>
      <c r="D24" s="151"/>
      <c r="E24" s="151"/>
      <c r="F24" s="151" t="s">
        <v>37</v>
      </c>
      <c r="G24" s="151"/>
      <c r="H24" s="149"/>
      <c r="I24" s="150" t="s">
        <v>38</v>
      </c>
      <c r="J24" s="152"/>
    </row>
    <row r="25" spans="1:12">
      <c r="A25" s="175">
        <v>329000000</v>
      </c>
      <c r="B25" s="176"/>
      <c r="C25" s="179">
        <v>505610909.38999999</v>
      </c>
      <c r="D25" s="180"/>
      <c r="E25" s="181"/>
      <c r="F25" s="179">
        <v>120927408.48999999</v>
      </c>
      <c r="G25" s="180"/>
      <c r="H25" s="181"/>
      <c r="I25" s="177">
        <f>(+F25/A25)</f>
        <v>0.36756051212765956</v>
      </c>
      <c r="J25" s="178"/>
    </row>
    <row r="26" spans="1:12" ht="15.75">
      <c r="A26" s="130" t="s">
        <v>39</v>
      </c>
      <c r="B26" s="131"/>
      <c r="C26" s="131"/>
      <c r="D26" s="131"/>
      <c r="E26" s="131"/>
      <c r="F26" s="131"/>
      <c r="G26" s="131"/>
      <c r="H26" s="131"/>
      <c r="I26" s="131"/>
      <c r="J26" s="132"/>
    </row>
    <row r="27" spans="1:12" ht="15" customHeight="1">
      <c r="A27" s="4"/>
      <c r="B27"/>
      <c r="C27" s="160" t="s">
        <v>40</v>
      </c>
      <c r="D27" s="161"/>
      <c r="E27" s="160" t="s">
        <v>85</v>
      </c>
      <c r="F27" s="161"/>
      <c r="G27" s="160" t="s">
        <v>85</v>
      </c>
      <c r="H27" s="161"/>
      <c r="I27" s="160" t="s">
        <v>43</v>
      </c>
      <c r="J27" s="162"/>
    </row>
    <row r="28" spans="1:12" ht="38.25">
      <c r="A28" s="9" t="s">
        <v>44</v>
      </c>
      <c r="B28" s="10" t="s">
        <v>45</v>
      </c>
      <c r="C28" s="10" t="s">
        <v>46</v>
      </c>
      <c r="D28" s="10" t="s">
        <v>47</v>
      </c>
      <c r="E28" s="10" t="s">
        <v>48</v>
      </c>
      <c r="F28" s="10" t="s">
        <v>49</v>
      </c>
      <c r="G28" s="10" t="s">
        <v>50</v>
      </c>
      <c r="H28" s="10" t="s">
        <v>51</v>
      </c>
      <c r="I28" s="10" t="s">
        <v>52</v>
      </c>
      <c r="J28" s="11" t="s">
        <v>53</v>
      </c>
    </row>
    <row r="29" spans="1:12" ht="37.9" customHeight="1">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c r="A31" s="145" t="s">
        <v>86</v>
      </c>
      <c r="B31" s="146"/>
      <c r="C31" s="146"/>
      <c r="D31" s="146"/>
      <c r="E31" s="146"/>
      <c r="F31" s="146"/>
      <c r="G31" s="146"/>
      <c r="H31" s="146"/>
      <c r="I31" s="146"/>
      <c r="J31" s="147"/>
    </row>
    <row r="32" spans="1:12" ht="15.75">
      <c r="A32" s="127" t="s">
        <v>59</v>
      </c>
      <c r="B32" s="128"/>
      <c r="C32" s="128"/>
      <c r="D32" s="128"/>
      <c r="E32" s="128"/>
      <c r="F32" s="128"/>
      <c r="G32" s="128"/>
      <c r="H32" s="128"/>
      <c r="I32" s="128"/>
      <c r="J32" s="129"/>
    </row>
    <row r="33" spans="1:48" ht="15.75">
      <c r="A33" s="130" t="s">
        <v>60</v>
      </c>
      <c r="B33" s="131"/>
      <c r="C33" s="131"/>
      <c r="D33" s="131"/>
      <c r="E33" s="131"/>
      <c r="F33" s="131"/>
      <c r="G33" s="131"/>
      <c r="H33" s="131"/>
      <c r="I33" s="131"/>
      <c r="J33" s="132"/>
    </row>
    <row r="34" spans="1:48">
      <c r="A34" s="26" t="s">
        <v>61</v>
      </c>
      <c r="B34" s="163" t="s">
        <v>54</v>
      </c>
      <c r="C34" s="163"/>
      <c r="D34" s="163"/>
      <c r="E34" s="163"/>
      <c r="F34" s="163"/>
      <c r="G34" s="163"/>
      <c r="H34" s="163"/>
      <c r="I34" s="163"/>
      <c r="J34" s="164"/>
    </row>
    <row r="35" spans="1:48" ht="67.5" customHeight="1">
      <c r="A35" s="17" t="s">
        <v>62</v>
      </c>
      <c r="B35" s="143" t="s">
        <v>63</v>
      </c>
      <c r="C35" s="143"/>
      <c r="D35" s="143"/>
      <c r="E35" s="143"/>
      <c r="F35" s="143"/>
      <c r="G35" s="143"/>
      <c r="H35" s="143"/>
      <c r="I35" s="143"/>
      <c r="J35" s="144"/>
    </row>
    <row r="36" spans="1:48" ht="59.25" customHeight="1">
      <c r="A36" s="17" t="s">
        <v>64</v>
      </c>
      <c r="B36" s="143" t="s">
        <v>87</v>
      </c>
      <c r="C36" s="143"/>
      <c r="D36" s="143"/>
      <c r="E36" s="143"/>
      <c r="F36" s="143"/>
      <c r="G36" s="143"/>
      <c r="H36" s="143"/>
      <c r="I36" s="143"/>
      <c r="J36" s="144"/>
      <c r="K36" s="143"/>
      <c r="L36" s="143"/>
      <c r="M36" s="143"/>
      <c r="N36" s="143"/>
      <c r="O36" s="143"/>
      <c r="P36" s="143"/>
      <c r="Q36" s="144"/>
      <c r="R36" s="143"/>
      <c r="S36" s="143"/>
      <c r="T36" s="143"/>
      <c r="U36" s="143"/>
      <c r="V36" s="143"/>
      <c r="W36" s="143"/>
      <c r="X36" s="143"/>
      <c r="Y36" s="143"/>
      <c r="Z36" s="144"/>
      <c r="AA36" s="143"/>
      <c r="AB36" s="143"/>
      <c r="AC36" s="143"/>
      <c r="AD36" s="143"/>
      <c r="AE36" s="143"/>
      <c r="AF36" s="143"/>
      <c r="AG36" s="143"/>
      <c r="AH36" s="143"/>
      <c r="AI36" s="144"/>
      <c r="AJ36" s="143"/>
      <c r="AK36" s="143"/>
      <c r="AL36" s="143"/>
      <c r="AM36" s="143"/>
      <c r="AN36" s="143"/>
      <c r="AO36" s="143"/>
      <c r="AP36" s="143"/>
      <c r="AQ36" s="143"/>
      <c r="AR36" s="144"/>
      <c r="AS36" s="143"/>
      <c r="AT36" s="143"/>
      <c r="AU36" s="143"/>
      <c r="AV36" s="143"/>
    </row>
    <row r="37" spans="1:48" ht="60" customHeight="1">
      <c r="A37" s="17" t="s">
        <v>66</v>
      </c>
      <c r="B37" s="143" t="s">
        <v>80</v>
      </c>
      <c r="C37" s="143"/>
      <c r="D37" s="143"/>
      <c r="E37" s="143"/>
      <c r="F37" s="143"/>
      <c r="G37" s="143"/>
      <c r="H37" s="143"/>
      <c r="I37" s="143"/>
      <c r="J37" s="144"/>
    </row>
    <row r="38" spans="1:48">
      <c r="A38" s="26" t="s">
        <v>61</v>
      </c>
      <c r="B38" s="163" t="s">
        <v>56</v>
      </c>
      <c r="C38" s="163"/>
      <c r="D38" s="163"/>
      <c r="E38" s="163"/>
      <c r="F38" s="163"/>
      <c r="G38" s="163"/>
      <c r="H38" s="163"/>
      <c r="I38" s="163"/>
      <c r="J38" s="164"/>
    </row>
    <row r="39" spans="1:48" ht="27" customHeight="1">
      <c r="A39" s="17" t="s">
        <v>62</v>
      </c>
      <c r="B39" s="143" t="s">
        <v>68</v>
      </c>
      <c r="C39" s="143"/>
      <c r="D39" s="143"/>
      <c r="E39" s="143"/>
      <c r="F39" s="143"/>
      <c r="G39" s="143"/>
      <c r="H39" s="143"/>
      <c r="I39" s="143"/>
      <c r="J39" s="144"/>
    </row>
    <row r="40" spans="1:48" ht="27.6" customHeight="1">
      <c r="A40" s="17" t="s">
        <v>64</v>
      </c>
      <c r="B40" s="143" t="s">
        <v>81</v>
      </c>
      <c r="C40" s="143"/>
      <c r="D40" s="143"/>
      <c r="E40" s="143"/>
      <c r="F40" s="143"/>
      <c r="G40" s="143"/>
      <c r="H40" s="143"/>
      <c r="I40" s="143"/>
      <c r="J40" s="144"/>
    </row>
    <row r="41" spans="1:48" ht="37.15" customHeight="1">
      <c r="A41" s="17" t="s">
        <v>66</v>
      </c>
      <c r="B41" s="143" t="s">
        <v>82</v>
      </c>
      <c r="C41" s="143"/>
      <c r="D41" s="143"/>
      <c r="E41" s="143"/>
      <c r="F41" s="143"/>
      <c r="G41" s="143"/>
      <c r="H41" s="143"/>
      <c r="I41" s="143"/>
      <c r="J41" s="144"/>
    </row>
    <row r="42" spans="1:48" ht="15.75">
      <c r="A42" s="127" t="s">
        <v>71</v>
      </c>
      <c r="B42" s="128"/>
      <c r="C42" s="128"/>
      <c r="D42" s="128"/>
      <c r="E42" s="128"/>
      <c r="F42" s="128"/>
      <c r="G42" s="128"/>
      <c r="H42" s="128"/>
      <c r="I42" s="128"/>
      <c r="J42" s="129"/>
    </row>
    <row r="43" spans="1:48" ht="15.75">
      <c r="A43" s="165" t="s">
        <v>72</v>
      </c>
      <c r="B43" s="166"/>
      <c r="C43" s="166"/>
      <c r="D43" s="166"/>
      <c r="E43" s="166"/>
      <c r="F43" s="166"/>
      <c r="G43" s="166"/>
      <c r="H43" s="166"/>
      <c r="I43" s="166"/>
      <c r="J43" s="167"/>
    </row>
    <row r="44" spans="1:48" ht="89.45" customHeight="1">
      <c r="A44" s="172" t="s">
        <v>83</v>
      </c>
      <c r="B44" s="173"/>
      <c r="C44" s="173"/>
      <c r="D44" s="173"/>
      <c r="E44" s="173"/>
      <c r="F44" s="173"/>
      <c r="G44" s="173"/>
      <c r="H44" s="173"/>
      <c r="I44" s="173"/>
      <c r="J44" s="174"/>
      <c r="K44" s="28"/>
      <c r="L44" s="28"/>
      <c r="M44" s="28"/>
      <c r="N44" s="28"/>
      <c r="O44" s="28"/>
      <c r="P44" s="29"/>
      <c r="Q44" s="143"/>
      <c r="R44" s="143"/>
      <c r="S44" s="143"/>
      <c r="T44" s="143"/>
      <c r="U44" s="143"/>
      <c r="V44" s="143"/>
      <c r="W44" s="143"/>
      <c r="X44" s="143"/>
      <c r="Y44" s="144"/>
      <c r="Z44" s="143"/>
      <c r="AA44" s="143"/>
      <c r="AB44" s="143"/>
      <c r="AC44" s="143"/>
      <c r="AD44" s="143"/>
      <c r="AE44" s="143"/>
      <c r="AF44" s="143"/>
      <c r="AG44" s="143"/>
      <c r="AH44" s="144"/>
      <c r="AI44" s="143"/>
      <c r="AJ44" s="143"/>
      <c r="AK44" s="143"/>
      <c r="AL44" s="143"/>
      <c r="AM44" s="143"/>
      <c r="AN44" s="143"/>
      <c r="AO44" s="143"/>
      <c r="AP44" s="143"/>
      <c r="AQ44" s="144"/>
    </row>
    <row r="45" spans="1:48" ht="27.75" customHeight="1">
      <c r="A45" s="23"/>
      <c r="B45" s="23"/>
      <c r="C45" s="23"/>
      <c r="D45" s="23"/>
      <c r="E45" s="23"/>
      <c r="F45" s="23"/>
      <c r="G45" s="23"/>
      <c r="H45" s="23"/>
      <c r="I45" s="23"/>
      <c r="J45" s="23"/>
    </row>
    <row r="46" spans="1:48" ht="30.75" customHeight="1">
      <c r="A46" s="169" t="s">
        <v>74</v>
      </c>
      <c r="B46" s="169"/>
      <c r="C46" s="169"/>
      <c r="D46" s="169"/>
      <c r="E46" s="169"/>
      <c r="F46" s="169"/>
      <c r="G46" s="169"/>
      <c r="H46" s="169"/>
      <c r="I46" s="169"/>
      <c r="J46" s="169"/>
    </row>
    <row r="47" spans="1:48">
      <c r="A47" s="5" t="s">
        <v>88</v>
      </c>
    </row>
    <row r="50" spans="2:4">
      <c r="B50" s="170" t="s">
        <v>76</v>
      </c>
      <c r="C50" s="170"/>
      <c r="D50" s="170"/>
    </row>
    <row r="51" spans="2:4">
      <c r="B51" s="171" t="str">
        <f>+'Primer trimestre'!B51:D51</f>
        <v>Escania Navarro</v>
      </c>
      <c r="C51" s="171"/>
      <c r="D51" s="171"/>
    </row>
    <row r="52" spans="2:4">
      <c r="B52" s="168" t="s">
        <v>78</v>
      </c>
      <c r="C52" s="168"/>
      <c r="D52" s="168"/>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2"/>
  <sheetViews>
    <sheetView showGridLines="0" tabSelected="1" view="pageBreakPreview" zoomScale="84" zoomScaleNormal="110" zoomScaleSheetLayoutView="84" workbookViewId="0">
      <selection activeCell="G30" sqref="G30"/>
    </sheetView>
  </sheetViews>
  <sheetFormatPr defaultColWidth="11.42578125" defaultRowHeight="15"/>
  <cols>
    <col min="1" max="1" width="45" style="87" customWidth="1"/>
    <col min="2" max="2" width="15.140625" style="87" customWidth="1"/>
    <col min="3" max="3" width="12.7109375" style="87" customWidth="1"/>
    <col min="4" max="4" width="15.85546875" style="87" customWidth="1"/>
    <col min="5" max="6" width="12.7109375" style="87" customWidth="1"/>
    <col min="7" max="7" width="11.5703125" style="87" customWidth="1"/>
    <col min="8" max="8" width="12.5703125" style="87" customWidth="1"/>
    <col min="9" max="9" width="11.28515625" style="87" customWidth="1"/>
    <col min="10" max="10" width="11.140625" style="98" customWidth="1"/>
    <col min="11" max="13" width="0" style="75" hidden="1" customWidth="1"/>
    <col min="14" max="16384" width="11.42578125" style="75"/>
  </cols>
  <sheetData>
    <row r="1" spans="1:27" ht="21.75" thickBot="1">
      <c r="A1" s="89"/>
      <c r="B1" s="186" t="s">
        <v>0</v>
      </c>
      <c r="C1" s="187"/>
      <c r="D1" s="187"/>
      <c r="E1" s="187"/>
      <c r="F1" s="187"/>
      <c r="G1" s="187"/>
      <c r="H1" s="187"/>
      <c r="I1" s="187"/>
      <c r="J1" s="188"/>
    </row>
    <row r="2" spans="1:27" ht="21.75" thickBot="1">
      <c r="A2" s="90"/>
      <c r="B2" s="116" t="s">
        <v>1</v>
      </c>
      <c r="C2" s="117"/>
      <c r="D2" s="116" t="s">
        <v>2</v>
      </c>
      <c r="E2" s="117"/>
      <c r="F2" s="117"/>
      <c r="G2" s="117"/>
      <c r="H2" s="118"/>
      <c r="I2" s="1" t="s">
        <v>3</v>
      </c>
      <c r="J2" s="91" t="s">
        <v>4</v>
      </c>
    </row>
    <row r="3" spans="1:27" ht="21">
      <c r="A3" s="92"/>
      <c r="B3" s="119">
        <v>6658</v>
      </c>
      <c r="C3" s="120"/>
      <c r="D3" s="119" t="s">
        <v>89</v>
      </c>
      <c r="E3" s="120"/>
      <c r="F3" s="120"/>
      <c r="G3" s="120"/>
      <c r="H3" s="121"/>
      <c r="I3" s="24">
        <v>45488</v>
      </c>
      <c r="J3" s="93" t="s">
        <v>90</v>
      </c>
    </row>
    <row r="4" spans="1:27">
      <c r="A4" s="182"/>
      <c r="B4" s="183"/>
      <c r="C4" s="183"/>
      <c r="D4" s="184"/>
      <c r="E4" s="184"/>
      <c r="F4" s="184"/>
      <c r="G4" s="184"/>
      <c r="H4" s="184"/>
      <c r="I4" s="183"/>
      <c r="J4" s="185"/>
    </row>
    <row r="5" spans="1:27" ht="3" customHeight="1">
      <c r="A5" s="189"/>
      <c r="B5" s="190"/>
      <c r="C5" s="190"/>
      <c r="D5" s="190"/>
      <c r="E5" s="190"/>
      <c r="F5" s="190"/>
      <c r="G5" s="190"/>
      <c r="H5" s="190"/>
      <c r="I5" s="190"/>
      <c r="J5" s="191"/>
    </row>
    <row r="6" spans="1:27" ht="15.75">
      <c r="A6" s="127" t="s">
        <v>5</v>
      </c>
      <c r="B6" s="128"/>
      <c r="C6" s="128"/>
      <c r="D6" s="128"/>
      <c r="E6" s="128"/>
      <c r="F6" s="128"/>
      <c r="G6" s="128"/>
      <c r="H6" s="128"/>
      <c r="I6" s="128"/>
      <c r="J6" s="129"/>
    </row>
    <row r="7" spans="1:27" ht="15.75">
      <c r="A7" s="130" t="s">
        <v>6</v>
      </c>
      <c r="B7" s="131"/>
      <c r="C7" s="131"/>
      <c r="D7" s="131"/>
      <c r="E7" s="131"/>
      <c r="F7" s="131"/>
      <c r="G7" s="131"/>
      <c r="H7" s="131"/>
      <c r="I7" s="131"/>
      <c r="J7" s="132"/>
    </row>
    <row r="8" spans="1:27" ht="14.45" customHeight="1">
      <c r="A8" s="30" t="s">
        <v>7</v>
      </c>
      <c r="B8" s="122" t="s">
        <v>8</v>
      </c>
      <c r="C8" s="122"/>
      <c r="D8" s="122"/>
      <c r="E8" s="122"/>
      <c r="F8" s="122"/>
      <c r="G8" s="122"/>
      <c r="H8" s="122"/>
      <c r="I8" s="122"/>
      <c r="J8" s="122"/>
      <c r="K8" s="123"/>
      <c r="L8" s="123"/>
      <c r="M8" s="123"/>
      <c r="N8" s="123"/>
      <c r="O8" s="123"/>
      <c r="P8" s="123"/>
      <c r="Q8" s="123"/>
      <c r="R8" s="123"/>
      <c r="S8" s="123"/>
      <c r="T8" s="123"/>
      <c r="U8" s="123"/>
      <c r="V8" s="123"/>
      <c r="W8" s="123"/>
      <c r="X8" s="123"/>
      <c r="Y8" s="123"/>
      <c r="Z8" s="123"/>
      <c r="AA8" s="123"/>
    </row>
    <row r="9" spans="1:27" ht="15" customHeight="1">
      <c r="A9" s="76" t="s">
        <v>9</v>
      </c>
      <c r="B9" s="122" t="s">
        <v>10</v>
      </c>
      <c r="C9" s="122"/>
      <c r="D9" s="122"/>
      <c r="E9" s="122"/>
      <c r="F9" s="122"/>
      <c r="G9" s="122"/>
      <c r="H9" s="122"/>
      <c r="I9" s="122"/>
      <c r="J9" s="122"/>
      <c r="K9" s="123"/>
      <c r="L9" s="123"/>
      <c r="M9" s="123"/>
      <c r="N9" s="123"/>
      <c r="O9" s="123"/>
      <c r="P9" s="123"/>
      <c r="Q9" s="123"/>
      <c r="R9" s="123"/>
      <c r="S9" s="123"/>
      <c r="T9" s="123"/>
      <c r="U9" s="123"/>
      <c r="V9" s="123"/>
      <c r="W9" s="123"/>
      <c r="X9" s="123"/>
      <c r="Y9" s="123"/>
      <c r="Z9" s="123"/>
      <c r="AA9" s="123"/>
    </row>
    <row r="10" spans="1:27" ht="14.45" customHeight="1">
      <c r="A10" s="77" t="s">
        <v>11</v>
      </c>
      <c r="B10" s="122" t="s">
        <v>12</v>
      </c>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row>
    <row r="11" spans="1:27" ht="48" customHeight="1">
      <c r="A11" s="3" t="s">
        <v>13</v>
      </c>
      <c r="B11" s="133" t="s">
        <v>14</v>
      </c>
      <c r="C11" s="134"/>
      <c r="D11" s="134"/>
      <c r="E11" s="134"/>
      <c r="F11" s="134"/>
      <c r="G11" s="134"/>
      <c r="H11" s="134"/>
      <c r="I11" s="134"/>
      <c r="J11" s="135"/>
    </row>
    <row r="12" spans="1:27" ht="28.15" customHeight="1">
      <c r="A12" s="3" t="s">
        <v>15</v>
      </c>
      <c r="B12" s="136" t="s">
        <v>16</v>
      </c>
      <c r="C12" s="137"/>
      <c r="D12" s="137"/>
      <c r="E12" s="137"/>
      <c r="F12" s="137"/>
      <c r="G12" s="137"/>
      <c r="H12" s="137"/>
      <c r="I12" s="137"/>
      <c r="J12" s="138"/>
    </row>
    <row r="13" spans="1:27" ht="15.75">
      <c r="A13" s="127" t="s">
        <v>17</v>
      </c>
      <c r="B13" s="128"/>
      <c r="C13" s="128"/>
      <c r="D13" s="128"/>
      <c r="E13" s="128"/>
      <c r="F13" s="128"/>
      <c r="G13" s="128"/>
      <c r="H13" s="128"/>
      <c r="I13" s="128"/>
      <c r="J13" s="129"/>
    </row>
    <row r="14" spans="1:27" ht="27.75" customHeight="1">
      <c r="A14" s="3" t="s">
        <v>18</v>
      </c>
      <c r="B14" s="22">
        <v>2</v>
      </c>
      <c r="C14" s="139" t="s">
        <v>19</v>
      </c>
      <c r="D14" s="140"/>
      <c r="E14" s="140"/>
      <c r="F14" s="140"/>
      <c r="G14" s="140"/>
      <c r="H14" s="140"/>
      <c r="I14" s="140"/>
      <c r="J14" s="141"/>
    </row>
    <row r="15" spans="1:27" ht="26.25" customHeight="1">
      <c r="A15" s="3" t="s">
        <v>20</v>
      </c>
      <c r="B15" s="6">
        <v>2.2000000000000002</v>
      </c>
      <c r="C15" s="142" t="str">
        <f>IFERROR(VLOOKUP(B15,'[1]Validacion datos'!A8:B26,2,FALSE),"")</f>
        <v>Salud y seguridad social integral</v>
      </c>
      <c r="D15" s="142"/>
      <c r="E15" s="142"/>
      <c r="F15" s="142"/>
      <c r="G15" s="142"/>
      <c r="H15" s="142"/>
      <c r="I15" s="142"/>
      <c r="J15" s="142"/>
    </row>
    <row r="16" spans="1:27" ht="33.75" customHeight="1">
      <c r="A16" s="3" t="s">
        <v>21</v>
      </c>
      <c r="B16" s="7" t="s">
        <v>22</v>
      </c>
      <c r="C16" s="142" t="s">
        <v>23</v>
      </c>
      <c r="D16" s="142"/>
      <c r="E16" s="142"/>
      <c r="F16" s="142"/>
      <c r="G16" s="142"/>
      <c r="H16" s="142"/>
      <c r="I16" s="142"/>
      <c r="J16" s="142"/>
    </row>
    <row r="17" spans="1:13" ht="15.75">
      <c r="A17" s="127" t="s">
        <v>24</v>
      </c>
      <c r="B17" s="128"/>
      <c r="C17" s="128"/>
      <c r="D17" s="128"/>
      <c r="E17" s="128"/>
      <c r="F17" s="128"/>
      <c r="G17" s="128"/>
      <c r="H17" s="128"/>
      <c r="I17" s="128"/>
      <c r="J17" s="129"/>
    </row>
    <row r="18" spans="1:13" ht="29.25" customHeight="1">
      <c r="A18" s="3" t="s">
        <v>25</v>
      </c>
      <c r="B18" s="143" t="s">
        <v>26</v>
      </c>
      <c r="C18" s="143"/>
      <c r="D18" s="143"/>
      <c r="E18" s="143"/>
      <c r="F18" s="143"/>
      <c r="G18" s="143"/>
      <c r="H18" s="143"/>
      <c r="I18" s="143"/>
      <c r="J18" s="144"/>
    </row>
    <row r="19" spans="1:13" ht="42.6" customHeight="1">
      <c r="A19" s="8" t="s">
        <v>27</v>
      </c>
      <c r="B19" s="143" t="s">
        <v>28</v>
      </c>
      <c r="C19" s="143"/>
      <c r="D19" s="143"/>
      <c r="E19" s="143"/>
      <c r="F19" s="143"/>
      <c r="G19" s="143"/>
      <c r="H19" s="143"/>
      <c r="I19" s="143"/>
      <c r="J19" s="144"/>
    </row>
    <row r="20" spans="1:13" ht="34.5" customHeight="1">
      <c r="A20" s="8" t="s">
        <v>29</v>
      </c>
      <c r="B20" s="143" t="s">
        <v>30</v>
      </c>
      <c r="C20" s="143"/>
      <c r="D20" s="143"/>
      <c r="E20" s="143"/>
      <c r="F20" s="143"/>
      <c r="G20" s="143"/>
      <c r="H20" s="143"/>
      <c r="I20" s="143"/>
      <c r="J20" s="144"/>
    </row>
    <row r="21" spans="1:13" ht="35.25" customHeight="1">
      <c r="A21" s="8" t="s">
        <v>31</v>
      </c>
      <c r="B21" s="143" t="s">
        <v>32</v>
      </c>
      <c r="C21" s="143"/>
      <c r="D21" s="143"/>
      <c r="E21" s="143"/>
      <c r="F21" s="143"/>
      <c r="G21" s="143"/>
      <c r="H21" s="143"/>
      <c r="I21" s="143"/>
      <c r="J21" s="144"/>
    </row>
    <row r="22" spans="1:13" ht="15.75">
      <c r="A22" s="127" t="s">
        <v>33</v>
      </c>
      <c r="B22" s="128"/>
      <c r="C22" s="128"/>
      <c r="D22" s="128"/>
      <c r="E22" s="128"/>
      <c r="F22" s="128"/>
      <c r="G22" s="128"/>
      <c r="H22" s="128"/>
      <c r="I22" s="128"/>
      <c r="J22" s="129"/>
    </row>
    <row r="23" spans="1:13" ht="15.75">
      <c r="A23" s="130" t="s">
        <v>34</v>
      </c>
      <c r="B23" s="131"/>
      <c r="C23" s="131"/>
      <c r="D23" s="131"/>
      <c r="E23" s="131"/>
      <c r="F23" s="131"/>
      <c r="G23" s="131"/>
      <c r="H23" s="131"/>
      <c r="I23" s="131"/>
      <c r="J23" s="132"/>
    </row>
    <row r="24" spans="1:13" ht="28.5" customHeight="1">
      <c r="A24" s="192" t="s">
        <v>35</v>
      </c>
      <c r="B24" s="193"/>
      <c r="C24" s="194" t="s">
        <v>36</v>
      </c>
      <c r="D24" s="195"/>
      <c r="E24" s="195"/>
      <c r="F24" s="195" t="s">
        <v>37</v>
      </c>
      <c r="G24" s="195"/>
      <c r="H24" s="193"/>
      <c r="I24" s="196" t="s">
        <v>38</v>
      </c>
      <c r="J24" s="197"/>
    </row>
    <row r="25" spans="1:13">
      <c r="A25" s="198">
        <v>340000</v>
      </c>
      <c r="B25" s="199"/>
      <c r="C25" s="200">
        <v>462094620.13999999</v>
      </c>
      <c r="D25" s="201"/>
      <c r="E25" s="202"/>
      <c r="F25" s="200">
        <v>302014692.62</v>
      </c>
      <c r="G25" s="201"/>
      <c r="H25" s="202"/>
      <c r="I25" s="203">
        <f>(+F25/C25)</f>
        <v>0.6535775996017853</v>
      </c>
      <c r="J25" s="204"/>
    </row>
    <row r="26" spans="1:13" ht="15.75">
      <c r="A26" s="130" t="s">
        <v>39</v>
      </c>
      <c r="B26" s="131"/>
      <c r="C26" s="131"/>
      <c r="D26" s="131"/>
      <c r="E26" s="131"/>
      <c r="F26" s="131"/>
      <c r="G26" s="131"/>
      <c r="H26" s="131"/>
      <c r="I26" s="131"/>
      <c r="J26" s="132"/>
    </row>
    <row r="27" spans="1:13">
      <c r="A27" s="78"/>
      <c r="B27" s="75"/>
      <c r="C27" s="205" t="s">
        <v>40</v>
      </c>
      <c r="D27" s="206"/>
      <c r="E27" s="205" t="s">
        <v>41</v>
      </c>
      <c r="F27" s="206"/>
      <c r="G27" s="205" t="s">
        <v>42</v>
      </c>
      <c r="H27" s="205"/>
      <c r="I27" s="205" t="s">
        <v>43</v>
      </c>
      <c r="J27" s="207"/>
    </row>
    <row r="28" spans="1:13" ht="40.5">
      <c r="A28" s="94" t="s">
        <v>44</v>
      </c>
      <c r="B28" s="79" t="s">
        <v>45</v>
      </c>
      <c r="C28" s="79" t="s">
        <v>46</v>
      </c>
      <c r="D28" s="79" t="s">
        <v>47</v>
      </c>
      <c r="E28" s="79" t="s">
        <v>48</v>
      </c>
      <c r="F28" s="79" t="s">
        <v>49</v>
      </c>
      <c r="G28" s="79" t="s">
        <v>50</v>
      </c>
      <c r="H28" s="106" t="s">
        <v>51</v>
      </c>
      <c r="I28" s="79" t="s">
        <v>52</v>
      </c>
      <c r="J28" s="95" t="s">
        <v>53</v>
      </c>
    </row>
    <row r="29" spans="1:13" ht="80.25" customHeight="1">
      <c r="A29" s="96" t="s">
        <v>54</v>
      </c>
      <c r="B29" s="80" t="s">
        <v>55</v>
      </c>
      <c r="C29" s="81">
        <v>100</v>
      </c>
      <c r="D29" s="82">
        <v>10000000</v>
      </c>
      <c r="E29" s="81">
        <v>30</v>
      </c>
      <c r="F29" s="82">
        <v>2800000</v>
      </c>
      <c r="G29" s="81">
        <v>35</v>
      </c>
      <c r="H29" s="105">
        <v>4463217.33</v>
      </c>
      <c r="I29" s="102">
        <f>+Tabla18[[#This Row],[Física 
(E)]]/Tabla18[[#This Row],[Física
(C)]]</f>
        <v>1.1666666666666667</v>
      </c>
      <c r="J29" s="97">
        <f>+Tabla18[[#This Row],[Financiera 
 (F)]]/Tabla18[[#This Row],[Financiera
(D)]]</f>
        <v>1.5940061892857142</v>
      </c>
      <c r="K29" s="84">
        <f>+Tabla18[[#This Row],[Financiera 
 (F)]]/Tabla18[[#This Row],[Financiera
(D)]]</f>
        <v>1.5940061892857142</v>
      </c>
      <c r="L29" s="84">
        <f>+Tabla18[[#This Row],[Física 
(%)
 G=E/C]]/Tabla18[[#This Row],[Física 
(E)]]</f>
        <v>3.3333333333333333E-2</v>
      </c>
      <c r="M29" s="84">
        <f>+Tabla18[[#This Row],[Financiero 
(%) 
H=F/D]]/Tabla18[[#This Row],[Financiera 
 (F)]]</f>
        <v>3.571428571428571E-7</v>
      </c>
    </row>
    <row r="30" spans="1:13" ht="72.75" customHeight="1">
      <c r="A30" s="96" t="s">
        <v>56</v>
      </c>
      <c r="B30" s="80" t="s">
        <v>57</v>
      </c>
      <c r="C30" s="81">
        <v>100</v>
      </c>
      <c r="D30" s="82">
        <v>20100000</v>
      </c>
      <c r="E30" s="103">
        <v>30</v>
      </c>
      <c r="F30" s="104">
        <v>6342233</v>
      </c>
      <c r="G30" s="81">
        <v>38</v>
      </c>
      <c r="H30" s="107">
        <v>5175750</v>
      </c>
      <c r="I30" s="83">
        <v>1.2573000000000001</v>
      </c>
      <c r="J30" s="97">
        <f>+Tabla18[[#This Row],[Financiera 
 (F)]]/Tabla18[[#This Row],[Financiera
(D)]]</f>
        <v>0.81607692432617973</v>
      </c>
      <c r="K30" s="84">
        <f>+Tabla18[[#This Row],[Financiera 
 (F)]]/Tabla18[[#This Row],[Financiera
(D)]]</f>
        <v>0.81607692432617973</v>
      </c>
      <c r="L30" s="84">
        <f>+Tabla18[[#This Row],[Física 
(%)
 G=E/C]]/Tabla18[[#This Row],[Física 
(E)]]</f>
        <v>3.3086842105263158E-2</v>
      </c>
      <c r="M30" s="84">
        <f>+Tabla18[[#This Row],[Financiero 
(%) 
H=F/D]]/Tabla18[[#This Row],[Financiera 
 (F)]]</f>
        <v>1.57673172839913E-7</v>
      </c>
    </row>
    <row r="31" spans="1:13" ht="34.9" customHeight="1">
      <c r="A31" s="145" t="s">
        <v>58</v>
      </c>
      <c r="B31" s="146"/>
      <c r="C31" s="146"/>
      <c r="D31" s="146"/>
      <c r="E31" s="146"/>
      <c r="F31" s="146"/>
      <c r="G31" s="146"/>
      <c r="H31" s="146"/>
      <c r="I31" s="146"/>
      <c r="J31" s="147"/>
    </row>
    <row r="32" spans="1:13" ht="15.75">
      <c r="A32" s="127" t="s">
        <v>59</v>
      </c>
      <c r="B32" s="128"/>
      <c r="C32" s="128"/>
      <c r="D32" s="128"/>
      <c r="E32" s="128"/>
      <c r="F32" s="128"/>
      <c r="G32" s="128"/>
      <c r="H32" s="128"/>
      <c r="I32" s="128"/>
      <c r="J32" s="129"/>
    </row>
    <row r="33" spans="1:45" ht="15.75">
      <c r="A33" s="130" t="s">
        <v>60</v>
      </c>
      <c r="B33" s="131"/>
      <c r="C33" s="131"/>
      <c r="D33" s="131"/>
      <c r="E33" s="131"/>
      <c r="F33" s="131"/>
      <c r="G33" s="131"/>
      <c r="H33" s="131"/>
      <c r="I33" s="131"/>
      <c r="J33" s="132"/>
    </row>
    <row r="34" spans="1:45">
      <c r="A34" s="26" t="s">
        <v>61</v>
      </c>
      <c r="B34" s="163" t="s">
        <v>54</v>
      </c>
      <c r="C34" s="163"/>
      <c r="D34" s="163"/>
      <c r="E34" s="163"/>
      <c r="F34" s="163"/>
      <c r="G34" s="163"/>
      <c r="H34" s="163"/>
      <c r="I34" s="163"/>
      <c r="J34" s="164"/>
    </row>
    <row r="35" spans="1:45" ht="63.95" customHeight="1">
      <c r="A35" s="17" t="s">
        <v>62</v>
      </c>
      <c r="B35" s="143" t="s">
        <v>63</v>
      </c>
      <c r="C35" s="143"/>
      <c r="D35" s="143"/>
      <c r="E35" s="143"/>
      <c r="F35" s="143"/>
      <c r="G35" s="143"/>
      <c r="H35" s="143"/>
      <c r="I35" s="143"/>
      <c r="J35" s="144"/>
    </row>
    <row r="36" spans="1:45" ht="138.75" customHeight="1">
      <c r="A36" s="17" t="s">
        <v>64</v>
      </c>
      <c r="B36" s="210" t="s">
        <v>91</v>
      </c>
      <c r="C36" s="210"/>
      <c r="D36" s="210"/>
      <c r="E36" s="210"/>
      <c r="F36" s="210"/>
      <c r="G36" s="210"/>
      <c r="H36" s="210"/>
      <c r="I36" s="210"/>
      <c r="J36" s="211"/>
      <c r="K36" s="143"/>
      <c r="L36" s="143"/>
      <c r="M36" s="143"/>
      <c r="N36" s="144"/>
      <c r="O36" s="143"/>
      <c r="P36" s="143"/>
      <c r="Q36" s="143"/>
      <c r="R36" s="143"/>
      <c r="S36" s="143"/>
      <c r="T36" s="143"/>
      <c r="U36" s="143"/>
      <c r="V36" s="143"/>
      <c r="W36" s="144"/>
      <c r="X36" s="143"/>
      <c r="Y36" s="143"/>
      <c r="Z36" s="143"/>
      <c r="AA36" s="143"/>
      <c r="AB36" s="143"/>
      <c r="AC36" s="143"/>
      <c r="AD36" s="143"/>
      <c r="AE36" s="143"/>
      <c r="AF36" s="144"/>
      <c r="AG36" s="143"/>
      <c r="AH36" s="143"/>
      <c r="AI36" s="143"/>
      <c r="AJ36" s="143"/>
      <c r="AK36" s="143"/>
      <c r="AL36" s="143"/>
      <c r="AM36" s="143"/>
      <c r="AN36" s="143"/>
      <c r="AO36" s="144"/>
      <c r="AP36" s="143"/>
      <c r="AQ36" s="143"/>
      <c r="AR36" s="143"/>
      <c r="AS36" s="143"/>
    </row>
    <row r="37" spans="1:45" ht="210.75" customHeight="1">
      <c r="A37" s="17" t="s">
        <v>66</v>
      </c>
      <c r="B37" s="212" t="s">
        <v>92</v>
      </c>
      <c r="C37" s="213"/>
      <c r="D37" s="213"/>
      <c r="E37" s="213"/>
      <c r="F37" s="213"/>
      <c r="G37" s="213"/>
      <c r="H37" s="213"/>
      <c r="I37" s="213"/>
      <c r="J37" s="214"/>
      <c r="N37" s="85"/>
    </row>
    <row r="38" spans="1:45">
      <c r="A38" s="88" t="s">
        <v>61</v>
      </c>
      <c r="B38" s="208" t="s">
        <v>56</v>
      </c>
      <c r="C38" s="208"/>
      <c r="D38" s="208"/>
      <c r="E38" s="208"/>
      <c r="F38" s="208"/>
      <c r="G38" s="208"/>
      <c r="H38" s="208"/>
      <c r="I38" s="208"/>
      <c r="J38" s="209"/>
      <c r="N38" s="86"/>
    </row>
    <row r="39" spans="1:45" ht="49.5" customHeight="1">
      <c r="A39" s="17" t="s">
        <v>62</v>
      </c>
      <c r="B39" s="143" t="s">
        <v>68</v>
      </c>
      <c r="C39" s="143"/>
      <c r="D39" s="143"/>
      <c r="E39" s="143"/>
      <c r="F39" s="143"/>
      <c r="G39" s="143"/>
      <c r="H39" s="143"/>
      <c r="I39" s="143"/>
      <c r="J39" s="144"/>
    </row>
    <row r="40" spans="1:45" ht="103.5" customHeight="1">
      <c r="A40" s="17" t="s">
        <v>64</v>
      </c>
      <c r="B40" s="143" t="s">
        <v>93</v>
      </c>
      <c r="C40" s="143"/>
      <c r="D40" s="143"/>
      <c r="E40" s="143"/>
      <c r="F40" s="143"/>
      <c r="G40" s="143"/>
      <c r="H40" s="143"/>
      <c r="I40" s="143"/>
      <c r="J40" s="144"/>
    </row>
    <row r="41" spans="1:45" ht="183.75" customHeight="1">
      <c r="A41" s="74" t="s">
        <v>66</v>
      </c>
      <c r="B41" s="143" t="s">
        <v>94</v>
      </c>
      <c r="C41" s="143"/>
      <c r="D41" s="143"/>
      <c r="E41" s="143"/>
      <c r="F41" s="143"/>
      <c r="G41" s="143"/>
      <c r="H41" s="143"/>
      <c r="I41" s="143"/>
      <c r="J41" s="144"/>
    </row>
    <row r="42" spans="1:45" ht="15.75">
      <c r="A42" s="127" t="s">
        <v>71</v>
      </c>
      <c r="B42" s="128"/>
      <c r="C42" s="128"/>
      <c r="D42" s="128"/>
      <c r="E42" s="128"/>
      <c r="F42" s="128"/>
      <c r="G42" s="128"/>
      <c r="H42" s="128"/>
      <c r="I42" s="128"/>
      <c r="J42" s="129"/>
    </row>
    <row r="43" spans="1:45" ht="15.75">
      <c r="A43" s="165" t="s">
        <v>72</v>
      </c>
      <c r="B43" s="166"/>
      <c r="C43" s="166"/>
      <c r="D43" s="166"/>
      <c r="E43" s="166"/>
      <c r="F43" s="166"/>
      <c r="G43" s="166"/>
      <c r="H43" s="166"/>
      <c r="I43" s="166"/>
      <c r="J43" s="167"/>
    </row>
    <row r="44" spans="1:45" ht="105.75" customHeight="1">
      <c r="A44" s="172" t="s">
        <v>95</v>
      </c>
      <c r="B44" s="173"/>
      <c r="C44" s="173"/>
      <c r="D44" s="173"/>
      <c r="E44" s="173"/>
      <c r="F44" s="173"/>
      <c r="G44" s="173"/>
      <c r="H44" s="173"/>
      <c r="I44" s="173"/>
      <c r="J44" s="174"/>
      <c r="K44" s="28"/>
      <c r="L44" s="28"/>
      <c r="M44" s="28"/>
      <c r="N44" s="143"/>
      <c r="O44" s="143"/>
      <c r="P44" s="143"/>
      <c r="Q44" s="143"/>
      <c r="R44" s="143"/>
      <c r="S44" s="143"/>
      <c r="T44" s="143"/>
      <c r="U44" s="143"/>
      <c r="V44" s="144"/>
      <c r="W44" s="143"/>
      <c r="X44" s="143"/>
      <c r="Y44" s="143"/>
      <c r="Z44" s="143"/>
      <c r="AA44" s="143"/>
      <c r="AB44" s="143"/>
      <c r="AC44" s="143"/>
      <c r="AD44" s="143"/>
      <c r="AE44" s="144"/>
      <c r="AF44" s="143"/>
      <c r="AG44" s="143"/>
      <c r="AH44" s="143"/>
      <c r="AI44" s="143"/>
      <c r="AJ44" s="143"/>
      <c r="AK44" s="143"/>
      <c r="AL44" s="143"/>
      <c r="AM44" s="143"/>
      <c r="AN44" s="144"/>
    </row>
    <row r="45" spans="1:45" ht="30.75" customHeight="1">
      <c r="A45" s="224" t="s">
        <v>74</v>
      </c>
      <c r="B45" s="169"/>
      <c r="C45" s="169"/>
      <c r="D45" s="169"/>
      <c r="E45" s="169"/>
      <c r="F45" s="169"/>
      <c r="G45" s="169"/>
      <c r="H45" s="169"/>
      <c r="I45" s="169"/>
      <c r="J45" s="225"/>
    </row>
    <row r="46" spans="1:45" ht="13.5" customHeight="1">
      <c r="A46" s="108" t="s">
        <v>96</v>
      </c>
    </row>
    <row r="47" spans="1:45" ht="28.5" customHeight="1">
      <c r="A47" s="215"/>
      <c r="B47" s="216"/>
      <c r="C47" s="216"/>
      <c r="D47" s="216"/>
      <c r="E47" s="216"/>
      <c r="F47" s="216"/>
      <c r="G47" s="216"/>
      <c r="H47" s="216"/>
      <c r="I47" s="216"/>
      <c r="J47" s="217"/>
    </row>
    <row r="48" spans="1:45" ht="17.25" customHeight="1">
      <c r="A48" s="215"/>
      <c r="B48" s="216"/>
      <c r="C48" s="216"/>
      <c r="D48" s="216"/>
      <c r="E48" s="216"/>
      <c r="F48" s="216"/>
      <c r="G48" s="216"/>
      <c r="H48" s="216"/>
      <c r="I48" s="216"/>
      <c r="J48" s="217"/>
    </row>
    <row r="49" spans="1:10">
      <c r="A49" s="218" t="s">
        <v>76</v>
      </c>
      <c r="B49" s="219"/>
      <c r="C49" s="219"/>
      <c r="D49" s="219"/>
      <c r="E49" s="219"/>
      <c r="F49" s="219"/>
      <c r="G49" s="219"/>
      <c r="H49" s="219"/>
      <c r="I49" s="219"/>
      <c r="J49" s="220"/>
    </row>
    <row r="50" spans="1:10">
      <c r="A50" s="221" t="s">
        <v>77</v>
      </c>
      <c r="B50" s="222"/>
      <c r="C50" s="222"/>
      <c r="D50" s="222"/>
      <c r="E50" s="222"/>
      <c r="F50" s="222"/>
      <c r="G50" s="222"/>
      <c r="H50" s="222"/>
      <c r="I50" s="222"/>
      <c r="J50" s="223"/>
    </row>
    <row r="51" spans="1:10">
      <c r="A51" s="215" t="s">
        <v>97</v>
      </c>
      <c r="B51" s="216"/>
      <c r="C51" s="216"/>
      <c r="D51" s="216"/>
      <c r="E51" s="216"/>
      <c r="F51" s="216"/>
      <c r="G51" s="216"/>
      <c r="H51" s="216"/>
      <c r="I51" s="216"/>
      <c r="J51" s="217"/>
    </row>
    <row r="52" spans="1:10">
      <c r="A52" s="99"/>
      <c r="B52" s="100"/>
      <c r="C52" s="100"/>
      <c r="D52" s="100"/>
      <c r="E52" s="100"/>
      <c r="F52" s="100"/>
      <c r="G52" s="100"/>
      <c r="H52" s="100"/>
      <c r="I52" s="100"/>
      <c r="J52" s="101"/>
    </row>
  </sheetData>
  <mergeCells count="75">
    <mergeCell ref="N44:V44"/>
    <mergeCell ref="W44:AE44"/>
    <mergeCell ref="AF44:AN44"/>
    <mergeCell ref="A45:J45"/>
    <mergeCell ref="A44:J44"/>
    <mergeCell ref="A47:J47"/>
    <mergeCell ref="A48:J48"/>
    <mergeCell ref="A49:J49"/>
    <mergeCell ref="A51:J51"/>
    <mergeCell ref="A50:J50"/>
    <mergeCell ref="B39:J39"/>
    <mergeCell ref="B40:J40"/>
    <mergeCell ref="B41:J41"/>
    <mergeCell ref="A42:J42"/>
    <mergeCell ref="A43:J43"/>
    <mergeCell ref="O36:W36"/>
    <mergeCell ref="X36:AF36"/>
    <mergeCell ref="AG36:AO36"/>
    <mergeCell ref="AP36:AS36"/>
    <mergeCell ref="B37:J37"/>
    <mergeCell ref="K36:N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4:J4"/>
    <mergeCell ref="B1:J1"/>
    <mergeCell ref="B2:C2"/>
    <mergeCell ref="D2:H2"/>
    <mergeCell ref="B3:C3"/>
    <mergeCell ref="D3:H3"/>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37:J37 B41:J41" xr:uid="{00000000-0002-0000-0300-000006000000}"/>
    <dataValidation allowBlank="1" showInputMessage="1" showErrorMessage="1" prompt="Oportunidades de mejora identificadas" sqref="A44" xr:uid="{00000000-0002-0000-0300-000007000000}"/>
    <dataValidation allowBlank="1" showInputMessage="1" showErrorMessage="1" prompt="Presupuesto del programa" sqref="A25:C25 F25" xr:uid="{00000000-0002-0000-0300-000008000000}"/>
    <dataValidation allowBlank="1" showInputMessage="1" showErrorMessage="1" prompt="¿En qué consiste el programa?" sqref="B19:J19" xr:uid="{00000000-0002-0000-0300-000009000000}"/>
    <dataValidation allowBlank="1" showInputMessage="1" showErrorMessage="1" prompt="Nombre de cada producto" sqref="A28:A30" xr:uid="{00000000-0002-0000-0300-00000A000000}"/>
    <dataValidation allowBlank="1" showInputMessage="1" showErrorMessage="1" prompt="Nombre del indicador" sqref="B28:B30" xr:uid="{00000000-0002-0000-0300-00000B000000}"/>
    <dataValidation allowBlank="1" showInputMessage="1" showErrorMessage="1" prompt="Meta anual del indicador" sqref="C28:C30 E28" xr:uid="{00000000-0002-0000-0300-00000C000000}"/>
    <dataValidation allowBlank="1" showInputMessage="1" showErrorMessage="1" prompt="Monto presupuestado para el producto" sqref="D28:D30 F28 F29:F30 E29" xr:uid="{00000000-0002-0000-0300-00000D000000}"/>
    <dataValidation allowBlank="1" showInputMessage="1" showErrorMessage="1" prompt="Meta alcanzada en el trimestre" sqref="G28" xr:uid="{00000000-0002-0000-0300-00000E000000}"/>
    <dataValidation allowBlank="1" showInputMessage="1" showErrorMessage="1" prompt="Monto ejecutado en el trimestre" sqref="H28" xr:uid="{00000000-0002-0000-0300-00000F000000}"/>
  </dataValidations>
  <pageMargins left="0.39370078740157499" right="0.31496062992126" top="0.31496062992126" bottom="0.196850393700787" header="0.23622047244094499" footer="0.196850393700787"/>
  <pageSetup scale="60" orientation="portrait" r:id="rId1"/>
  <rowBreaks count="2" manualBreakCount="2">
    <brk id="37" max="9" man="1"/>
    <brk id="52"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defaultColWidth="11.42578125" defaultRowHeight="1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row r="3" spans="2:9">
      <c r="B3" s="45" t="s">
        <v>98</v>
      </c>
      <c r="C3" s="45" t="s">
        <v>44</v>
      </c>
      <c r="D3" s="45" t="s">
        <v>99</v>
      </c>
      <c r="E3" s="45" t="s">
        <v>100</v>
      </c>
      <c r="F3" s="63" t="s">
        <v>101</v>
      </c>
      <c r="G3" s="63" t="s">
        <v>102</v>
      </c>
      <c r="H3" s="63" t="s">
        <v>103</v>
      </c>
      <c r="I3" s="64" t="s">
        <v>104</v>
      </c>
    </row>
    <row r="4" spans="2:9">
      <c r="B4" s="45" t="s">
        <v>105</v>
      </c>
      <c r="C4" s="49" t="s">
        <v>106</v>
      </c>
      <c r="D4" s="65">
        <v>2100000</v>
      </c>
      <c r="E4" s="65">
        <v>1526127.77</v>
      </c>
      <c r="F4" s="65">
        <f>+(D4/4)*3</f>
        <v>1575000</v>
      </c>
      <c r="G4" s="65">
        <f>+E4</f>
        <v>1526127.77</v>
      </c>
      <c r="H4" s="65">
        <f>+F4-G4</f>
        <v>48872.229999999981</v>
      </c>
      <c r="I4" s="66">
        <f>+G4/F4</f>
        <v>0.96897001269841276</v>
      </c>
    </row>
    <row r="5" spans="2:9">
      <c r="B5" s="45" t="s">
        <v>107</v>
      </c>
      <c r="C5" s="49" t="s">
        <v>108</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c r="B6" s="45" t="s">
        <v>109</v>
      </c>
      <c r="C6" s="49" t="s">
        <v>110</v>
      </c>
      <c r="D6" s="65">
        <v>10000000</v>
      </c>
      <c r="E6" s="65">
        <v>5319600</v>
      </c>
      <c r="F6" s="65">
        <f t="shared" si="0"/>
        <v>7500000</v>
      </c>
      <c r="G6" s="65">
        <f t="shared" si="1"/>
        <v>5319600</v>
      </c>
      <c r="H6" s="65">
        <f t="shared" si="2"/>
        <v>2180400</v>
      </c>
      <c r="I6" s="66">
        <f>+G6/F6</f>
        <v>0.70928000000000002</v>
      </c>
    </row>
    <row r="7" spans="2:9" ht="60">
      <c r="B7" s="45" t="s">
        <v>111</v>
      </c>
      <c r="C7" s="49" t="s">
        <v>112</v>
      </c>
      <c r="D7" s="65">
        <v>18000000</v>
      </c>
      <c r="E7" s="65">
        <v>12042550</v>
      </c>
      <c r="F7" s="65">
        <f t="shared" si="0"/>
        <v>13500000</v>
      </c>
      <c r="G7" s="65">
        <f t="shared" si="1"/>
        <v>12042550</v>
      </c>
      <c r="H7" s="65">
        <f t="shared" si="2"/>
        <v>1457450</v>
      </c>
      <c r="I7" s="66">
        <f>+G7/F7</f>
        <v>0.89204074074074069</v>
      </c>
    </row>
    <row r="8" spans="2:9" ht="15.75" thickBot="1">
      <c r="B8" s="49" t="s">
        <v>113</v>
      </c>
      <c r="C8" s="49"/>
      <c r="D8" s="65">
        <v>506010909.39000005</v>
      </c>
      <c r="E8" s="65">
        <v>229020122.78000003</v>
      </c>
      <c r="F8" s="67">
        <f>SUM(F4:F7)</f>
        <v>379508182.04250002</v>
      </c>
      <c r="G8" s="67">
        <f t="shared" si="1"/>
        <v>229020122.78000003</v>
      </c>
      <c r="H8" s="67">
        <f>SUM(H4:H7)</f>
        <v>150488059.26249999</v>
      </c>
      <c r="I8" s="68">
        <f>+G8/F8</f>
        <v>0.60346557364698061</v>
      </c>
    </row>
    <row r="9" spans="2:9">
      <c r="F9" s="65"/>
    </row>
    <row r="10" spans="2:9">
      <c r="F10" s="65"/>
    </row>
    <row r="13" spans="2:9" ht="45">
      <c r="B13" s="45" t="s">
        <v>114</v>
      </c>
      <c r="C13" s="45" t="s">
        <v>115</v>
      </c>
      <c r="D13" s="49" t="s">
        <v>99</v>
      </c>
      <c r="E13" s="49" t="s">
        <v>100</v>
      </c>
      <c r="F13" s="69" t="s">
        <v>116</v>
      </c>
      <c r="G13" s="69" t="s">
        <v>116</v>
      </c>
      <c r="H13" s="69" t="s">
        <v>103</v>
      </c>
      <c r="I13" s="70" t="s">
        <v>104</v>
      </c>
    </row>
    <row r="14" spans="2:9">
      <c r="B14" s="45" t="s">
        <v>117</v>
      </c>
      <c r="C14" s="45" t="s">
        <v>118</v>
      </c>
      <c r="D14" s="65">
        <v>215168271</v>
      </c>
      <c r="E14" s="65">
        <v>126862163.8</v>
      </c>
      <c r="F14" s="65">
        <f>+(D14/4)*3</f>
        <v>161376203.25</v>
      </c>
      <c r="G14" s="65">
        <f>+E14</f>
        <v>126862163.8</v>
      </c>
      <c r="H14" s="65">
        <f>+F14-G14</f>
        <v>34514039.450000003</v>
      </c>
      <c r="I14" s="71">
        <f t="shared" ref="I14:I20" si="3">+G14/F14</f>
        <v>0.78612683434786412</v>
      </c>
    </row>
    <row r="15" spans="2:9">
      <c r="B15" s="45" t="s">
        <v>119</v>
      </c>
      <c r="C15" s="45" t="s">
        <v>120</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c r="B16" s="45" t="s">
        <v>121</v>
      </c>
      <c r="C16" s="45" t="s">
        <v>122</v>
      </c>
      <c r="D16" s="65">
        <v>25192000</v>
      </c>
      <c r="E16" s="65">
        <v>10803113.620000001</v>
      </c>
      <c r="F16" s="65">
        <f t="shared" si="4"/>
        <v>18894000</v>
      </c>
      <c r="G16" s="65">
        <f t="shared" si="5"/>
        <v>10803113.620000001</v>
      </c>
      <c r="H16" s="65">
        <f t="shared" si="6"/>
        <v>8090886.379999999</v>
      </c>
      <c r="I16" s="71">
        <f t="shared" si="3"/>
        <v>0.57177482904625809</v>
      </c>
    </row>
    <row r="17" spans="2:9">
      <c r="B17" s="45" t="s">
        <v>123</v>
      </c>
      <c r="C17" s="45" t="s">
        <v>124</v>
      </c>
      <c r="D17" s="65">
        <v>2100000</v>
      </c>
      <c r="E17" s="65">
        <v>1526127.77</v>
      </c>
      <c r="F17" s="65">
        <f t="shared" si="4"/>
        <v>1575000</v>
      </c>
      <c r="G17" s="65">
        <f t="shared" si="5"/>
        <v>1526127.77</v>
      </c>
      <c r="H17" s="65">
        <f t="shared" si="6"/>
        <v>48872.229999999981</v>
      </c>
      <c r="I17" s="71">
        <f t="shared" si="3"/>
        <v>0.96897001269841276</v>
      </c>
    </row>
    <row r="18" spans="2:9">
      <c r="B18" s="45" t="s">
        <v>125</v>
      </c>
      <c r="C18" s="45" t="s">
        <v>126</v>
      </c>
      <c r="D18" s="65">
        <v>99845949.390000001</v>
      </c>
      <c r="E18" s="65">
        <v>28158771.839999996</v>
      </c>
      <c r="F18" s="65">
        <f t="shared" si="4"/>
        <v>74884462.042500004</v>
      </c>
      <c r="G18" s="65">
        <f t="shared" si="5"/>
        <v>28158771.839999996</v>
      </c>
      <c r="H18" s="65">
        <f t="shared" si="6"/>
        <v>46725690.202500008</v>
      </c>
      <c r="I18" s="71">
        <f t="shared" si="3"/>
        <v>0.37602956704180818</v>
      </c>
    </row>
    <row r="19" spans="2:9">
      <c r="B19" s="45" t="s">
        <v>127</v>
      </c>
      <c r="C19" s="45" t="s">
        <v>128</v>
      </c>
      <c r="D19" s="65">
        <v>6800000</v>
      </c>
      <c r="E19" s="65">
        <v>6593632.5</v>
      </c>
      <c r="F19" s="65">
        <f t="shared" si="4"/>
        <v>5100000</v>
      </c>
      <c r="G19" s="65">
        <f t="shared" si="5"/>
        <v>6593632.5</v>
      </c>
      <c r="H19" s="65">
        <f t="shared" si="6"/>
        <v>-1493632.5</v>
      </c>
      <c r="I19" s="71">
        <f t="shared" si="3"/>
        <v>1.2928691176470588</v>
      </c>
    </row>
    <row r="20" spans="2:9">
      <c r="B20" s="49" t="s">
        <v>113</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defaultColWidth="11.42578125" defaultRowHeight="15"/>
  <cols>
    <col min="2" max="2" width="12" customWidth="1"/>
    <col min="3" max="6" width="14.140625" bestFit="1" customWidth="1"/>
    <col min="7" max="7" width="15.140625" bestFit="1" customWidth="1"/>
  </cols>
  <sheetData>
    <row r="2" spans="2:9">
      <c r="B2" s="34" t="s">
        <v>129</v>
      </c>
    </row>
    <row r="3" spans="2:9">
      <c r="B3" t="s">
        <v>130</v>
      </c>
      <c r="C3" s="32" t="s">
        <v>131</v>
      </c>
      <c r="D3" s="32" t="s">
        <v>132</v>
      </c>
      <c r="E3" s="32" t="s">
        <v>133</v>
      </c>
      <c r="F3" s="32" t="s">
        <v>134</v>
      </c>
      <c r="G3" s="32" t="s">
        <v>135</v>
      </c>
    </row>
    <row r="4" spans="2:9">
      <c r="B4" t="s">
        <v>136</v>
      </c>
      <c r="C4" s="32">
        <v>15</v>
      </c>
      <c r="D4" s="32">
        <v>30</v>
      </c>
      <c r="E4" s="32">
        <v>20</v>
      </c>
      <c r="F4" s="32">
        <v>10</v>
      </c>
      <c r="G4" s="32">
        <f>SUM(C4:F4)</f>
        <v>75</v>
      </c>
    </row>
    <row r="5" spans="2:9">
      <c r="B5" t="s">
        <v>137</v>
      </c>
      <c r="C5" s="32">
        <v>240000</v>
      </c>
      <c r="D5" s="32">
        <v>480000</v>
      </c>
      <c r="E5" s="32">
        <v>320000</v>
      </c>
      <c r="F5" s="32">
        <v>160000</v>
      </c>
      <c r="G5" s="32">
        <f>SUM(C5:F5)</f>
        <v>1200000</v>
      </c>
    </row>
    <row r="6" spans="2:9">
      <c r="B6" t="s">
        <v>138</v>
      </c>
      <c r="C6" s="33">
        <f>+C5/C4</f>
        <v>16000</v>
      </c>
      <c r="D6" s="33">
        <f t="shared" ref="D6:G6" si="0">+D5/D4</f>
        <v>16000</v>
      </c>
      <c r="E6" s="33">
        <f t="shared" si="0"/>
        <v>16000</v>
      </c>
      <c r="F6" s="33">
        <f t="shared" si="0"/>
        <v>16000</v>
      </c>
      <c r="G6" s="33">
        <f t="shared" si="0"/>
        <v>16000</v>
      </c>
    </row>
    <row r="8" spans="2:9">
      <c r="B8" s="35" t="s">
        <v>139</v>
      </c>
    </row>
    <row r="9" spans="2:9">
      <c r="B9" t="s">
        <v>130</v>
      </c>
      <c r="C9" s="32" t="s">
        <v>131</v>
      </c>
      <c r="D9" s="32" t="s">
        <v>132</v>
      </c>
      <c r="E9" s="32" t="s">
        <v>133</v>
      </c>
      <c r="F9" s="32" t="s">
        <v>134</v>
      </c>
      <c r="G9" s="32" t="s">
        <v>135</v>
      </c>
    </row>
    <row r="10" spans="2:9">
      <c r="B10" t="s">
        <v>136</v>
      </c>
      <c r="C10" s="32">
        <v>15</v>
      </c>
      <c r="D10" s="32">
        <v>30</v>
      </c>
      <c r="E10" s="32">
        <v>30</v>
      </c>
      <c r="F10" s="32">
        <v>10</v>
      </c>
      <c r="G10" s="32">
        <f>SUM(C10:F10)</f>
        <v>85</v>
      </c>
    </row>
    <row r="11" spans="2:9">
      <c r="B11" t="s">
        <v>137</v>
      </c>
      <c r="C11" s="32">
        <v>18056665</v>
      </c>
      <c r="D11" s="32">
        <v>36113331</v>
      </c>
      <c r="E11" s="32">
        <f>+Tabla46[[#This Row],[T2]]</f>
        <v>36113331</v>
      </c>
      <c r="F11" s="32">
        <v>12037777</v>
      </c>
      <c r="G11" s="32">
        <f>SUM(C11:F11)</f>
        <v>102321104</v>
      </c>
    </row>
    <row r="12" spans="2:9">
      <c r="B12" t="s">
        <v>138</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c r="I16" s="39"/>
    </row>
    <row r="17" spans="7:9">
      <c r="G17" s="40"/>
    </row>
    <row r="19" spans="7:9">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defaultColWidth="9.140625" defaultRowHeight="12.75"/>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c r="A1" s="226"/>
      <c r="B1" s="226"/>
      <c r="C1" s="227" t="s">
        <v>140</v>
      </c>
      <c r="D1" s="245"/>
      <c r="E1" s="245"/>
      <c r="F1" s="245"/>
      <c r="G1" s="245"/>
      <c r="H1" s="245"/>
      <c r="I1" s="245"/>
      <c r="J1" s="245"/>
      <c r="K1" s="245"/>
      <c r="L1" s="245"/>
    </row>
    <row r="2" spans="1:17" ht="5.0999999999999996" customHeight="1"/>
    <row r="3" spans="1:17" ht="5.25" customHeight="1">
      <c r="A3" s="228"/>
      <c r="B3" s="226"/>
      <c r="C3" s="226"/>
      <c r="D3" s="226"/>
      <c r="E3" s="226"/>
      <c r="F3" s="226"/>
      <c r="G3" s="226"/>
      <c r="H3" s="226"/>
      <c r="I3" s="226"/>
      <c r="J3" s="226"/>
      <c r="K3" s="226"/>
      <c r="L3" s="226"/>
    </row>
    <row r="4" spans="1:17" ht="24">
      <c r="B4" s="229" t="s">
        <v>141</v>
      </c>
      <c r="C4" s="230"/>
      <c r="D4" s="61" t="s">
        <v>142</v>
      </c>
      <c r="E4" s="61" t="s">
        <v>143</v>
      </c>
      <c r="F4" s="61" t="s">
        <v>144</v>
      </c>
      <c r="G4" s="61" t="s">
        <v>145</v>
      </c>
      <c r="H4" s="61" t="s">
        <v>146</v>
      </c>
      <c r="I4" s="61" t="s">
        <v>147</v>
      </c>
      <c r="J4" s="61" t="s">
        <v>148</v>
      </c>
      <c r="K4" s="61" t="s">
        <v>149</v>
      </c>
      <c r="L4" s="231" t="s">
        <v>150</v>
      </c>
      <c r="M4" s="230"/>
      <c r="N4" s="61" t="s">
        <v>151</v>
      </c>
      <c r="O4" s="61" t="s">
        <v>152</v>
      </c>
      <c r="P4" s="61" t="s">
        <v>153</v>
      </c>
      <c r="Q4" s="60" t="s">
        <v>138</v>
      </c>
    </row>
    <row r="5" spans="1:17">
      <c r="B5" s="232" t="s">
        <v>154</v>
      </c>
      <c r="C5" s="233"/>
      <c r="D5" s="41"/>
      <c r="E5" s="41"/>
      <c r="F5" s="41"/>
      <c r="G5" s="43">
        <v>1</v>
      </c>
      <c r="H5" s="41"/>
      <c r="I5" s="41"/>
      <c r="J5" s="41"/>
      <c r="K5" s="41"/>
      <c r="L5" s="234"/>
      <c r="M5" s="233"/>
      <c r="N5" s="41"/>
      <c r="O5" s="41"/>
      <c r="P5" s="41"/>
      <c r="Q5" s="37">
        <v>1</v>
      </c>
    </row>
    <row r="6" spans="1:17">
      <c r="B6" s="232" t="s">
        <v>155</v>
      </c>
      <c r="C6" s="233"/>
      <c r="D6" s="41"/>
      <c r="E6" s="43">
        <v>2</v>
      </c>
      <c r="F6" s="43">
        <v>1</v>
      </c>
      <c r="G6" s="41"/>
      <c r="H6" s="41"/>
      <c r="I6" s="43">
        <v>2</v>
      </c>
      <c r="J6" s="43">
        <v>6</v>
      </c>
      <c r="K6" s="41"/>
      <c r="L6" s="234"/>
      <c r="M6" s="233"/>
      <c r="N6" s="41"/>
      <c r="O6" s="41"/>
      <c r="P6" s="41"/>
      <c r="Q6" s="37">
        <v>11</v>
      </c>
    </row>
    <row r="7" spans="1:17">
      <c r="B7" s="232" t="s">
        <v>156</v>
      </c>
      <c r="C7" s="233"/>
      <c r="D7" s="41"/>
      <c r="E7" s="43">
        <v>1</v>
      </c>
      <c r="F7" s="43">
        <v>2</v>
      </c>
      <c r="G7" s="43">
        <v>1</v>
      </c>
      <c r="H7" s="41"/>
      <c r="I7" s="43">
        <v>1</v>
      </c>
      <c r="J7" s="41"/>
      <c r="K7" s="43">
        <v>1</v>
      </c>
      <c r="L7" s="234"/>
      <c r="M7" s="233"/>
      <c r="N7" s="41"/>
      <c r="O7" s="41"/>
      <c r="P7" s="41"/>
      <c r="Q7" s="37">
        <v>6</v>
      </c>
    </row>
    <row r="8" spans="1:17">
      <c r="B8" s="232" t="s">
        <v>157</v>
      </c>
      <c r="C8" s="233"/>
      <c r="D8" s="41"/>
      <c r="E8" s="43">
        <v>28</v>
      </c>
      <c r="F8" s="43">
        <v>39</v>
      </c>
      <c r="G8" s="43">
        <v>69</v>
      </c>
      <c r="H8" s="41"/>
      <c r="I8" s="43">
        <v>22</v>
      </c>
      <c r="J8" s="43">
        <v>96</v>
      </c>
      <c r="K8" s="43">
        <v>4</v>
      </c>
      <c r="L8" s="234"/>
      <c r="M8" s="233"/>
      <c r="N8" s="43">
        <v>1</v>
      </c>
      <c r="O8" s="43">
        <v>10</v>
      </c>
      <c r="P8" s="41"/>
      <c r="Q8" s="37">
        <v>269</v>
      </c>
    </row>
    <row r="9" spans="1:17">
      <c r="B9" s="232" t="s">
        <v>158</v>
      </c>
      <c r="C9" s="233"/>
      <c r="D9" s="41"/>
      <c r="E9" s="43">
        <v>5</v>
      </c>
      <c r="F9" s="43">
        <v>1</v>
      </c>
      <c r="G9" s="43">
        <v>5</v>
      </c>
      <c r="H9" s="41"/>
      <c r="I9" s="43">
        <v>2</v>
      </c>
      <c r="J9" s="43">
        <v>18</v>
      </c>
      <c r="K9" s="43">
        <v>1</v>
      </c>
      <c r="L9" s="234"/>
      <c r="M9" s="233"/>
      <c r="N9" s="41"/>
      <c r="O9" s="41"/>
      <c r="P9" s="43">
        <v>1</v>
      </c>
      <c r="Q9" s="37">
        <v>33</v>
      </c>
    </row>
    <row r="10" spans="1:17">
      <c r="B10" s="232" t="s">
        <v>159</v>
      </c>
      <c r="C10" s="233"/>
      <c r="D10" s="41"/>
      <c r="E10" s="43">
        <v>13</v>
      </c>
      <c r="F10" s="43">
        <v>7</v>
      </c>
      <c r="G10" s="43">
        <v>13</v>
      </c>
      <c r="H10" s="43">
        <v>1</v>
      </c>
      <c r="I10" s="43">
        <v>7</v>
      </c>
      <c r="J10" s="43">
        <v>21</v>
      </c>
      <c r="K10" s="41"/>
      <c r="L10" s="234"/>
      <c r="M10" s="233"/>
      <c r="N10" s="41"/>
      <c r="O10" s="43">
        <v>4</v>
      </c>
      <c r="P10" s="41"/>
      <c r="Q10" s="37">
        <v>66</v>
      </c>
    </row>
    <row r="11" spans="1:17">
      <c r="B11" s="232" t="s">
        <v>160</v>
      </c>
      <c r="C11" s="233"/>
      <c r="D11" s="41"/>
      <c r="E11" s="43">
        <v>1</v>
      </c>
      <c r="F11" s="43">
        <v>1</v>
      </c>
      <c r="G11" s="41"/>
      <c r="H11" s="41"/>
      <c r="I11" s="43">
        <v>1</v>
      </c>
      <c r="J11" s="43">
        <v>1</v>
      </c>
      <c r="K11" s="41"/>
      <c r="L11" s="234"/>
      <c r="M11" s="233"/>
      <c r="N11" s="41"/>
      <c r="O11" s="43">
        <v>2</v>
      </c>
      <c r="P11" s="41"/>
      <c r="Q11" s="37">
        <v>6</v>
      </c>
    </row>
    <row r="12" spans="1:17">
      <c r="B12" s="232" t="s">
        <v>161</v>
      </c>
      <c r="C12" s="233"/>
      <c r="D12" s="41"/>
      <c r="E12" s="43">
        <v>2</v>
      </c>
      <c r="F12" s="43">
        <v>1</v>
      </c>
      <c r="G12" s="43">
        <v>4</v>
      </c>
      <c r="H12" s="41"/>
      <c r="I12" s="43">
        <v>1</v>
      </c>
      <c r="J12" s="43">
        <v>39</v>
      </c>
      <c r="K12" s="41"/>
      <c r="L12" s="234"/>
      <c r="M12" s="233"/>
      <c r="N12" s="41"/>
      <c r="O12" s="41"/>
      <c r="P12" s="41"/>
      <c r="Q12" s="37">
        <v>47</v>
      </c>
    </row>
    <row r="13" spans="1:17">
      <c r="B13" s="232" t="s">
        <v>162</v>
      </c>
      <c r="C13" s="233"/>
      <c r="D13" s="41"/>
      <c r="E13" s="43">
        <v>1</v>
      </c>
      <c r="F13" s="41"/>
      <c r="G13" s="41"/>
      <c r="H13" s="41"/>
      <c r="I13" s="43">
        <v>1</v>
      </c>
      <c r="J13" s="43">
        <v>1</v>
      </c>
      <c r="K13" s="41"/>
      <c r="L13" s="235">
        <v>1</v>
      </c>
      <c r="M13" s="233"/>
      <c r="N13" s="41"/>
      <c r="O13" s="41"/>
      <c r="P13" s="41"/>
      <c r="Q13" s="37">
        <v>4</v>
      </c>
    </row>
    <row r="14" spans="1:17">
      <c r="B14" s="232" t="s">
        <v>163</v>
      </c>
      <c r="C14" s="233"/>
      <c r="D14" s="43">
        <v>2</v>
      </c>
      <c r="E14" s="43">
        <v>8</v>
      </c>
      <c r="F14" s="43">
        <v>6</v>
      </c>
      <c r="G14" s="43">
        <v>6</v>
      </c>
      <c r="H14" s="41"/>
      <c r="I14" s="43">
        <v>4</v>
      </c>
      <c r="J14" s="43">
        <v>13</v>
      </c>
      <c r="K14" s="41"/>
      <c r="L14" s="234"/>
      <c r="M14" s="233"/>
      <c r="N14" s="41"/>
      <c r="O14" s="43">
        <v>1</v>
      </c>
      <c r="P14" s="41"/>
      <c r="Q14" s="37">
        <v>40</v>
      </c>
    </row>
    <row r="15" spans="1:17">
      <c r="B15" s="232" t="s">
        <v>164</v>
      </c>
      <c r="C15" s="233"/>
      <c r="D15" s="41"/>
      <c r="E15" s="43">
        <v>22</v>
      </c>
      <c r="F15" s="43">
        <v>24</v>
      </c>
      <c r="G15" s="43">
        <v>28</v>
      </c>
      <c r="H15" s="41"/>
      <c r="I15" s="43">
        <v>11</v>
      </c>
      <c r="J15" s="43">
        <v>13</v>
      </c>
      <c r="K15" s="43">
        <v>4</v>
      </c>
      <c r="L15" s="234"/>
      <c r="M15" s="233"/>
      <c r="N15" s="41"/>
      <c r="O15" s="43">
        <v>6</v>
      </c>
      <c r="P15" s="43">
        <v>1</v>
      </c>
      <c r="Q15" s="37">
        <v>109</v>
      </c>
    </row>
    <row r="16" spans="1:17">
      <c r="B16" s="232" t="s">
        <v>165</v>
      </c>
      <c r="C16" s="233"/>
      <c r="D16" s="41"/>
      <c r="E16" s="43">
        <v>2</v>
      </c>
      <c r="F16" s="43">
        <v>2</v>
      </c>
      <c r="G16" s="41"/>
      <c r="H16" s="41"/>
      <c r="I16" s="43">
        <v>1</v>
      </c>
      <c r="J16" s="41"/>
      <c r="K16" s="41"/>
      <c r="L16" s="234"/>
      <c r="M16" s="233"/>
      <c r="N16" s="41"/>
      <c r="O16" s="41"/>
      <c r="P16" s="41"/>
      <c r="Q16" s="37">
        <v>5</v>
      </c>
    </row>
    <row r="17" spans="2:17">
      <c r="B17" s="232" t="s">
        <v>166</v>
      </c>
      <c r="C17" s="233"/>
      <c r="D17" s="41"/>
      <c r="E17" s="43">
        <v>1</v>
      </c>
      <c r="F17" s="41"/>
      <c r="G17" s="43">
        <v>3</v>
      </c>
      <c r="H17" s="43">
        <v>1</v>
      </c>
      <c r="I17" s="43">
        <v>4</v>
      </c>
      <c r="J17" s="43">
        <v>1</v>
      </c>
      <c r="K17" s="41"/>
      <c r="L17" s="234"/>
      <c r="M17" s="233"/>
      <c r="N17" s="41"/>
      <c r="O17" s="41"/>
      <c r="P17" s="41"/>
      <c r="Q17" s="37">
        <v>10</v>
      </c>
    </row>
    <row r="18" spans="2:17">
      <c r="B18" s="232" t="s">
        <v>167</v>
      </c>
      <c r="C18" s="233"/>
      <c r="D18" s="41"/>
      <c r="E18" s="43">
        <v>13</v>
      </c>
      <c r="F18" s="43">
        <v>14</v>
      </c>
      <c r="G18" s="43">
        <v>15</v>
      </c>
      <c r="H18" s="41"/>
      <c r="I18" s="43">
        <v>7</v>
      </c>
      <c r="J18" s="43">
        <v>9</v>
      </c>
      <c r="K18" s="43">
        <v>2</v>
      </c>
      <c r="L18" s="234"/>
      <c r="M18" s="233"/>
      <c r="N18" s="41"/>
      <c r="O18" s="43">
        <v>3</v>
      </c>
      <c r="P18" s="41"/>
      <c r="Q18" s="37">
        <v>63</v>
      </c>
    </row>
    <row r="19" spans="2:17">
      <c r="B19" s="232" t="s">
        <v>168</v>
      </c>
      <c r="C19" s="233"/>
      <c r="D19" s="41"/>
      <c r="E19" s="41"/>
      <c r="F19" s="41"/>
      <c r="G19" s="41"/>
      <c r="H19" s="41"/>
      <c r="I19" s="41"/>
      <c r="J19" s="41"/>
      <c r="K19" s="41"/>
      <c r="L19" s="234"/>
      <c r="M19" s="233"/>
      <c r="N19" s="41"/>
      <c r="O19" s="43">
        <v>1</v>
      </c>
      <c r="P19" s="41"/>
      <c r="Q19" s="37">
        <v>1</v>
      </c>
    </row>
    <row r="20" spans="2:17">
      <c r="B20" s="232" t="s">
        <v>169</v>
      </c>
      <c r="C20" s="233"/>
      <c r="D20" s="41"/>
      <c r="E20" s="41"/>
      <c r="F20" s="41"/>
      <c r="G20" s="43">
        <v>1</v>
      </c>
      <c r="H20" s="41"/>
      <c r="I20" s="41"/>
      <c r="J20" s="43">
        <v>1</v>
      </c>
      <c r="K20" s="41"/>
      <c r="L20" s="234"/>
      <c r="M20" s="233"/>
      <c r="N20" s="41"/>
      <c r="O20" s="43">
        <v>2</v>
      </c>
      <c r="P20" s="41"/>
      <c r="Q20" s="37">
        <v>4</v>
      </c>
    </row>
    <row r="21" spans="2:17">
      <c r="B21" s="236" t="s">
        <v>135</v>
      </c>
      <c r="C21" s="233"/>
      <c r="D21" s="42">
        <v>2</v>
      </c>
      <c r="E21" s="42">
        <v>99</v>
      </c>
      <c r="F21" s="42">
        <v>98</v>
      </c>
      <c r="G21" s="42">
        <v>146</v>
      </c>
      <c r="H21" s="42">
        <v>2</v>
      </c>
      <c r="I21" s="42">
        <v>64</v>
      </c>
      <c r="J21" s="42">
        <v>219</v>
      </c>
      <c r="K21" s="42">
        <v>12</v>
      </c>
      <c r="L21" s="237">
        <v>1</v>
      </c>
      <c r="M21" s="233"/>
      <c r="N21" s="42">
        <v>1</v>
      </c>
      <c r="O21" s="42">
        <v>29</v>
      </c>
      <c r="P21" s="42">
        <v>2</v>
      </c>
      <c r="Q21" s="37">
        <v>675</v>
      </c>
    </row>
    <row r="22" spans="2:17" ht="409.6" hidden="1" customHeight="1"/>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defaultColWidth="9.140625" defaultRowHeight="12.75"/>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c r="A1" s="238"/>
      <c r="B1" s="239"/>
      <c r="C1" s="227" t="s">
        <v>170</v>
      </c>
      <c r="D1" s="246"/>
      <c r="E1" s="246"/>
      <c r="F1" s="246"/>
      <c r="G1" s="246"/>
      <c r="H1" s="246"/>
      <c r="I1" s="246"/>
      <c r="J1" s="246"/>
      <c r="K1" s="246"/>
      <c r="L1" s="246"/>
    </row>
    <row r="2" spans="1:16" ht="5.0999999999999996" customHeight="1"/>
    <row r="3" spans="1:16" ht="5.25" customHeight="1">
      <c r="A3" s="240"/>
      <c r="B3" s="241"/>
      <c r="C3" s="241"/>
      <c r="D3" s="241"/>
      <c r="E3" s="241"/>
      <c r="F3" s="241"/>
      <c r="G3" s="241"/>
      <c r="H3" s="241"/>
      <c r="I3" s="241"/>
      <c r="J3" s="241"/>
      <c r="K3" s="241"/>
      <c r="L3" s="241"/>
    </row>
    <row r="4" spans="1:16" ht="24">
      <c r="B4" s="242" t="s">
        <v>141</v>
      </c>
      <c r="C4" s="243"/>
      <c r="D4" s="44" t="s">
        <v>142</v>
      </c>
      <c r="E4" s="44" t="s">
        <v>143</v>
      </c>
      <c r="F4" s="44" t="s">
        <v>144</v>
      </c>
      <c r="G4" s="44" t="s">
        <v>145</v>
      </c>
      <c r="H4" s="44" t="s">
        <v>146</v>
      </c>
      <c r="I4" s="44" t="s">
        <v>147</v>
      </c>
      <c r="J4" s="44" t="s">
        <v>148</v>
      </c>
      <c r="K4" s="44" t="s">
        <v>149</v>
      </c>
      <c r="L4" s="244" t="s">
        <v>150</v>
      </c>
      <c r="M4" s="243"/>
      <c r="N4" s="44" t="s">
        <v>151</v>
      </c>
      <c r="O4" s="44" t="s">
        <v>152</v>
      </c>
      <c r="P4" s="38" t="s">
        <v>138</v>
      </c>
    </row>
    <row r="5" spans="1:16">
      <c r="B5" s="232" t="s">
        <v>156</v>
      </c>
      <c r="C5" s="233"/>
      <c r="D5" s="41"/>
      <c r="E5" s="43">
        <v>3</v>
      </c>
      <c r="F5" s="43">
        <v>2</v>
      </c>
      <c r="G5" s="43">
        <v>1</v>
      </c>
      <c r="H5" s="41"/>
      <c r="I5" s="43">
        <v>2</v>
      </c>
      <c r="J5" s="41"/>
      <c r="K5" s="41"/>
      <c r="L5" s="234"/>
      <c r="M5" s="233"/>
      <c r="N5" s="41"/>
      <c r="O5" s="43">
        <v>2</v>
      </c>
      <c r="P5" s="37">
        <v>10</v>
      </c>
    </row>
    <row r="6" spans="1:16">
      <c r="B6" s="232" t="s">
        <v>157</v>
      </c>
      <c r="C6" s="233"/>
      <c r="D6" s="43">
        <v>2</v>
      </c>
      <c r="E6" s="43">
        <v>10</v>
      </c>
      <c r="F6" s="43">
        <v>17</v>
      </c>
      <c r="G6" s="43">
        <v>14</v>
      </c>
      <c r="H6" s="43">
        <v>1</v>
      </c>
      <c r="I6" s="43">
        <v>11</v>
      </c>
      <c r="J6" s="43">
        <v>33</v>
      </c>
      <c r="K6" s="41"/>
      <c r="L6" s="234"/>
      <c r="M6" s="233"/>
      <c r="N6" s="41"/>
      <c r="O6" s="43">
        <v>5</v>
      </c>
      <c r="P6" s="37">
        <v>93</v>
      </c>
    </row>
    <row r="7" spans="1:16">
      <c r="B7" s="232" t="s">
        <v>158</v>
      </c>
      <c r="C7" s="233"/>
      <c r="D7" s="41"/>
      <c r="E7" s="43">
        <v>3</v>
      </c>
      <c r="F7" s="43">
        <v>3</v>
      </c>
      <c r="G7" s="43">
        <v>14</v>
      </c>
      <c r="H7" s="41"/>
      <c r="I7" s="41"/>
      <c r="J7" s="43">
        <v>1</v>
      </c>
      <c r="K7" s="43">
        <v>2</v>
      </c>
      <c r="L7" s="234"/>
      <c r="M7" s="233"/>
      <c r="N7" s="41"/>
      <c r="O7" s="41"/>
      <c r="P7" s="37">
        <v>23</v>
      </c>
    </row>
    <row r="8" spans="1:16">
      <c r="B8" s="232" t="s">
        <v>159</v>
      </c>
      <c r="C8" s="233"/>
      <c r="D8" s="41"/>
      <c r="E8" s="43">
        <v>17</v>
      </c>
      <c r="F8" s="43">
        <v>16</v>
      </c>
      <c r="G8" s="43">
        <v>32</v>
      </c>
      <c r="H8" s="43">
        <v>1</v>
      </c>
      <c r="I8" s="43">
        <v>8</v>
      </c>
      <c r="J8" s="43">
        <v>56</v>
      </c>
      <c r="K8" s="43">
        <v>4</v>
      </c>
      <c r="L8" s="234"/>
      <c r="M8" s="233"/>
      <c r="N8" s="43">
        <v>2</v>
      </c>
      <c r="O8" s="43">
        <v>4</v>
      </c>
      <c r="P8" s="37">
        <v>140</v>
      </c>
    </row>
    <row r="9" spans="1:16">
      <c r="B9" s="232" t="s">
        <v>160</v>
      </c>
      <c r="C9" s="233"/>
      <c r="D9" s="41"/>
      <c r="E9" s="43">
        <v>1</v>
      </c>
      <c r="F9" s="43">
        <v>1</v>
      </c>
      <c r="G9" s="41"/>
      <c r="H9" s="41"/>
      <c r="I9" s="41"/>
      <c r="J9" s="43">
        <v>2</v>
      </c>
      <c r="K9" s="41"/>
      <c r="L9" s="234"/>
      <c r="M9" s="233"/>
      <c r="N9" s="41"/>
      <c r="O9" s="43">
        <v>1</v>
      </c>
      <c r="P9" s="37">
        <v>5</v>
      </c>
    </row>
    <row r="10" spans="1:16">
      <c r="B10" s="232" t="s">
        <v>161</v>
      </c>
      <c r="C10" s="233"/>
      <c r="D10" s="41"/>
      <c r="E10" s="43">
        <v>5</v>
      </c>
      <c r="F10" s="43">
        <v>7</v>
      </c>
      <c r="G10" s="43">
        <v>7</v>
      </c>
      <c r="H10" s="41"/>
      <c r="I10" s="43">
        <v>3</v>
      </c>
      <c r="J10" s="43">
        <v>68</v>
      </c>
      <c r="K10" s="43">
        <v>2</v>
      </c>
      <c r="L10" s="234"/>
      <c r="M10" s="233"/>
      <c r="N10" s="41"/>
      <c r="O10" s="41"/>
      <c r="P10" s="37">
        <v>92</v>
      </c>
    </row>
    <row r="11" spans="1:16">
      <c r="B11" s="232" t="s">
        <v>162</v>
      </c>
      <c r="C11" s="233"/>
      <c r="D11" s="41"/>
      <c r="E11" s="43">
        <v>1</v>
      </c>
      <c r="F11" s="41"/>
      <c r="G11" s="43">
        <v>1</v>
      </c>
      <c r="H11" s="41"/>
      <c r="I11" s="41"/>
      <c r="J11" s="43">
        <v>2</v>
      </c>
      <c r="K11" s="41"/>
      <c r="L11" s="234"/>
      <c r="M11" s="233"/>
      <c r="N11" s="41"/>
      <c r="O11" s="41"/>
      <c r="P11" s="37">
        <v>4</v>
      </c>
    </row>
    <row r="12" spans="1:16">
      <c r="B12" s="232" t="s">
        <v>163</v>
      </c>
      <c r="C12" s="233"/>
      <c r="D12" s="43">
        <v>1</v>
      </c>
      <c r="E12" s="43">
        <v>11</v>
      </c>
      <c r="F12" s="43">
        <v>6</v>
      </c>
      <c r="G12" s="43">
        <v>6</v>
      </c>
      <c r="H12" s="41"/>
      <c r="I12" s="43">
        <v>3</v>
      </c>
      <c r="J12" s="43">
        <v>7</v>
      </c>
      <c r="K12" s="41"/>
      <c r="L12" s="234"/>
      <c r="M12" s="233"/>
      <c r="N12" s="41"/>
      <c r="O12" s="41"/>
      <c r="P12" s="37">
        <v>34</v>
      </c>
    </row>
    <row r="13" spans="1:16">
      <c r="B13" s="232" t="s">
        <v>171</v>
      </c>
      <c r="C13" s="233"/>
      <c r="D13" s="41"/>
      <c r="E13" s="43">
        <v>2</v>
      </c>
      <c r="F13" s="41"/>
      <c r="G13" s="41"/>
      <c r="H13" s="41"/>
      <c r="I13" s="41"/>
      <c r="J13" s="41"/>
      <c r="K13" s="41"/>
      <c r="L13" s="234"/>
      <c r="M13" s="233"/>
      <c r="N13" s="41"/>
      <c r="O13" s="41"/>
      <c r="P13" s="37">
        <v>2</v>
      </c>
    </row>
    <row r="14" spans="1:16">
      <c r="B14" s="232" t="s">
        <v>164</v>
      </c>
      <c r="C14" s="233"/>
      <c r="D14" s="43">
        <v>1</v>
      </c>
      <c r="E14" s="43">
        <v>21</v>
      </c>
      <c r="F14" s="43">
        <v>16</v>
      </c>
      <c r="G14" s="43">
        <v>32</v>
      </c>
      <c r="H14" s="41"/>
      <c r="I14" s="43">
        <v>14</v>
      </c>
      <c r="J14" s="43">
        <v>18</v>
      </c>
      <c r="K14" s="43">
        <v>3</v>
      </c>
      <c r="L14" s="234"/>
      <c r="M14" s="233"/>
      <c r="N14" s="43">
        <v>1</v>
      </c>
      <c r="O14" s="43">
        <v>5</v>
      </c>
      <c r="P14" s="37">
        <v>111</v>
      </c>
    </row>
    <row r="15" spans="1:16">
      <c r="B15" s="232" t="s">
        <v>165</v>
      </c>
      <c r="C15" s="233"/>
      <c r="D15" s="41"/>
      <c r="E15" s="41"/>
      <c r="F15" s="41"/>
      <c r="G15" s="43">
        <v>3</v>
      </c>
      <c r="H15" s="43">
        <v>1</v>
      </c>
      <c r="I15" s="41"/>
      <c r="J15" s="41"/>
      <c r="K15" s="41"/>
      <c r="L15" s="234"/>
      <c r="M15" s="233"/>
      <c r="N15" s="41"/>
      <c r="O15" s="41"/>
      <c r="P15" s="37">
        <v>4</v>
      </c>
    </row>
    <row r="16" spans="1:16">
      <c r="B16" s="232" t="s">
        <v>166</v>
      </c>
      <c r="C16" s="233"/>
      <c r="D16" s="41"/>
      <c r="E16" s="43">
        <v>12</v>
      </c>
      <c r="F16" s="43">
        <v>7</v>
      </c>
      <c r="G16" s="43">
        <v>7</v>
      </c>
      <c r="H16" s="41"/>
      <c r="I16" s="43">
        <v>1</v>
      </c>
      <c r="J16" s="43">
        <v>13</v>
      </c>
      <c r="K16" s="43">
        <v>1</v>
      </c>
      <c r="L16" s="234"/>
      <c r="M16" s="233"/>
      <c r="N16" s="41"/>
      <c r="O16" s="43">
        <v>3</v>
      </c>
      <c r="P16" s="37">
        <v>44</v>
      </c>
    </row>
    <row r="17" spans="2:18">
      <c r="B17" s="232" t="s">
        <v>172</v>
      </c>
      <c r="C17" s="233"/>
      <c r="D17" s="41"/>
      <c r="E17" s="43">
        <v>1</v>
      </c>
      <c r="F17" s="41"/>
      <c r="G17" s="41"/>
      <c r="H17" s="41"/>
      <c r="I17" s="41"/>
      <c r="J17" s="41"/>
      <c r="K17" s="41"/>
      <c r="L17" s="234"/>
      <c r="M17" s="233"/>
      <c r="N17" s="41"/>
      <c r="O17" s="41"/>
      <c r="P17" s="37">
        <v>1</v>
      </c>
    </row>
    <row r="18" spans="2:18">
      <c r="B18" s="232" t="s">
        <v>173</v>
      </c>
      <c r="C18" s="233"/>
      <c r="D18" s="41"/>
      <c r="E18" s="41"/>
      <c r="F18" s="41"/>
      <c r="G18" s="43">
        <v>1</v>
      </c>
      <c r="H18" s="41"/>
      <c r="I18" s="41"/>
      <c r="J18" s="41"/>
      <c r="K18" s="41"/>
      <c r="L18" s="234"/>
      <c r="M18" s="233"/>
      <c r="N18" s="43">
        <v>1</v>
      </c>
      <c r="O18" s="41"/>
      <c r="P18" s="37">
        <v>2</v>
      </c>
    </row>
    <row r="19" spans="2:18">
      <c r="B19" s="232" t="s">
        <v>174</v>
      </c>
      <c r="C19" s="233"/>
      <c r="D19" s="41"/>
      <c r="E19" s="41"/>
      <c r="F19" s="43">
        <v>1</v>
      </c>
      <c r="G19" s="41"/>
      <c r="H19" s="41"/>
      <c r="I19" s="41"/>
      <c r="J19" s="41"/>
      <c r="K19" s="41"/>
      <c r="L19" s="234"/>
      <c r="M19" s="233"/>
      <c r="N19" s="41"/>
      <c r="O19" s="41"/>
      <c r="P19" s="37">
        <v>1</v>
      </c>
    </row>
    <row r="20" spans="2:18">
      <c r="B20" s="232" t="s">
        <v>167</v>
      </c>
      <c r="C20" s="233"/>
      <c r="D20" s="43">
        <v>1</v>
      </c>
      <c r="E20" s="43">
        <v>23</v>
      </c>
      <c r="F20" s="43">
        <v>23</v>
      </c>
      <c r="G20" s="43">
        <v>39</v>
      </c>
      <c r="H20" s="43">
        <v>1</v>
      </c>
      <c r="I20" s="43">
        <v>9</v>
      </c>
      <c r="J20" s="43">
        <v>7</v>
      </c>
      <c r="K20" s="43">
        <v>2</v>
      </c>
      <c r="L20" s="235">
        <v>1</v>
      </c>
      <c r="M20" s="233"/>
      <c r="N20" s="41"/>
      <c r="O20" s="43">
        <v>6</v>
      </c>
      <c r="P20" s="37">
        <v>112</v>
      </c>
    </row>
    <row r="21" spans="2:18">
      <c r="B21" s="232" t="s">
        <v>168</v>
      </c>
      <c r="C21" s="233"/>
      <c r="D21" s="41"/>
      <c r="E21" s="43">
        <v>2</v>
      </c>
      <c r="F21" s="43">
        <v>2</v>
      </c>
      <c r="G21" s="41"/>
      <c r="H21" s="41"/>
      <c r="I21" s="43">
        <v>1</v>
      </c>
      <c r="J21" s="41"/>
      <c r="K21" s="41"/>
      <c r="L21" s="234"/>
      <c r="M21" s="233"/>
      <c r="N21" s="41"/>
      <c r="O21" s="41"/>
      <c r="P21" s="37">
        <v>5</v>
      </c>
    </row>
    <row r="22" spans="2:18">
      <c r="B22" s="232" t="s">
        <v>169</v>
      </c>
      <c r="C22" s="233"/>
      <c r="D22" s="41"/>
      <c r="E22" s="41"/>
      <c r="F22" s="41"/>
      <c r="G22" s="41"/>
      <c r="H22" s="41"/>
      <c r="I22" s="41"/>
      <c r="J22" s="43">
        <v>11</v>
      </c>
      <c r="K22" s="41"/>
      <c r="L22" s="234"/>
      <c r="M22" s="233"/>
      <c r="N22" s="41"/>
      <c r="O22" s="41"/>
      <c r="P22" s="37">
        <v>11</v>
      </c>
    </row>
    <row r="23" spans="2:18">
      <c r="B23" s="236" t="s">
        <v>135</v>
      </c>
      <c r="C23" s="233"/>
      <c r="D23" s="42">
        <v>5</v>
      </c>
      <c r="E23" s="42">
        <v>112</v>
      </c>
      <c r="F23" s="42">
        <v>101</v>
      </c>
      <c r="G23" s="42">
        <v>157</v>
      </c>
      <c r="H23" s="42">
        <v>4</v>
      </c>
      <c r="I23" s="42">
        <v>52</v>
      </c>
      <c r="J23" s="42">
        <v>218</v>
      </c>
      <c r="K23" s="42">
        <v>14</v>
      </c>
      <c r="L23" s="237">
        <v>1</v>
      </c>
      <c r="M23" s="233"/>
      <c r="N23" s="42">
        <v>4</v>
      </c>
      <c r="O23" s="42">
        <v>26</v>
      </c>
      <c r="P23" s="37">
        <v>694</v>
      </c>
    </row>
    <row r="25" spans="2:18">
      <c r="P25" s="36">
        <v>654</v>
      </c>
      <c r="R25" s="56">
        <f>+P23+P25</f>
        <v>1348</v>
      </c>
    </row>
    <row r="26" spans="2:18">
      <c r="P26" s="56">
        <f>+P25+P23</f>
        <v>1348</v>
      </c>
      <c r="R26" s="36">
        <f>+R25/2</f>
        <v>674</v>
      </c>
    </row>
    <row r="27" spans="2:18">
      <c r="P27" s="36">
        <v>1800</v>
      </c>
      <c r="R27" s="36">
        <f>+R26*4</f>
        <v>2696</v>
      </c>
    </row>
    <row r="28" spans="2:18">
      <c r="P28" s="58">
        <f>+P27/P26</f>
        <v>1.3353115727002967</v>
      </c>
    </row>
    <row r="29" spans="2:18">
      <c r="F29" s="36">
        <v>1800</v>
      </c>
    </row>
    <row r="30" spans="2:18">
      <c r="F30" s="36">
        <f>+F29-F32</f>
        <v>828</v>
      </c>
    </row>
    <row r="32" spans="2:18">
      <c r="E32" s="36">
        <v>15</v>
      </c>
      <c r="F32" s="36">
        <v>972</v>
      </c>
      <c r="G32" s="36">
        <v>847</v>
      </c>
      <c r="H32" s="36">
        <f>+G32/F32</f>
        <v>0.87139917695473246</v>
      </c>
      <c r="I32" s="57">
        <f>+H32*E32</f>
        <v>13.070987654320987</v>
      </c>
      <c r="M32" s="36">
        <v>675</v>
      </c>
      <c r="N32" s="36">
        <f>+M32/H32</f>
        <v>774.61629279811098</v>
      </c>
    </row>
    <row r="33" spans="5:14">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c r="E34" s="36">
        <v>20</v>
      </c>
      <c r="F34" s="36">
        <f>+F33</f>
        <v>276</v>
      </c>
      <c r="J34" s="36">
        <f>+E33</f>
        <v>30</v>
      </c>
      <c r="M34" s="36">
        <f>+M33*E33</f>
        <v>26.877823502514861</v>
      </c>
    </row>
    <row r="35" spans="5:14">
      <c r="E35" s="36">
        <v>10</v>
      </c>
      <c r="F35" s="36">
        <f>+F34</f>
        <v>276</v>
      </c>
    </row>
    <row r="36" spans="5:14">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topLeftCell="A29" workbookViewId="0">
      <selection activeCell="H33" sqref="H33"/>
    </sheetView>
  </sheetViews>
  <sheetFormatPr defaultColWidth="11.42578125" defaultRowHeight="1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c r="D11" s="45" t="s">
        <v>175</v>
      </c>
      <c r="E11" s="49" t="s">
        <v>176</v>
      </c>
    </row>
    <row r="12" spans="4:5">
      <c r="D12" s="45" t="s">
        <v>108</v>
      </c>
      <c r="E12" s="48">
        <v>111606780.72</v>
      </c>
    </row>
    <row r="13" spans="4:5">
      <c r="D13" s="45" t="s">
        <v>177</v>
      </c>
      <c r="E13" s="48">
        <v>1844700</v>
      </c>
    </row>
    <row r="14" spans="4:5">
      <c r="D14" s="45" t="s">
        <v>178</v>
      </c>
      <c r="E14" s="48">
        <v>6149800</v>
      </c>
    </row>
    <row r="15" spans="4:5">
      <c r="D15" s="45" t="s">
        <v>106</v>
      </c>
      <c r="E15" s="48">
        <v>1326127.77</v>
      </c>
    </row>
    <row r="16" spans="4:5">
      <c r="D16" s="47" t="s">
        <v>179</v>
      </c>
      <c r="E16" s="46">
        <f>SUM(E12:E15)</f>
        <v>120927408.48999999</v>
      </c>
    </row>
    <row r="20" spans="4:9">
      <c r="D20" s="45" t="s">
        <v>180</v>
      </c>
      <c r="E20" s="50">
        <v>329000000</v>
      </c>
      <c r="F20" s="50"/>
      <c r="G20" s="50">
        <f>+E20/2</f>
        <v>164500000</v>
      </c>
    </row>
    <row r="21" spans="4:9">
      <c r="E21" s="50"/>
      <c r="F21" s="50"/>
      <c r="G21" s="50"/>
    </row>
    <row r="22" spans="4:9">
      <c r="D22" s="45" t="s">
        <v>37</v>
      </c>
      <c r="E22" s="50">
        <f>+E16</f>
        <v>120927408.48999999</v>
      </c>
      <c r="F22" s="50"/>
      <c r="G22" s="50">
        <f>+E22</f>
        <v>120927408.48999999</v>
      </c>
    </row>
    <row r="23" spans="4:9">
      <c r="E23" s="50"/>
      <c r="F23" s="50"/>
      <c r="G23" s="50"/>
    </row>
    <row r="24" spans="4:9">
      <c r="D24" s="47" t="s">
        <v>103</v>
      </c>
      <c r="E24" s="51">
        <f>+E20-E22</f>
        <v>208072591.50999999</v>
      </c>
      <c r="F24" s="50"/>
      <c r="G24" s="54">
        <f>+G20-G22</f>
        <v>43572591.510000005</v>
      </c>
    </row>
    <row r="25" spans="4:9">
      <c r="E25" s="50"/>
      <c r="F25" s="50"/>
      <c r="G25" s="50"/>
    </row>
    <row r="26" spans="4:9">
      <c r="D26" s="47" t="s">
        <v>181</v>
      </c>
      <c r="E26" s="52">
        <f>+E22/E20</f>
        <v>0.36756051212765956</v>
      </c>
      <c r="F26" s="53"/>
      <c r="G26" s="52">
        <f>+G22/G20</f>
        <v>0.73512102425531911</v>
      </c>
    </row>
    <row r="31" spans="4:9">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5" ma:contentTypeDescription="Create a new document." ma:contentTypeScope="" ma:versionID="9b3de28ddd66317cd3905080c9865c48">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ccdb5592cb5477b24ab2a253c942883"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B9B54428-13D5-431F-960B-A22A2EDD3093}"/>
</file>

<file path=customXml/itemProps2.xml><?xml version="1.0" encoding="utf-8"?>
<ds:datastoreItem xmlns:ds="http://schemas.openxmlformats.org/officeDocument/2006/customXml" ds:itemID="{225A1185-EF22-485B-8464-F83FAB5DE5B5}"/>
</file>

<file path=customXml/itemProps3.xml><?xml version="1.0" encoding="utf-8"?>
<ds:datastoreItem xmlns:ds="http://schemas.openxmlformats.org/officeDocument/2006/customXml" ds:itemID="{337F57AA-F572-4727-B3AC-8CC111D1B3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Escania Navarro</cp:lastModifiedBy>
  <cp:revision/>
  <dcterms:created xsi:type="dcterms:W3CDTF">2021-03-22T15:50:10Z</dcterms:created>
  <dcterms:modified xsi:type="dcterms:W3CDTF">2024-10-15T19:31:04Z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