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UAN DIAZ\Downloads\"/>
    </mc:Choice>
  </mc:AlternateContent>
  <xr:revisionPtr revIDLastSave="0" documentId="13_ncr:1_{31882042-6B48-413A-B9AF-3F21708A8BA6}" xr6:coauthVersionLast="47" xr6:coauthVersionMax="47" xr10:uidLastSave="{00000000-0000-0000-0000-000000000000}"/>
  <bookViews>
    <workbookView xWindow="-110" yWindow="-110" windowWidth="19420" windowHeight="10300" firstSheet="3" activeTab="3" xr2:uid="{00000000-000D-0000-FFFF-FFFF00000000}"/>
  </bookViews>
  <sheets>
    <sheet name="Primer trimestre" sheetId="2" state="hidden" r:id="rId1"/>
    <sheet name="segundo trimestre" sheetId="1" state="hidden" r:id="rId2"/>
    <sheet name=" Semestral" sheetId="6" state="hidden" r:id="rId3"/>
    <sheet name="4to. trimestre" sheetId="8" r:id="rId4"/>
    <sheet name="Resumen de 3 trimestre" sheetId="9" state="hidden" r:id="rId5"/>
    <sheet name="Hoja3" sheetId="3" state="hidden" r:id="rId6"/>
    <sheet name="primer " sheetId="7" state="hidden" r:id="rId7"/>
    <sheet name="2 do" sheetId="4" state="hidden" r:id="rId8"/>
    <sheet name="Hoja1" sheetId="5" state="hidden" r:id="rId9"/>
  </sheets>
  <externalReferences>
    <externalReference r:id="rId10"/>
  </externalReferences>
  <definedNames>
    <definedName name="_xlnm.Print_Area" localSheetId="2">' Semestral'!$A$1:$J$61</definedName>
    <definedName name="_xlnm.Print_Area" localSheetId="3">'4to. trimestre'!$A$1:$J$52</definedName>
    <definedName name="_xlnm.Print_Area" localSheetId="0">'Primer trimestre'!$A$1:$J$54</definedName>
    <definedName name="_xlnm.Print_Area" localSheetId="1">'segundo trimestre'!$A$1:$J$61</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8" l="1"/>
  <c r="J30" i="8" l="1"/>
  <c r="J29" i="8"/>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16" i="9" l="1"/>
  <c r="I17" i="9"/>
  <c r="I18" i="9"/>
  <c r="I4" i="9"/>
  <c r="I19" i="9"/>
  <c r="I15" i="9"/>
  <c r="I6" i="9"/>
  <c r="I5" i="9"/>
  <c r="H17" i="9"/>
  <c r="F8" i="9"/>
  <c r="I8" i="9" s="1"/>
  <c r="I7" i="9"/>
  <c r="I14" i="9"/>
  <c r="F20" i="9"/>
  <c r="H20" i="9" s="1"/>
  <c r="H6" i="9"/>
  <c r="H16" i="9"/>
  <c r="M30" i="8"/>
  <c r="M29" i="8"/>
  <c r="H15" i="9"/>
  <c r="H4" i="9"/>
  <c r="H8" i="9" s="1"/>
  <c r="I20" i="9" l="1"/>
  <c r="L30" i="8"/>
  <c r="K30" i="8"/>
  <c r="L29" i="8"/>
  <c r="K29" i="8"/>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<sst xmlns="http://schemas.openxmlformats.org/spreadsheetml/2006/main" count="475" uniqueCount="183">
  <si>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</si>
  <si>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</si>
  <si>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</si>
  <si>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</si>
  <si>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</si>
  <si>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</si>
  <si>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</si>
  <si>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</si>
  <si>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</si>
  <si>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</si>
  <si>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</si>
  <si>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</si>
  <si>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</si>
  <si>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</si>
  <si>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</si>
  <si>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</si>
  <si>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</si>
  <si>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</si>
  <si>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</si>
  <si>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</si>
  <si>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</si>
  <si>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</si>
  <si>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</si>
  <si>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</si>
  <si>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</si>
  <si>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</si>
  <si>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</si>
  <si>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</si>
  <si>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</si>
  <si>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</si>
  <si>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</si>
  <si>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</si>
  <si>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</si>
  <si>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</si>
  <si>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</si>
  <si>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</si>
  <si>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</si>
  <si>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</si>
  <si>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</si>
  <si>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</si>
  <si>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</si>
  <si>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</si>
  <si>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</si>
  <si>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</si>
  <si>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</si>
  <si>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</si>
  <si>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</si>
  <si>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</si>
  <si>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</si>
  <si>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</si>
  <si>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</si>
  <si>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</si>
  <si>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</si>
  <si>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</si>
  <si>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</si>
  <si>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</si>
  <si>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</si>
  <si>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</si>
  <si>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</si>
  <si>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</si>
  <si>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</si>
  <si>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</si>
  <si>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</si>
  <si>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</si>
  <si>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</si>
  <si>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</si>
  <si>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</si>
  <si>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</si>
  <si>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</si>
  <si>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</si>
  <si>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</si>
  <si>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</si>
  <si>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</si>
  <si>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</si>
  <si>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</si>
  <si>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</si>
  <si>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</si>
  <si>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</si>
  <si>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</si>
  <si>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</si>
  <si>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</si>
  <si>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</si>
  <si>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</si>
  <si>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</si>
  <si>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</si>
  <si>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</si>
  <si>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</si>
  <si>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</si>
  <si>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</si>
  <si>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</si>
  <si>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</si>
  <si>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t>$500.118.081,52</t>
  </si>
  <si>
    <t xml:space="preserve">En el cuarto trimestre del 2024 el Consejo Nacional de Seguridad Social (CNSS) logró realizar las convocatorias de sus sesiones programadas, como parte de la política priorizada y la gestión operativa de las mesas de trabajo correspondiente a: sesiones ordinarias y extraordinarias del pleno del Consejo de Seguridad Social fueron ejecutadas un total de 05 de  sesiones ordinarias  y 01  extraordinaria que permitieron la emisión 34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t>
  </si>
  <si>
    <t xml:space="preserve">Durante el cuarto trimestre de 2024, las actividades de las Comisiones Especiales se incrementaron significativamente, abordando diversos temas de alta relevancia social y administrativa, principalmente vinculados a la Tesorería de la Seguridad Social (TSS) y el Sistema Dominicano de Seguridad Social (SDSS). Se registraron múltiples recursos jerárquicos de apelación presentados por sociedades comerciales, instituciones educativas, e incluso particulares, desafiando decisiones previas de la TSS.  
Estos incluyeron temas como: 
Rechazos a solicitudes de rehabilitación de dispensas. 
Decisiones relacionadas con auditorías laborales y cotizaciones salariales. 
Conflictos por irregularidades en registros de nómina. 
Propuestas para garantizar la cobertura del Seguro Familiar de Salud durante períodos de incapacidad laboral y su sostenibilidad financiera fueron analizadas, destacando la participación de entidades como ADARS y SISALRIL. 
Revisión de resoluciones clave como la No. 72-03 sobre los componentes del salario cotizable, buscando mayor claridad y alineación con las leyes vigentes. 
Evaluación de candidaturas para ocupar posiciones clave en la TSS y la Dirección General de Información y Defensa de los Afiliados (DIDA). 
Denuncias por cobros irregulares de impuestos y descuentos a pensionados por discapacidad. 
Revisión de la regulación de las prestaciones de riesgos laborales. 
En general, el último trimestre de 2024 evidenció una gran cantidad de trabajos en las sesiones de las comisiones, enfocadas en tratar los temas que han surgido durante el trimestre en curso, buscando soluciones normativas para optimizar el funcionamiento del Sistema Dominicano de Seguridad Social. </t>
  </si>
  <si>
    <t xml:space="preserve">La Dirección de Evaluación Médica de Discapacidad, en el cuarto trimestre del 2024 recibió un total de 721 solicitudes de evaluación del grado de discapacidad, Se ha calificado y dictaminado 1,336 expedientes, se han notificados 1041 a las entidades receptoras en el período.  </t>
  </si>
  <si>
    <t>En el 4to trimestre del 2024 se ve aumento significativo en la productiva de la reducción de los devueltos por calidad medica de unos 514 expdientes que habian sido reevaluados por el departamento de Calidad Medica, dado a fallas en los calculos automatimatizados en el SIGEBEN, sistema utilizado en el proceso, que sufrio una desconfiguracion dado a factores tecnologicos no controlados en medio de una actualización propia en la insfraestructura del sistema en el T3.</t>
  </si>
  <si>
    <t>1- Se proyecta una desviación (+) a nivel financiero del producto 6710, debido al aumento de la producción física en el t3 del departamento de calidad médica para la reducción de los cuellos de botella, así el pago de este esfuerzo se validará en las facturas a pagar a los médicos comisionados (proveedor) en el t4.
2- Continuar implementando mejoras tanto los procesos de Calidad Médica, como la plataforma, están siendo ajustados para dar respuesta y se ha dispuesto mantener la ampliación del equipo hasta cierre de año, a fin de mitigar las desviaciones proyectadas y garantizar el cumplimiento de los plazos de entrega de los servicios a los afiliados.  
3- Concluir la 3ra fase de requerimientos aplicados de SIGEBEN.
4- Evitar el aumento de las apelaciones y la devueltas por calidad médica.</t>
  </si>
  <si>
    <t xml:space="preserve">Directora  de Planificación y Desarrollo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</si>
  <si>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</si>
  <si>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</si>
  <si>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</si>
  <si>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</si>
  <si>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</si>
  <si>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</si>
  <si>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</si>
  <si>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</si>
  <si>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</si>
  <si>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</si>
  <si>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</si>
  <si>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</si>
  <si>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</si>
  <si>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</si>
  <si>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</si>
  <si>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</si>
  <si>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</si>
  <si>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</si>
  <si>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</si>
  <si>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</si>
  <si>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</si>
  <si>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</si>
  <si>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</si>
  <si>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</si>
  <si>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</si>
  <si>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</si>
  <si>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</si>
  <si>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</si>
  <si>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</si>
  <si>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</si>
  <si>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</si>
  <si>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</si>
  <si>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</si>
  <si>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</si>
  <si>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</si>
  <si>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</si>
  <si>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</si>
  <si>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</si>
  <si>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</si>
  <si>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</si>
  <si>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</si>
  <si>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</si>
  <si>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</si>
  <si>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</si>
  <si>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</si>
  <si>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</si>
  <si>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</si>
  <si>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</si>
  <si>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</si>
  <si>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</si>
  <si>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</si>
  <si>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</si>
  <si>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</si>
  <si>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</si>
  <si>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</si>
  <si>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</si>
  <si>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</si>
  <si>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</si>
  <si>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</si>
  <si>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</si>
  <si>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</si>
  <si>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</si>
  <si>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</si>
  <si>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</si>
  <si>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</si>
  <si>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</si>
  <si>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</si>
  <si>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</si>
  <si>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</si>
  <si>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</si>
  <si>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</si>
  <si>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</si>
  <si>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</si>
  <si>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</si>
  <si>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</si>
  <si>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</si>
  <si>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</si>
  <si>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</si>
  <si>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</si>
  <si>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</si>
  <si>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</si>
  <si>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</si>
  <si>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</si>
  <si>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</si>
  <si>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r>
      <rPr>
        <b/>
        <sz val="11"/>
        <color rgb="FF000000"/>
        <rFont val="Calibri"/>
      </rPr>
      <t>Periodo</t>
    </r>
    <r>
      <rPr>
        <sz val="11"/>
        <color rgb="FF000000"/>
        <rFont val="Calibri"/>
      </rPr>
      <t>:  Trimestre Octubre - Diciembre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</si>
</sst>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9"/>
      <color rgb="FF000000"/>
      <name val="Arial"/>
      <family val="2"/>
    </font>
    <font>
      <i/>
      <sz val="11"/>
      <name val="Calibri"/>
      <scheme val="minor"/>
    </font>
    <font>
      <b/>
      <sz val="11"/>
      <color rgb="FF000000"/>
      <name val="Calibri"/>
    </font>
    <font>
      <sz val="11"/>
      <color rgb="FF000000"/>
      <name val="Calibri"/>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8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right style="thin">
        <color rgb="FF000000"/>
      </right>
      <top/>
      <bottom style="medium">
        <color indexed="64"/>
      </bottom>
      <diagonal/>
    </border>
    <border>
      <left/>
      <right style="thin">
        <color rgb="FF000000"/>
      </right>
      <top style="thin">
        <color rgb="FF000000"/>
      </top>
      <bottom style="thin">
        <color rgb="FF000000"/>
      </bottom>
      <diagonal/>
    </border>
    <border>
      <left style="thin">
        <color theme="0" tint="-0.34998626667073579"/>
      </left>
      <right style="thin">
        <color theme="0" tint="-0.34998626667073579"/>
      </right>
      <top/>
      <bottom/>
      <diagonal/>
    </border>
    <border>
      <left style="thin">
        <color rgb="FF000000"/>
      </left>
      <right style="thin">
        <color rgb="FF000000"/>
      </right>
      <top style="thin">
        <color rgb="FF000000"/>
      </top>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rgb="FF000000"/>
      </left>
      <right style="thin">
        <color rgb="FF000000"/>
      </right>
      <top/>
      <bottom/>
      <diagonal/>
    </border>
    <border>
      <left style="thin">
        <color theme="0"/>
      </left>
      <right style="thin">
        <color rgb="FF000000"/>
      </right>
      <top style="thin">
        <color theme="0"/>
      </top>
      <bottom/>
      <diagonal/>
    </border>
    <border>
      <left style="thin">
        <color rgb="FF000000"/>
      </left>
      <right style="thin">
        <color rgb="FF000000"/>
      </right>
      <top style="thin">
        <color theme="0"/>
      </top>
      <bottom/>
      <diagonal/>
    </border>
    <border>
      <left style="thin">
        <color rgb="FF000000"/>
      </left>
      <right style="thin">
        <color theme="0"/>
      </right>
      <top style="thin">
        <color theme="0"/>
      </top>
      <bottom/>
      <diagonal/>
    </border>
    <border>
      <left style="thin">
        <color theme="0"/>
      </left>
      <right style="thin">
        <color rgb="FF000000"/>
      </right>
      <top/>
      <bottom/>
      <diagonal/>
    </border>
    <border>
      <left style="thin">
        <color rgb="FF00000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5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43" fontId="0" fillId="9" borderId="0" xfId="1" applyFont="1" applyFill="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167" fontId="16" fillId="0" borderId="29" xfId="0" applyNumberFormat="1" applyFont="1" applyBorder="1" applyAlignment="1" applyProtection="1">
      <alignment horizontal="center" vertical="center" wrapText="1"/>
      <protection locked="0"/>
    </xf>
    <xf numFmtId="0" fontId="11" fillId="0" borderId="18" xfId="0" applyFont="1" applyBorder="1" applyAlignment="1" applyProtection="1">
      <alignment vertical="center"/>
      <protection locked="0"/>
    </xf>
    <xf numFmtId="10" fontId="16" fillId="0" borderId="24" xfId="2" applyNumberFormat="1" applyFont="1" applyFill="1" applyBorder="1" applyAlignment="1" applyProtection="1">
      <alignment horizontal="center" vertical="center" wrapText="1"/>
      <protection locked="0"/>
    </xf>
    <xf numFmtId="0" fontId="39" fillId="0" borderId="67" xfId="0" applyFont="1" applyBorder="1" applyAlignment="1">
      <alignment horizontal="center" vertical="center" wrapText="1"/>
    </xf>
    <xf numFmtId="166" fontId="16" fillId="0" borderId="24" xfId="0" applyNumberFormat="1" applyFont="1" applyBorder="1" applyAlignment="1" applyProtection="1">
      <alignment horizontal="center" vertical="center" wrapText="1"/>
      <protection locked="0"/>
    </xf>
    <xf numFmtId="4" fontId="39" fillId="0" borderId="68" xfId="0" applyNumberFormat="1" applyFont="1" applyBorder="1" applyAlignment="1">
      <alignment horizontal="center" vertical="center" wrapText="1"/>
    </xf>
    <xf numFmtId="0" fontId="15" fillId="8" borderId="69" xfId="0" applyFont="1" applyFill="1" applyBorder="1" applyAlignment="1">
      <alignment horizontal="center" vertical="center" wrapText="1"/>
    </xf>
    <xf numFmtId="166" fontId="16" fillId="0" borderId="31" xfId="0" applyNumberFormat="1" applyFont="1" applyBorder="1" applyAlignment="1" applyProtection="1">
      <alignment horizontal="center" vertical="center" wrapText="1"/>
      <protection locked="0"/>
    </xf>
    <xf numFmtId="0" fontId="11" fillId="0" borderId="71" xfId="0" applyFont="1" applyBorder="1" applyAlignment="1" applyProtection="1">
      <alignment vertical="center"/>
      <protection locked="0"/>
    </xf>
    <xf numFmtId="0" fontId="11" fillId="0" borderId="73" xfId="0" applyFont="1" applyBorder="1" applyAlignment="1" applyProtection="1">
      <alignment vertical="center"/>
      <protection locked="0"/>
    </xf>
    <xf numFmtId="0" fontId="11" fillId="0" borderId="80" xfId="0" applyFont="1" applyBorder="1" applyAlignment="1" applyProtection="1">
      <alignment vertical="center"/>
      <protection locked="0"/>
    </xf>
    <xf numFmtId="0" fontId="11" fillId="0" borderId="81" xfId="0" applyFont="1" applyBorder="1" applyAlignment="1" applyProtection="1">
      <alignment vertical="center"/>
      <protection locked="0"/>
    </xf>
    <xf numFmtId="0" fontId="11" fillId="0" borderId="82" xfId="0" applyFont="1" applyBorder="1" applyAlignment="1" applyProtection="1">
      <alignment vertical="center"/>
      <protection locked="0"/>
    </xf>
    <xf numFmtId="0" fontId="11" fillId="0" borderId="83" xfId="0" applyFont="1" applyBorder="1" applyAlignment="1" applyProtection="1">
      <alignment vertical="center"/>
      <protection locked="0"/>
    </xf>
    <xf numFmtId="0" fontId="11" fillId="0" borderId="84" xfId="0" applyFont="1" applyBorder="1" applyAlignment="1" applyProtection="1">
      <alignment vertical="center"/>
      <protection locked="0"/>
    </xf>
    <xf numFmtId="0" fontId="42" fillId="0" borderId="0" xfId="0" applyFont="1" applyAlignment="1" applyProtection="1">
      <alignmen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16" fillId="0" borderId="27" xfId="1" applyNumberFormat="1" applyFont="1" applyFill="1" applyBorder="1" applyAlignment="1" applyProtection="1">
      <alignment horizontal="center" vertical="center" wrapText="1"/>
      <protection locked="0"/>
    </xf>
    <xf numFmtId="39" fontId="16" fillId="0" borderId="28" xfId="1" applyNumberFormat="1" applyFont="1" applyFill="1" applyBorder="1" applyAlignment="1" applyProtection="1">
      <alignment horizontal="center" vertical="center" wrapText="1"/>
      <protection locked="0"/>
    </xf>
    <xf numFmtId="39" fontId="16" fillId="0" borderId="25" xfId="1" applyNumberFormat="1" applyFont="1" applyFill="1" applyBorder="1" applyAlignment="1" applyProtection="1">
      <alignment horizontal="center" vertical="center" wrapText="1"/>
      <protection locked="0"/>
    </xf>
    <xf numFmtId="39" fontId="16" fillId="0" borderId="36" xfId="1" applyNumberFormat="1" applyFont="1" applyFill="1" applyBorder="1" applyAlignment="1" applyProtection="1">
      <alignment horizontal="center" vertical="center" wrapText="1"/>
      <protection locked="0"/>
    </xf>
    <xf numFmtId="39" fontId="16" fillId="0" borderId="24" xfId="1" applyNumberFormat="1" applyFont="1" applyFill="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xf>
    <xf numFmtId="10" fontId="16" fillId="0" borderId="29" xfId="2" applyNumberFormat="1" applyFont="1" applyFill="1" applyBorder="1" applyAlignment="1" applyProtection="1">
      <alignment horizontal="center" vertical="center" wrapText="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18" xfId="0" applyFont="1" applyBorder="1" applyAlignment="1" applyProtection="1">
      <alignment horizontal="left" vertical="center" wrapText="1"/>
      <protection locked="0"/>
    </xf>
    <xf numFmtId="0" fontId="40" fillId="0" borderId="34"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11" fillId="0" borderId="0" xfId="0" applyFont="1" applyAlignment="1" applyProtection="1">
      <alignment horizontal="center" vertical="center"/>
      <protection locked="0"/>
    </xf>
    <xf numFmtId="0" fontId="11" fillId="0" borderId="78"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23" fillId="0" borderId="75" xfId="0" applyFont="1" applyBorder="1" applyAlignment="1" applyProtection="1">
      <alignment horizontal="center" vertical="center"/>
      <protection locked="0"/>
    </xf>
    <xf numFmtId="0" fontId="23" fillId="0" borderId="76" xfId="0" applyFont="1" applyBorder="1" applyAlignment="1" applyProtection="1">
      <alignment horizontal="center" vertical="center"/>
      <protection locked="0"/>
    </xf>
    <xf numFmtId="0" fontId="23" fillId="0" borderId="77"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0" fontId="11" fillId="0" borderId="76"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3" fillId="0" borderId="75" xfId="0" applyFont="1" applyBorder="1" applyAlignment="1" applyProtection="1">
      <alignment horizontal="center" vertical="center"/>
      <protection locked="0"/>
    </xf>
    <xf numFmtId="0" fontId="13" fillId="0" borderId="76"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8" fillId="0" borderId="70" xfId="0" applyFont="1" applyBorder="1" applyAlignment="1">
      <alignment horizontal="left" vertical="center" wrapText="1"/>
    </xf>
    <xf numFmtId="0" fontId="21" fillId="0" borderId="37"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01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75" dataDxfId="73" headerRowBorderDxfId="74" tableBorderDxfId="72" totalsRowBorderDxfId="71">
  <tableColumns count="10">
    <tableColumn id="1" xr3:uid="{00000000-0010-0000-0000-000001000000}" name="Producto" dataDxfId="70"/>
    <tableColumn id="2" xr3:uid="{00000000-0010-0000-0000-000002000000}" name="Indicador" dataDxfId="69"/>
    <tableColumn id="3" xr3:uid="{00000000-0010-0000-0000-000003000000}" name="Física_x000a_(A)" dataDxfId="68"/>
    <tableColumn id="4" xr3:uid="{00000000-0010-0000-0000-000004000000}" name="Financiera_x000a_(B)" dataDxfId="67"/>
    <tableColumn id="9" xr3:uid="{00000000-0010-0000-0000-000009000000}" name="Física_x000a_(C)" dataDxfId="66">
      <calculatedColumnFormula>+Tabla13[[#This Row],[Física
(A)]]/4</calculatedColumnFormula>
    </tableColumn>
    <tableColumn id="10" xr3:uid="{00000000-0010-0000-0000-00000A000000}" name="Financiera_x000a_(D)" dataDxfId="65">
      <calculatedColumnFormula>+Tabla13[[#This Row],[Financiera
(B)]]/4</calculatedColumnFormula>
    </tableColumn>
    <tableColumn id="5" xr3:uid="{00000000-0010-0000-0000-000005000000}" name="Física _x000a_(E)" dataDxfId="64"/>
    <tableColumn id="6" xr3:uid="{00000000-0010-0000-0000-000006000000}" name="Financiera _x000a_ (F)" dataDxfId="63">
      <calculatedColumnFormula>+#REF!</calculatedColumnFormula>
    </tableColumn>
    <tableColumn id="7" xr3:uid="{00000000-0010-0000-0000-000007000000}" name="Física _x000a_(%)_x000a_ G=E/C" dataDxfId="62" dataCellStyle="Porcentaje">
      <calculatedColumnFormula>IF(G29&gt;0,G29/C29,0)</calculatedColumnFormula>
    </tableColumn>
    <tableColumn id="8" xr3:uid="{00000000-0010-0000-0000-000008000000}"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60" dataDxfId="58" headerRowBorderDxfId="59" tableBorderDxfId="57" totalsRowBorderDxfId="56">
  <tableColumns count="10">
    <tableColumn id="1" xr3:uid="{00000000-0010-0000-0100-000001000000}" name="Producto" dataDxfId="55"/>
    <tableColumn id="2" xr3:uid="{00000000-0010-0000-0100-000002000000}" name="Indicador" dataDxfId="54"/>
    <tableColumn id="3" xr3:uid="{00000000-0010-0000-0100-000003000000}" name="Física_x000a_(A)" dataDxfId="53"/>
    <tableColumn id="4" xr3:uid="{00000000-0010-0000-0100-000004000000}" name="Financiera_x000a_(B)" dataDxfId="52"/>
    <tableColumn id="9" xr3:uid="{00000000-0010-0000-0100-000009000000}" name="Física_x000a_(C)" dataDxfId="51">
      <calculatedColumnFormula>+Hoja3!D3</calculatedColumnFormula>
    </tableColumn>
    <tableColumn id="10" xr3:uid="{00000000-0010-0000-0100-00000A000000}" name="Financiera_x000a_(D)" dataDxfId="50">
      <calculatedColumnFormula>+Tabla1[[#This Row],[Financiera
(B)]]/4</calculatedColumnFormula>
    </tableColumn>
    <tableColumn id="5" xr3:uid="{00000000-0010-0000-0100-000005000000}" name="Física _x000a_(E)" dataDxfId="49">
      <calculatedColumnFormula>+Tabla13[[#This Row],[Física 
(E)]]+Tabla1[[#This Row],[Física
(C)]]</calculatedColumnFormula>
    </tableColumn>
    <tableColumn id="6" xr3:uid="{00000000-0010-0000-0100-000006000000}" name="Financiera _x000a_ (F)" dataDxfId="48">
      <calculatedColumnFormula>+#REF!</calculatedColumnFormula>
    </tableColumn>
    <tableColumn id="7" xr3:uid="{00000000-0010-0000-0100-000007000000}" name="Física _x000a_(%)_x000a_ G=E/C" dataDxfId="47" dataCellStyle="Porcentaje">
      <calculatedColumnFormula>IF(G29&gt;0,G29/C29,0)</calculatedColumnFormula>
    </tableColumn>
    <tableColumn id="8" xr3:uid="{00000000-0010-0000-01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45" dataDxfId="43" headerRowBorderDxfId="44" tableBorderDxfId="42" totalsRowBorderDxfId="41">
  <tableColumns count="10">
    <tableColumn id="1" xr3:uid="{00000000-0010-0000-0200-000001000000}" name="Producto" dataDxfId="40"/>
    <tableColumn id="2" xr3:uid="{00000000-0010-0000-0200-000002000000}" name="Indicador" dataDxfId="39"/>
    <tableColumn id="3" xr3:uid="{00000000-0010-0000-0200-000003000000}" name="Física_x000a_(A)" dataDxfId="38"/>
    <tableColumn id="4" xr3:uid="{00000000-0010-0000-0200-000004000000}" name="Financiera_x000a_(B)" dataDxfId="37"/>
    <tableColumn id="9" xr3:uid="{00000000-0010-0000-0200-000009000000}" name="Física_x000a_(C)" dataDxfId="36">
      <calculatedColumnFormula>+Tabla1[[#This Row],[Física
(C)]]+Tabla13[[#This Row],[Física
(C)]]</calculatedColumnFormula>
    </tableColumn>
    <tableColumn id="10" xr3:uid="{00000000-0010-0000-0200-00000A000000}" name="Financiera_x000a_(D)" dataDxfId="35">
      <calculatedColumnFormula>+Tabla13[[#This Row],[Financiera
(D)]]+Tabla1[[#This Row],[Financiera
(D)]]</calculatedColumnFormula>
    </tableColumn>
    <tableColumn id="5" xr3:uid="{00000000-0010-0000-0200-000005000000}" name="Física _x000a_(E)" dataDxfId="34">
      <calculatedColumnFormula>+Tabla13[[#This Row],[Física 
(E)]]+Tabla1[[#This Row],[Física 
(E)]]</calculatedColumnFormula>
    </tableColumn>
    <tableColumn id="6" xr3:uid="{00000000-0010-0000-0200-000006000000}" name="Financiera _x000a_ (F)" dataDxfId="33">
      <calculatedColumnFormula>+#REF!</calculatedColumnFormula>
    </tableColumn>
    <tableColumn id="7" xr3:uid="{00000000-0010-0000-0200-000007000000}" name="Física _x000a_(%)_x000a_ G=E/C" dataDxfId="32" dataCellStyle="Porcentaje">
      <calculatedColumnFormula>IF(G29&gt;0,G29/C29,0)</calculatedColumnFormula>
    </tableColumn>
    <tableColumn id="8" xr3:uid="{00000000-0010-0000-02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30" dataDxfId="28" headerRowBorderDxfId="29" tableBorderDxfId="27" totalsRowBorderDxfId="26">
  <tableColumns count="10">
    <tableColumn id="1" xr3:uid="{00000000-0010-0000-0300-000001000000}" name="Producto" dataDxfId="25"/>
    <tableColumn id="2" xr3:uid="{00000000-0010-0000-0300-000002000000}" name="Indicador" dataDxfId="24"/>
    <tableColumn id="3" xr3:uid="{00000000-0010-0000-0300-000003000000}" name="Física_x000a_(A)" dataDxfId="23"/>
    <tableColumn id="4" xr3:uid="{00000000-0010-0000-0300-000004000000}" name="Financiera_x000a_(B)" dataDxfId="22"/>
    <tableColumn id="9" xr3:uid="{00000000-0010-0000-0300-000009000000}" name="Física_x000a_(C)" dataDxfId="21"/>
    <tableColumn id="10" xr3:uid="{00000000-0010-0000-0300-00000A000000}" name="Financiera_x000a_(D)" dataDxfId="20"/>
    <tableColumn id="5" xr3:uid="{00000000-0010-0000-0300-000005000000}" name="Física _x000a_(E)" dataDxfId="19"/>
    <tableColumn id="6" xr3:uid="{00000000-0010-0000-0300-000006000000}" name="Financiera _x000a_ (F)" dataDxfId="18"/>
    <tableColumn id="7" xr3:uid="{00000000-0010-0000-0300-000007000000}" name="Física _x000a_(%)_x000a_ G=E/C" dataDxfId="17" dataCellStyle="Porcentaje">
      <calculatedColumnFormula>+Tabla18[[#This Row],[Física 
(E)]]/Tabla18[[#This Row],[Física
(C)]]</calculatedColumnFormula>
    </tableColumn>
    <tableColumn id="8" xr3:uid="{00000000-0010-0000-0300-000008000000}"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headerRowCellStyle="Millares">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headerRowCellStyle="Millares">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9" width="12.7265625" style="5" customWidth="1"/>
    <col min="10" max="10" width="23.453125" style="5" customWidth="1"/>
  </cols>
  <sheetData>
    <row r="1" spans="1:30" ht="21.5" thickBot="1" x14ac:dyDescent="0.4">
      <c r="A1" s="18"/>
      <c r="B1" s="117" t="s">
        <v>0</v>
      </c>
      <c r="C1" s="118"/>
      <c r="D1" s="118"/>
      <c r="E1" s="118"/>
      <c r="F1" s="118"/>
      <c r="G1" s="118"/>
      <c r="H1" s="118"/>
      <c r="I1" s="118"/>
      <c r="J1" s="119"/>
    </row>
    <row r="2" spans="1:30" ht="21.5" thickBot="1" x14ac:dyDescent="0.4">
      <c r="A2" s="19"/>
      <c r="B2" s="120" t="s">
        <v>1</v>
      </c>
      <c r="C2" s="121"/>
      <c r="D2" s="120" t="s">
        <v>2</v>
      </c>
      <c r="E2" s="121"/>
      <c r="F2" s="121"/>
      <c r="G2" s="121"/>
      <c r="H2" s="122"/>
      <c r="I2" s="1" t="s">
        <v>3</v>
      </c>
      <c r="J2" s="2" t="s">
        <v>4</v>
      </c>
    </row>
    <row r="3" spans="1:30" ht="21.5" thickBot="1" x14ac:dyDescent="0.4">
      <c r="A3" s="20"/>
      <c r="B3" s="123"/>
      <c r="C3" s="124"/>
      <c r="D3" s="123"/>
      <c r="E3" s="124"/>
      <c r="F3" s="124"/>
      <c r="G3" s="124"/>
      <c r="H3" s="125"/>
      <c r="I3" s="24"/>
      <c r="J3" s="25"/>
    </row>
    <row r="4" spans="1:30" x14ac:dyDescent="0.35">
      <c r="A4" s="113"/>
      <c r="B4" s="114"/>
      <c r="C4" s="114"/>
      <c r="D4" s="115"/>
      <c r="E4" s="115"/>
      <c r="F4" s="115"/>
      <c r="G4" s="115"/>
      <c r="H4" s="115"/>
      <c r="I4" s="114"/>
      <c r="J4" s="116"/>
    </row>
    <row r="5" spans="1:30" ht="3" customHeight="1" x14ac:dyDescent="0.35">
      <c r="A5" s="128"/>
      <c r="B5" s="129"/>
      <c r="C5" s="129"/>
      <c r="D5" s="129"/>
      <c r="E5" s="129"/>
      <c r="F5" s="129"/>
      <c r="G5" s="129"/>
      <c r="H5" s="129"/>
      <c r="I5" s="129"/>
      <c r="J5" s="130"/>
    </row>
    <row r="6" spans="1:30" ht="15.5" x14ac:dyDescent="0.35">
      <c r="A6" s="131" t="s">
        <v>5</v>
      </c>
      <c r="B6" s="132"/>
      <c r="C6" s="132"/>
      <c r="D6" s="132"/>
      <c r="E6" s="132"/>
      <c r="F6" s="132"/>
      <c r="G6" s="132"/>
      <c r="H6" s="132"/>
      <c r="I6" s="132"/>
      <c r="J6" s="133"/>
    </row>
    <row r="7" spans="1:30" ht="15.5" x14ac:dyDescent="0.35">
      <c r="A7" s="134" t="s">
        <v>6</v>
      </c>
      <c r="B7" s="135"/>
      <c r="C7" s="135"/>
      <c r="D7" s="135"/>
      <c r="E7" s="135"/>
      <c r="F7" s="135"/>
      <c r="G7" s="135"/>
      <c r="H7" s="135"/>
      <c r="I7" s="135"/>
      <c r="J7" s="136"/>
    </row>
    <row r="8" spans="1:30" ht="14.5" customHeight="1" x14ac:dyDescent="0.35">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x14ac:dyDescent="0.35">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5" customHeight="1" x14ac:dyDescent="0.35">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x14ac:dyDescent="0.35">
      <c r="A11" s="3" t="s">
        <v>13</v>
      </c>
      <c r="B11" s="137" t="s">
        <v>14</v>
      </c>
      <c r="C11" s="138"/>
      <c r="D11" s="138"/>
      <c r="E11" s="138"/>
      <c r="F11" s="138"/>
      <c r="G11" s="138"/>
      <c r="H11" s="138"/>
      <c r="I11" s="138"/>
      <c r="J11" s="139"/>
    </row>
    <row r="12" spans="1:30" ht="28.15" customHeight="1" x14ac:dyDescent="0.35">
      <c r="A12" s="3" t="s">
        <v>15</v>
      </c>
      <c r="B12" s="140" t="s">
        <v>16</v>
      </c>
      <c r="C12" s="141"/>
      <c r="D12" s="141"/>
      <c r="E12" s="141"/>
      <c r="F12" s="141"/>
      <c r="G12" s="141"/>
      <c r="H12" s="141"/>
      <c r="I12" s="141"/>
      <c r="J12" s="142"/>
    </row>
    <row r="13" spans="1:30" ht="15.5" x14ac:dyDescent="0.35">
      <c r="A13" s="131" t="s">
        <v>17</v>
      </c>
      <c r="B13" s="132"/>
      <c r="C13" s="132"/>
      <c r="D13" s="132"/>
      <c r="E13" s="132"/>
      <c r="F13" s="132"/>
      <c r="G13" s="132"/>
      <c r="H13" s="132"/>
      <c r="I13" s="132"/>
      <c r="J13" s="133"/>
    </row>
    <row r="14" spans="1:30" ht="27.75" customHeight="1" x14ac:dyDescent="0.35">
      <c r="A14" s="3" t="s">
        <v>18</v>
      </c>
      <c r="B14" s="22">
        <v>2</v>
      </c>
      <c r="C14" s="143" t="s">
        <v>19</v>
      </c>
      <c r="D14" s="144"/>
      <c r="E14" s="144"/>
      <c r="F14" s="144"/>
      <c r="G14" s="144"/>
      <c r="H14" s="144"/>
      <c r="I14" s="144"/>
      <c r="J14" s="145"/>
    </row>
    <row r="15" spans="1:30" ht="26.25" customHeight="1" x14ac:dyDescent="0.35">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x14ac:dyDescent="0.35">
      <c r="A16" s="3" t="s">
        <v>21</v>
      </c>
      <c r="B16" s="7" t="s">
        <v>22</v>
      </c>
      <c r="C16" s="146" t="s">
        <v>23</v>
      </c>
      <c r="D16" s="146"/>
      <c r="E16" s="146"/>
      <c r="F16" s="146"/>
      <c r="G16" s="146"/>
      <c r="H16" s="146"/>
      <c r="I16" s="146"/>
      <c r="J16" s="146"/>
    </row>
    <row r="17" spans="1:10" ht="15.5" x14ac:dyDescent="0.35">
      <c r="A17" s="131" t="s">
        <v>24</v>
      </c>
      <c r="B17" s="132"/>
      <c r="C17" s="132"/>
      <c r="D17" s="132"/>
      <c r="E17" s="132"/>
      <c r="F17" s="132"/>
      <c r="G17" s="132"/>
      <c r="H17" s="132"/>
      <c r="I17" s="132"/>
      <c r="J17" s="133"/>
    </row>
    <row r="18" spans="1:10" ht="29.25" customHeight="1" x14ac:dyDescent="0.35">
      <c r="A18" s="3" t="s">
        <v>25</v>
      </c>
      <c r="B18" s="147" t="s">
        <v>26</v>
      </c>
      <c r="C18" s="147"/>
      <c r="D18" s="147"/>
      <c r="E18" s="147"/>
      <c r="F18" s="147"/>
      <c r="G18" s="147"/>
      <c r="H18" s="147"/>
      <c r="I18" s="147"/>
      <c r="J18" s="148"/>
    </row>
    <row r="19" spans="1:10" ht="42.65" customHeight="1" x14ac:dyDescent="0.35">
      <c r="A19" s="8" t="s">
        <v>27</v>
      </c>
      <c r="B19" s="147" t="s">
        <v>28</v>
      </c>
      <c r="C19" s="147"/>
      <c r="D19" s="147"/>
      <c r="E19" s="147"/>
      <c r="F19" s="147"/>
      <c r="G19" s="147"/>
      <c r="H19" s="147"/>
      <c r="I19" s="147"/>
      <c r="J19" s="148"/>
    </row>
    <row r="20" spans="1:10" ht="34.5" customHeight="1" x14ac:dyDescent="0.35">
      <c r="A20" s="8" t="s">
        <v>29</v>
      </c>
      <c r="B20" s="147" t="s">
        <v>30</v>
      </c>
      <c r="C20" s="147"/>
      <c r="D20" s="147"/>
      <c r="E20" s="147"/>
      <c r="F20" s="147"/>
      <c r="G20" s="147"/>
      <c r="H20" s="147"/>
      <c r="I20" s="147"/>
      <c r="J20" s="148"/>
    </row>
    <row r="21" spans="1:10" ht="35.25" customHeight="1" x14ac:dyDescent="0.35">
      <c r="A21" s="8" t="s">
        <v>31</v>
      </c>
      <c r="B21" s="147" t="s">
        <v>32</v>
      </c>
      <c r="C21" s="147"/>
      <c r="D21" s="147"/>
      <c r="E21" s="147"/>
      <c r="F21" s="147"/>
      <c r="G21" s="147"/>
      <c r="H21" s="147"/>
      <c r="I21" s="147"/>
      <c r="J21" s="148"/>
    </row>
    <row r="22" spans="1:10" ht="15.5" x14ac:dyDescent="0.35">
      <c r="A22" s="131" t="s">
        <v>33</v>
      </c>
      <c r="B22" s="132"/>
      <c r="C22" s="132"/>
      <c r="D22" s="132"/>
      <c r="E22" s="132"/>
      <c r="F22" s="132"/>
      <c r="G22" s="132"/>
      <c r="H22" s="132"/>
      <c r="I22" s="132"/>
      <c r="J22" s="133"/>
    </row>
    <row r="23" spans="1:10" ht="15.5" x14ac:dyDescent="0.35">
      <c r="A23" s="134" t="s">
        <v>34</v>
      </c>
      <c r="B23" s="135"/>
      <c r="C23" s="135"/>
      <c r="D23" s="135"/>
      <c r="E23" s="135"/>
      <c r="F23" s="135"/>
      <c r="G23" s="135"/>
      <c r="H23" s="135"/>
      <c r="I23" s="135"/>
      <c r="J23" s="136"/>
    </row>
    <row r="24" spans="1:10" ht="15" customHeight="1" x14ac:dyDescent="0.35">
      <c r="A24" s="152" t="s">
        <v>35</v>
      </c>
      <c r="B24" s="153"/>
      <c r="C24" s="154" t="s">
        <v>36</v>
      </c>
      <c r="D24" s="155"/>
      <c r="E24" s="155"/>
      <c r="F24" s="155" t="s">
        <v>37</v>
      </c>
      <c r="G24" s="155"/>
      <c r="H24" s="153"/>
      <c r="I24" s="154" t="s">
        <v>38</v>
      </c>
      <c r="J24" s="156"/>
    </row>
    <row r="25" spans="1:10" x14ac:dyDescent="0.35">
      <c r="A25" s="157">
        <v>329000000</v>
      </c>
      <c r="B25" s="158"/>
      <c r="C25" s="159">
        <v>505610909.38999999</v>
      </c>
      <c r="D25" s="160"/>
      <c r="E25" s="161"/>
      <c r="F25" s="159">
        <v>51535314.880000003</v>
      </c>
      <c r="G25" s="160"/>
      <c r="H25" s="161"/>
      <c r="I25" s="162">
        <f>(+F25/A25)</f>
        <v>0.15664229446808511</v>
      </c>
      <c r="J25" s="163"/>
    </row>
    <row r="26" spans="1:10" ht="15.5" x14ac:dyDescent="0.35">
      <c r="A26" s="134" t="s">
        <v>39</v>
      </c>
      <c r="B26" s="135"/>
      <c r="C26" s="135"/>
      <c r="D26" s="135"/>
      <c r="E26" s="135"/>
      <c r="F26" s="135"/>
      <c r="G26" s="135"/>
      <c r="H26" s="135"/>
      <c r="I26" s="135"/>
      <c r="J26" s="136"/>
    </row>
    <row r="27" spans="1:10" x14ac:dyDescent="0.35">
      <c r="A27" s="4"/>
      <c r="B27"/>
      <c r="C27" s="164" t="s">
        <v>40</v>
      </c>
      <c r="D27" s="165"/>
      <c r="E27" s="164" t="s">
        <v>41</v>
      </c>
      <c r="F27" s="165"/>
      <c r="G27" s="164" t="s">
        <v>42</v>
      </c>
      <c r="H27" s="164"/>
      <c r="I27" s="164" t="s">
        <v>43</v>
      </c>
      <c r="J27" s="166"/>
    </row>
    <row r="28" spans="1:10" ht="39" x14ac:dyDescent="0.35">
      <c r="A28" s="9" t="s">
        <v>44</v>
      </c>
      <c r="B28" s="10" t="s">
        <v>45</v>
      </c>
      <c r="C28" s="10" t="s">
        <v>46</v>
      </c>
      <c r="D28" s="10" t="s">
        <v>47</v>
      </c>
      <c r="E28" s="10" t="s">
        <v>48</v>
      </c>
      <c r="F28" s="10" t="s">
        <v>49</v>
      </c>
      <c r="G28" s="10" t="s">
        <v>50</v>
      </c>
      <c r="H28" s="10" t="s">
        <v>51</v>
      </c>
      <c r="I28" s="10" t="s">
        <v>52</v>
      </c>
      <c r="J28" s="11" t="s">
        <v>53</v>
      </c>
    </row>
    <row r="29" spans="1:10" ht="37.9" customHeight="1" x14ac:dyDescent="0.3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3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35">
      <c r="A31" s="149" t="s">
        <v>58</v>
      </c>
      <c r="B31" s="150"/>
      <c r="C31" s="150"/>
      <c r="D31" s="150"/>
      <c r="E31" s="150"/>
      <c r="F31" s="150"/>
      <c r="G31" s="150"/>
      <c r="H31" s="150"/>
      <c r="I31" s="150"/>
      <c r="J31" s="151"/>
    </row>
    <row r="32" spans="1:10" ht="15.5" x14ac:dyDescent="0.35">
      <c r="A32" s="131" t="s">
        <v>59</v>
      </c>
      <c r="B32" s="132"/>
      <c r="C32" s="132"/>
      <c r="D32" s="132"/>
      <c r="E32" s="132"/>
      <c r="F32" s="132"/>
      <c r="G32" s="132"/>
      <c r="H32" s="132"/>
      <c r="I32" s="132"/>
      <c r="J32" s="133"/>
    </row>
    <row r="33" spans="1:48" ht="15.5" x14ac:dyDescent="0.35">
      <c r="A33" s="134" t="s">
        <v>60</v>
      </c>
      <c r="B33" s="135"/>
      <c r="C33" s="135"/>
      <c r="D33" s="135"/>
      <c r="E33" s="135"/>
      <c r="F33" s="135"/>
      <c r="G33" s="135"/>
      <c r="H33" s="135"/>
      <c r="I33" s="135"/>
      <c r="J33" s="136"/>
    </row>
    <row r="34" spans="1:48" x14ac:dyDescent="0.35">
      <c r="A34" s="26" t="s">
        <v>61</v>
      </c>
      <c r="B34" s="167" t="s">
        <v>54</v>
      </c>
      <c r="C34" s="167"/>
      <c r="D34" s="167"/>
      <c r="E34" s="167"/>
      <c r="F34" s="167"/>
      <c r="G34" s="167"/>
      <c r="H34" s="167"/>
      <c r="I34" s="167"/>
      <c r="J34" s="168"/>
    </row>
    <row r="35" spans="1:48" ht="67.5" customHeight="1" x14ac:dyDescent="0.35">
      <c r="A35" s="17" t="s">
        <v>62</v>
      </c>
      <c r="B35" s="147" t="s">
        <v>63</v>
      </c>
      <c r="C35" s="147"/>
      <c r="D35" s="147"/>
      <c r="E35" s="147"/>
      <c r="F35" s="147"/>
      <c r="G35" s="147"/>
      <c r="H35" s="147"/>
      <c r="I35" s="147"/>
      <c r="J35" s="148"/>
    </row>
    <row r="36" spans="1:48" ht="59.25" customHeight="1" x14ac:dyDescent="0.35">
      <c r="A36" s="17" t="s">
        <v>64</v>
      </c>
      <c r="B36" s="147" t="s">
        <v>65</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x14ac:dyDescent="0.35">
      <c r="A37" s="17" t="s">
        <v>66</v>
      </c>
      <c r="B37" s="147" t="s">
        <v>67</v>
      </c>
      <c r="C37" s="147"/>
      <c r="D37" s="147"/>
      <c r="E37" s="147"/>
      <c r="F37" s="147"/>
      <c r="G37" s="147"/>
      <c r="H37" s="147"/>
      <c r="I37" s="147"/>
      <c r="J37" s="148"/>
    </row>
    <row r="38" spans="1:48" x14ac:dyDescent="0.35">
      <c r="A38" s="26" t="s">
        <v>61</v>
      </c>
      <c r="B38" s="167" t="s">
        <v>56</v>
      </c>
      <c r="C38" s="167"/>
      <c r="D38" s="167"/>
      <c r="E38" s="167"/>
      <c r="F38" s="167"/>
      <c r="G38" s="167"/>
      <c r="H38" s="167"/>
      <c r="I38" s="167"/>
      <c r="J38" s="168"/>
    </row>
    <row r="39" spans="1:48" ht="27" customHeight="1" x14ac:dyDescent="0.35">
      <c r="A39" s="17" t="s">
        <v>62</v>
      </c>
      <c r="B39" s="147" t="s">
        <v>68</v>
      </c>
      <c r="C39" s="147"/>
      <c r="D39" s="147"/>
      <c r="E39" s="147"/>
      <c r="F39" s="147"/>
      <c r="G39" s="147"/>
      <c r="H39" s="147"/>
      <c r="I39" s="147"/>
      <c r="J39" s="148"/>
    </row>
    <row r="40" spans="1:48" ht="27.65" customHeight="1" x14ac:dyDescent="0.35">
      <c r="A40" s="17" t="s">
        <v>64</v>
      </c>
      <c r="B40" s="147" t="s">
        <v>69</v>
      </c>
      <c r="C40" s="147"/>
      <c r="D40" s="147"/>
      <c r="E40" s="147"/>
      <c r="F40" s="147"/>
      <c r="G40" s="147"/>
      <c r="H40" s="147"/>
      <c r="I40" s="147"/>
      <c r="J40" s="148"/>
    </row>
    <row r="41" spans="1:48" ht="37.15" customHeight="1" x14ac:dyDescent="0.35">
      <c r="A41" s="17" t="s">
        <v>66</v>
      </c>
      <c r="B41" s="147" t="s">
        <v>70</v>
      </c>
      <c r="C41" s="147"/>
      <c r="D41" s="147"/>
      <c r="E41" s="147"/>
      <c r="F41" s="147"/>
      <c r="G41" s="147"/>
      <c r="H41" s="147"/>
      <c r="I41" s="147"/>
      <c r="J41" s="148"/>
    </row>
    <row r="42" spans="1:48" ht="15.5" x14ac:dyDescent="0.35">
      <c r="A42" s="131" t="s">
        <v>71</v>
      </c>
      <c r="B42" s="132"/>
      <c r="C42" s="132"/>
      <c r="D42" s="132"/>
      <c r="E42" s="132"/>
      <c r="F42" s="132"/>
      <c r="G42" s="132"/>
      <c r="H42" s="132"/>
      <c r="I42" s="132"/>
      <c r="J42" s="133"/>
    </row>
    <row r="43" spans="1:48" ht="15.5" x14ac:dyDescent="0.35">
      <c r="A43" s="169" t="s">
        <v>72</v>
      </c>
      <c r="B43" s="170"/>
      <c r="C43" s="170"/>
      <c r="D43" s="170"/>
      <c r="E43" s="170"/>
      <c r="F43" s="170"/>
      <c r="G43" s="170"/>
      <c r="H43" s="170"/>
      <c r="I43" s="170"/>
      <c r="J43" s="171"/>
    </row>
    <row r="44" spans="1:48" ht="89.5" customHeight="1" x14ac:dyDescent="0.35">
      <c r="A44" s="176" t="s">
        <v>73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x14ac:dyDescent="0.35">
      <c r="A45" s="23"/>
      <c r="B45" s="23"/>
      <c r="C45" s="23"/>
      <c r="D45" s="23"/>
      <c r="E45" s="23"/>
      <c r="F45" s="23"/>
      <c r="G45" s="23"/>
      <c r="H45" s="23"/>
      <c r="I45" s="23"/>
      <c r="J45" s="23"/>
    </row>
    <row r="46" spans="1:48" ht="30.75" customHeight="1" x14ac:dyDescent="0.35">
      <c r="A46" s="173" t="s">
        <v>74</v>
      </c>
      <c r="B46" s="173"/>
      <c r="C46" s="173"/>
      <c r="D46" s="173"/>
      <c r="E46" s="173"/>
      <c r="F46" s="173"/>
      <c r="G46" s="173"/>
      <c r="H46" s="173"/>
      <c r="I46" s="173"/>
      <c r="J46" s="173"/>
    </row>
    <row r="47" spans="1:48" x14ac:dyDescent="0.35">
      <c r="A47" s="5" t="s">
        <v>75</v>
      </c>
    </row>
    <row r="50" spans="2:4" x14ac:dyDescent="0.35">
      <c r="B50" s="174" t="s">
        <v>76</v>
      </c>
      <c r="C50" s="174"/>
      <c r="D50" s="174"/>
    </row>
    <row r="51" spans="2:4" x14ac:dyDescent="0.35">
      <c r="B51" s="175" t="s">
        <v>77</v>
      </c>
      <c r="C51" s="175"/>
      <c r="D51" s="175"/>
    </row>
    <row r="52" spans="2:4" x14ac:dyDescent="0.35">
      <c r="B52" s="172" t="s">
        <v>78</v>
      </c>
      <c r="C52" s="172"/>
      <c r="D52" s="172"/>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10" width="12.7265625" style="5" customWidth="1"/>
  </cols>
  <sheetData>
    <row r="1" spans="1:30" ht="21.5" thickBot="1" x14ac:dyDescent="0.4">
      <c r="A1" s="18"/>
      <c r="B1" s="117" t="s">
        <v>0</v>
      </c>
      <c r="C1" s="118"/>
      <c r="D1" s="118"/>
      <c r="E1" s="118"/>
      <c r="F1" s="118"/>
      <c r="G1" s="118"/>
      <c r="H1" s="118"/>
      <c r="I1" s="118"/>
      <c r="J1" s="119"/>
    </row>
    <row r="2" spans="1:30" ht="21.5" thickBot="1" x14ac:dyDescent="0.4">
      <c r="A2" s="19"/>
      <c r="B2" s="120" t="s">
        <v>1</v>
      </c>
      <c r="C2" s="121"/>
      <c r="D2" s="120" t="s">
        <v>2</v>
      </c>
      <c r="E2" s="121"/>
      <c r="F2" s="121"/>
      <c r="G2" s="121"/>
      <c r="H2" s="122"/>
      <c r="I2" s="1" t="s">
        <v>3</v>
      </c>
      <c r="J2" s="2" t="s">
        <v>4</v>
      </c>
    </row>
    <row r="3" spans="1:30" ht="21.5" thickBot="1" x14ac:dyDescent="0.4">
      <c r="A3" s="20"/>
      <c r="B3" s="123"/>
      <c r="C3" s="124"/>
      <c r="D3" s="123"/>
      <c r="E3" s="124"/>
      <c r="F3" s="124"/>
      <c r="G3" s="124"/>
      <c r="H3" s="125"/>
      <c r="I3" s="24"/>
      <c r="J3" s="25"/>
    </row>
    <row r="4" spans="1:30" x14ac:dyDescent="0.35">
      <c r="A4" s="113"/>
      <c r="B4" s="114"/>
      <c r="C4" s="114"/>
      <c r="D4" s="115"/>
      <c r="E4" s="115"/>
      <c r="F4" s="115"/>
      <c r="G4" s="115"/>
      <c r="H4" s="115"/>
      <c r="I4" s="114"/>
      <c r="J4" s="116"/>
    </row>
    <row r="5" spans="1:30" ht="3" customHeight="1" x14ac:dyDescent="0.35">
      <c r="A5" s="128"/>
      <c r="B5" s="129"/>
      <c r="C5" s="129"/>
      <c r="D5" s="129"/>
      <c r="E5" s="129"/>
      <c r="F5" s="129"/>
      <c r="G5" s="129"/>
      <c r="H5" s="129"/>
      <c r="I5" s="129"/>
      <c r="J5" s="130"/>
    </row>
    <row r="6" spans="1:30" ht="15.5" x14ac:dyDescent="0.35">
      <c r="A6" s="131" t="s">
        <v>5</v>
      </c>
      <c r="B6" s="132"/>
      <c r="C6" s="132"/>
      <c r="D6" s="132"/>
      <c r="E6" s="132"/>
      <c r="F6" s="132"/>
      <c r="G6" s="132"/>
      <c r="H6" s="132"/>
      <c r="I6" s="132"/>
      <c r="J6" s="133"/>
    </row>
    <row r="7" spans="1:30" ht="15.5" x14ac:dyDescent="0.35">
      <c r="A7" s="134" t="s">
        <v>6</v>
      </c>
      <c r="B7" s="135"/>
      <c r="C7" s="135"/>
      <c r="D7" s="135"/>
      <c r="E7" s="135"/>
      <c r="F7" s="135"/>
      <c r="G7" s="135"/>
      <c r="H7" s="135"/>
      <c r="I7" s="135"/>
      <c r="J7" s="136"/>
    </row>
    <row r="8" spans="1:30" ht="14.5" customHeight="1" x14ac:dyDescent="0.35">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x14ac:dyDescent="0.35">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5" customHeight="1" x14ac:dyDescent="0.35">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x14ac:dyDescent="0.35">
      <c r="A11" s="3" t="s">
        <v>13</v>
      </c>
      <c r="B11" s="137" t="s">
        <v>14</v>
      </c>
      <c r="C11" s="138"/>
      <c r="D11" s="138"/>
      <c r="E11" s="138"/>
      <c r="F11" s="138"/>
      <c r="G11" s="138"/>
      <c r="H11" s="138"/>
      <c r="I11" s="138"/>
      <c r="J11" s="139"/>
    </row>
    <row r="12" spans="1:30" ht="28.15" customHeight="1" x14ac:dyDescent="0.35">
      <c r="A12" s="3" t="s">
        <v>15</v>
      </c>
      <c r="B12" s="140" t="s">
        <v>16</v>
      </c>
      <c r="C12" s="141"/>
      <c r="D12" s="141"/>
      <c r="E12" s="141"/>
      <c r="F12" s="141"/>
      <c r="G12" s="141"/>
      <c r="H12" s="141"/>
      <c r="I12" s="141"/>
      <c r="J12" s="142"/>
    </row>
    <row r="13" spans="1:30" ht="15.5" x14ac:dyDescent="0.35">
      <c r="A13" s="131" t="s">
        <v>17</v>
      </c>
      <c r="B13" s="132"/>
      <c r="C13" s="132"/>
      <c r="D13" s="132"/>
      <c r="E13" s="132"/>
      <c r="F13" s="132"/>
      <c r="G13" s="132"/>
      <c r="H13" s="132"/>
      <c r="I13" s="132"/>
      <c r="J13" s="133"/>
    </row>
    <row r="14" spans="1:30" ht="27.75" customHeight="1" x14ac:dyDescent="0.35">
      <c r="A14" s="3" t="s">
        <v>18</v>
      </c>
      <c r="B14" s="22">
        <v>2</v>
      </c>
      <c r="C14" s="143" t="s">
        <v>19</v>
      </c>
      <c r="D14" s="144"/>
      <c r="E14" s="144"/>
      <c r="F14" s="144"/>
      <c r="G14" s="144"/>
      <c r="H14" s="144"/>
      <c r="I14" s="144"/>
      <c r="J14" s="145"/>
    </row>
    <row r="15" spans="1:30" ht="26.25" customHeight="1" x14ac:dyDescent="0.35">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x14ac:dyDescent="0.35">
      <c r="A16" s="3" t="s">
        <v>21</v>
      </c>
      <c r="B16" s="7" t="s">
        <v>22</v>
      </c>
      <c r="C16" s="146" t="s">
        <v>23</v>
      </c>
      <c r="D16" s="146"/>
      <c r="E16" s="146"/>
      <c r="F16" s="146"/>
      <c r="G16" s="146"/>
      <c r="H16" s="146"/>
      <c r="I16" s="146"/>
      <c r="J16" s="146"/>
    </row>
    <row r="17" spans="1:10" ht="15.5" x14ac:dyDescent="0.35">
      <c r="A17" s="131" t="s">
        <v>24</v>
      </c>
      <c r="B17" s="132"/>
      <c r="C17" s="132"/>
      <c r="D17" s="132"/>
      <c r="E17" s="132"/>
      <c r="F17" s="132"/>
      <c r="G17" s="132"/>
      <c r="H17" s="132"/>
      <c r="I17" s="132"/>
      <c r="J17" s="133"/>
    </row>
    <row r="18" spans="1:10" ht="29.25" customHeight="1" x14ac:dyDescent="0.35">
      <c r="A18" s="3" t="s">
        <v>25</v>
      </c>
      <c r="B18" s="147" t="s">
        <v>26</v>
      </c>
      <c r="C18" s="147"/>
      <c r="D18" s="147"/>
      <c r="E18" s="147"/>
      <c r="F18" s="147"/>
      <c r="G18" s="147"/>
      <c r="H18" s="147"/>
      <c r="I18" s="147"/>
      <c r="J18" s="148"/>
    </row>
    <row r="19" spans="1:10" ht="42.65" customHeight="1" x14ac:dyDescent="0.35">
      <c r="A19" s="8" t="s">
        <v>27</v>
      </c>
      <c r="B19" s="147" t="s">
        <v>28</v>
      </c>
      <c r="C19" s="147"/>
      <c r="D19" s="147"/>
      <c r="E19" s="147"/>
      <c r="F19" s="147"/>
      <c r="G19" s="147"/>
      <c r="H19" s="147"/>
      <c r="I19" s="147"/>
      <c r="J19" s="148"/>
    </row>
    <row r="20" spans="1:10" ht="34.5" customHeight="1" x14ac:dyDescent="0.35">
      <c r="A20" s="8" t="s">
        <v>29</v>
      </c>
      <c r="B20" s="147" t="s">
        <v>30</v>
      </c>
      <c r="C20" s="147"/>
      <c r="D20" s="147"/>
      <c r="E20" s="147"/>
      <c r="F20" s="147"/>
      <c r="G20" s="147"/>
      <c r="H20" s="147"/>
      <c r="I20" s="147"/>
      <c r="J20" s="148"/>
    </row>
    <row r="21" spans="1:10" ht="35.25" customHeight="1" x14ac:dyDescent="0.35">
      <c r="A21" s="8" t="s">
        <v>31</v>
      </c>
      <c r="B21" s="147" t="s">
        <v>32</v>
      </c>
      <c r="C21" s="147"/>
      <c r="D21" s="147"/>
      <c r="E21" s="147"/>
      <c r="F21" s="147"/>
      <c r="G21" s="147"/>
      <c r="H21" s="147"/>
      <c r="I21" s="147"/>
      <c r="J21" s="148"/>
    </row>
    <row r="22" spans="1:10" ht="15.5" x14ac:dyDescent="0.35">
      <c r="A22" s="131" t="s">
        <v>33</v>
      </c>
      <c r="B22" s="132"/>
      <c r="C22" s="132"/>
      <c r="D22" s="132"/>
      <c r="E22" s="132"/>
      <c r="F22" s="132"/>
      <c r="G22" s="132"/>
      <c r="H22" s="132"/>
      <c r="I22" s="132"/>
      <c r="J22" s="133"/>
    </row>
    <row r="23" spans="1:10" ht="15.5" x14ac:dyDescent="0.35">
      <c r="A23" s="134" t="s">
        <v>34</v>
      </c>
      <c r="B23" s="135"/>
      <c r="C23" s="135"/>
      <c r="D23" s="135"/>
      <c r="E23" s="135"/>
      <c r="F23" s="135"/>
      <c r="G23" s="135"/>
      <c r="H23" s="135"/>
      <c r="I23" s="135"/>
      <c r="J23" s="136"/>
    </row>
    <row r="24" spans="1:10" ht="15" customHeight="1" x14ac:dyDescent="0.35">
      <c r="A24" s="152" t="s">
        <v>35</v>
      </c>
      <c r="B24" s="153"/>
      <c r="C24" s="154" t="s">
        <v>36</v>
      </c>
      <c r="D24" s="155"/>
      <c r="E24" s="155"/>
      <c r="F24" s="155" t="s">
        <v>37</v>
      </c>
      <c r="G24" s="155"/>
      <c r="H24" s="153"/>
      <c r="I24" s="154" t="s">
        <v>38</v>
      </c>
      <c r="J24" s="156"/>
    </row>
    <row r="25" spans="1:10" x14ac:dyDescent="0.35">
      <c r="A25" s="179">
        <v>329000000</v>
      </c>
      <c r="B25" s="180"/>
      <c r="C25" s="183">
        <v>505610909.38999999</v>
      </c>
      <c r="D25" s="184"/>
      <c r="E25" s="185"/>
      <c r="F25" s="183">
        <f>120927408.49</f>
        <v>120927408.48999999</v>
      </c>
      <c r="G25" s="184"/>
      <c r="H25" s="185"/>
      <c r="I25" s="181">
        <f>(+F25/A25)</f>
        <v>0.36756051212765956</v>
      </c>
      <c r="J25" s="182"/>
    </row>
    <row r="26" spans="1:10" ht="15.5" x14ac:dyDescent="0.35">
      <c r="A26" s="134" t="s">
        <v>39</v>
      </c>
      <c r="B26" s="135"/>
      <c r="C26" s="135"/>
      <c r="D26" s="135"/>
      <c r="E26" s="135"/>
      <c r="F26" s="135"/>
      <c r="G26" s="135"/>
      <c r="H26" s="135"/>
      <c r="I26" s="135"/>
      <c r="J26" s="136"/>
    </row>
    <row r="27" spans="1:10" x14ac:dyDescent="0.35">
      <c r="A27" s="4"/>
      <c r="B27"/>
      <c r="C27" s="164" t="s">
        <v>40</v>
      </c>
      <c r="D27" s="165"/>
      <c r="E27" s="164" t="s">
        <v>41</v>
      </c>
      <c r="F27" s="165"/>
      <c r="G27" s="164" t="s">
        <v>42</v>
      </c>
      <c r="H27" s="164"/>
      <c r="I27" s="164" t="s">
        <v>43</v>
      </c>
      <c r="J27" s="166"/>
    </row>
    <row r="28" spans="1:10" ht="39" x14ac:dyDescent="0.35">
      <c r="A28" s="9" t="s">
        <v>44</v>
      </c>
      <c r="B28" s="10" t="s">
        <v>45</v>
      </c>
      <c r="C28" s="10" t="s">
        <v>46</v>
      </c>
      <c r="D28" s="10" t="s">
        <v>47</v>
      </c>
      <c r="E28" s="10" t="s">
        <v>48</v>
      </c>
      <c r="F28" s="10" t="s">
        <v>49</v>
      </c>
      <c r="G28" s="10" t="s">
        <v>50</v>
      </c>
      <c r="H28" s="10" t="s">
        <v>51</v>
      </c>
      <c r="I28" s="10" t="s">
        <v>52</v>
      </c>
      <c r="J28" s="11" t="s">
        <v>53</v>
      </c>
    </row>
    <row r="29" spans="1:10" ht="37.9" customHeight="1" x14ac:dyDescent="0.3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3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35">
      <c r="A31" s="149" t="s">
        <v>58</v>
      </c>
      <c r="B31" s="150"/>
      <c r="C31" s="150"/>
      <c r="D31" s="150"/>
      <c r="E31" s="150"/>
      <c r="F31" s="150"/>
      <c r="G31" s="150"/>
      <c r="H31" s="150"/>
      <c r="I31" s="150"/>
      <c r="J31" s="151"/>
    </row>
    <row r="32" spans="1:10" ht="15.5" x14ac:dyDescent="0.35">
      <c r="A32" s="131" t="s">
        <v>59</v>
      </c>
      <c r="B32" s="132"/>
      <c r="C32" s="132"/>
      <c r="D32" s="132"/>
      <c r="E32" s="132"/>
      <c r="F32" s="132"/>
      <c r="G32" s="132"/>
      <c r="H32" s="132"/>
      <c r="I32" s="132"/>
      <c r="J32" s="133"/>
    </row>
    <row r="33" spans="1:48" ht="15.5" x14ac:dyDescent="0.35">
      <c r="A33" s="134" t="s">
        <v>60</v>
      </c>
      <c r="B33" s="135"/>
      <c r="C33" s="135"/>
      <c r="D33" s="135"/>
      <c r="E33" s="135"/>
      <c r="F33" s="135"/>
      <c r="G33" s="135"/>
      <c r="H33" s="135"/>
      <c r="I33" s="135"/>
      <c r="J33" s="136"/>
    </row>
    <row r="34" spans="1:48" x14ac:dyDescent="0.35">
      <c r="A34" s="26" t="s">
        <v>61</v>
      </c>
      <c r="B34" s="167" t="s">
        <v>54</v>
      </c>
      <c r="C34" s="167"/>
      <c r="D34" s="167"/>
      <c r="E34" s="167"/>
      <c r="F34" s="167"/>
      <c r="G34" s="167"/>
      <c r="H34" s="167"/>
      <c r="I34" s="167"/>
      <c r="J34" s="168"/>
    </row>
    <row r="35" spans="1:48" ht="67.5" customHeight="1" x14ac:dyDescent="0.35">
      <c r="A35" s="17" t="s">
        <v>62</v>
      </c>
      <c r="B35" s="147" t="s">
        <v>63</v>
      </c>
      <c r="C35" s="147"/>
      <c r="D35" s="147"/>
      <c r="E35" s="147"/>
      <c r="F35" s="147"/>
      <c r="G35" s="147"/>
      <c r="H35" s="147"/>
      <c r="I35" s="147"/>
      <c r="J35" s="148"/>
    </row>
    <row r="36" spans="1:48" ht="59.25" customHeight="1" x14ac:dyDescent="0.35">
      <c r="A36" s="17" t="s">
        <v>64</v>
      </c>
      <c r="B36" s="147" t="s">
        <v>79</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x14ac:dyDescent="0.35">
      <c r="A37" s="17" t="s">
        <v>66</v>
      </c>
      <c r="B37" s="147" t="s">
        <v>80</v>
      </c>
      <c r="C37" s="147"/>
      <c r="D37" s="147"/>
      <c r="E37" s="147"/>
      <c r="F37" s="147"/>
      <c r="G37" s="147"/>
      <c r="H37" s="147"/>
      <c r="I37" s="147"/>
      <c r="J37" s="148"/>
    </row>
    <row r="38" spans="1:48" x14ac:dyDescent="0.35">
      <c r="A38" s="26" t="s">
        <v>61</v>
      </c>
      <c r="B38" s="167" t="s">
        <v>56</v>
      </c>
      <c r="C38" s="167"/>
      <c r="D38" s="167"/>
      <c r="E38" s="167"/>
      <c r="F38" s="167"/>
      <c r="G38" s="167"/>
      <c r="H38" s="167"/>
      <c r="I38" s="167"/>
      <c r="J38" s="168"/>
    </row>
    <row r="39" spans="1:48" ht="27" customHeight="1" x14ac:dyDescent="0.35">
      <c r="A39" s="17" t="s">
        <v>62</v>
      </c>
      <c r="B39" s="147" t="s">
        <v>68</v>
      </c>
      <c r="C39" s="147"/>
      <c r="D39" s="147"/>
      <c r="E39" s="147"/>
      <c r="F39" s="147"/>
      <c r="G39" s="147"/>
      <c r="H39" s="147"/>
      <c r="I39" s="147"/>
      <c r="J39" s="148"/>
    </row>
    <row r="40" spans="1:48" ht="27.65" customHeight="1" x14ac:dyDescent="0.35">
      <c r="A40" s="17" t="s">
        <v>64</v>
      </c>
      <c r="B40" s="147" t="s">
        <v>81</v>
      </c>
      <c r="C40" s="147"/>
      <c r="D40" s="147"/>
      <c r="E40" s="147"/>
      <c r="F40" s="147"/>
      <c r="G40" s="147"/>
      <c r="H40" s="147"/>
      <c r="I40" s="147"/>
      <c r="J40" s="148"/>
    </row>
    <row r="41" spans="1:48" ht="37.15" customHeight="1" x14ac:dyDescent="0.35">
      <c r="A41" s="17" t="s">
        <v>66</v>
      </c>
      <c r="B41" s="147" t="s">
        <v>82</v>
      </c>
      <c r="C41" s="147"/>
      <c r="D41" s="147"/>
      <c r="E41" s="147"/>
      <c r="F41" s="147"/>
      <c r="G41" s="147"/>
      <c r="H41" s="147"/>
      <c r="I41" s="147"/>
      <c r="J41" s="148"/>
    </row>
    <row r="42" spans="1:48" ht="15.5" x14ac:dyDescent="0.35">
      <c r="A42" s="131" t="s">
        <v>71</v>
      </c>
      <c r="B42" s="132"/>
      <c r="C42" s="132"/>
      <c r="D42" s="132"/>
      <c r="E42" s="132"/>
      <c r="F42" s="132"/>
      <c r="G42" s="132"/>
      <c r="H42" s="132"/>
      <c r="I42" s="132"/>
      <c r="J42" s="133"/>
    </row>
    <row r="43" spans="1:48" ht="15.5" x14ac:dyDescent="0.35">
      <c r="A43" s="169" t="s">
        <v>72</v>
      </c>
      <c r="B43" s="170"/>
      <c r="C43" s="170"/>
      <c r="D43" s="170"/>
      <c r="E43" s="170"/>
      <c r="F43" s="170"/>
      <c r="G43" s="170"/>
      <c r="H43" s="170"/>
      <c r="I43" s="170"/>
      <c r="J43" s="171"/>
    </row>
    <row r="44" spans="1:48" ht="89.5" customHeight="1" x14ac:dyDescent="0.35">
      <c r="A44" s="176" t="s">
        <v>83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x14ac:dyDescent="0.35">
      <c r="A45" s="23"/>
      <c r="B45" s="23"/>
      <c r="C45" s="23"/>
      <c r="D45" s="23"/>
      <c r="E45" s="23"/>
      <c r="F45" s="23"/>
      <c r="G45" s="23"/>
      <c r="H45" s="23"/>
      <c r="I45" s="23"/>
      <c r="J45" s="23"/>
    </row>
    <row r="46" spans="1:48" ht="30.75" customHeight="1" x14ac:dyDescent="0.35">
      <c r="A46" s="173" t="s">
        <v>74</v>
      </c>
      <c r="B46" s="173"/>
      <c r="C46" s="173"/>
      <c r="D46" s="173"/>
      <c r="E46" s="173"/>
      <c r="F46" s="173"/>
      <c r="G46" s="173"/>
      <c r="H46" s="173"/>
      <c r="I46" s="173"/>
      <c r="J46" s="173"/>
    </row>
    <row r="47" spans="1:48" x14ac:dyDescent="0.35">
      <c r="A47" s="5" t="s">
        <v>84</v>
      </c>
    </row>
    <row r="50" spans="2:4" x14ac:dyDescent="0.35">
      <c r="B50" s="174" t="s">
        <v>76</v>
      </c>
      <c r="C50" s="174"/>
      <c r="D50" s="174"/>
    </row>
    <row r="51" spans="2:4" x14ac:dyDescent="0.35">
      <c r="B51" s="175" t="str">
        <f>+'Primer trimestre'!B51:D51</f>
        <v>Escania Navarro</v>
      </c>
      <c r="C51" s="175"/>
      <c r="D51" s="175"/>
    </row>
    <row r="52" spans="2:4" x14ac:dyDescent="0.35">
      <c r="B52" s="172" t="s">
        <v>78</v>
      </c>
      <c r="C52" s="172"/>
      <c r="D52" s="172"/>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10" width="12.7265625" style="5" customWidth="1"/>
  </cols>
  <sheetData>
    <row r="1" spans="1:30" ht="21.5" thickBot="1" x14ac:dyDescent="0.4">
      <c r="A1" s="18"/>
      <c r="B1" s="117" t="s">
        <v>0</v>
      </c>
      <c r="C1" s="118"/>
      <c r="D1" s="118"/>
      <c r="E1" s="118"/>
      <c r="F1" s="118"/>
      <c r="G1" s="118"/>
      <c r="H1" s="118"/>
      <c r="I1" s="118"/>
      <c r="J1" s="119"/>
    </row>
    <row r="2" spans="1:30" ht="21.5" thickBot="1" x14ac:dyDescent="0.4">
      <c r="A2" s="19"/>
      <c r="B2" s="120" t="s">
        <v>1</v>
      </c>
      <c r="C2" s="121"/>
      <c r="D2" s="120" t="s">
        <v>2</v>
      </c>
      <c r="E2" s="121"/>
      <c r="F2" s="121"/>
      <c r="G2" s="121"/>
      <c r="H2" s="122"/>
      <c r="I2" s="1" t="s">
        <v>3</v>
      </c>
      <c r="J2" s="2" t="s">
        <v>4</v>
      </c>
    </row>
    <row r="3" spans="1:30" ht="21.5" thickBot="1" x14ac:dyDescent="0.4">
      <c r="A3" s="20"/>
      <c r="B3" s="123"/>
      <c r="C3" s="124"/>
      <c r="D3" s="123"/>
      <c r="E3" s="124"/>
      <c r="F3" s="124"/>
      <c r="G3" s="124"/>
      <c r="H3" s="125"/>
      <c r="I3" s="24"/>
      <c r="J3" s="25"/>
    </row>
    <row r="4" spans="1:30" x14ac:dyDescent="0.35">
      <c r="A4" s="113"/>
      <c r="B4" s="114"/>
      <c r="C4" s="114"/>
      <c r="D4" s="115"/>
      <c r="E4" s="115"/>
      <c r="F4" s="115"/>
      <c r="G4" s="115"/>
      <c r="H4" s="115"/>
      <c r="I4" s="114"/>
      <c r="J4" s="116"/>
    </row>
    <row r="5" spans="1:30" ht="3" customHeight="1" x14ac:dyDescent="0.35">
      <c r="A5" s="128"/>
      <c r="B5" s="129"/>
      <c r="C5" s="129"/>
      <c r="D5" s="129"/>
      <c r="E5" s="129"/>
      <c r="F5" s="129"/>
      <c r="G5" s="129"/>
      <c r="H5" s="129"/>
      <c r="I5" s="129"/>
      <c r="J5" s="130"/>
    </row>
    <row r="6" spans="1:30" ht="15.5" x14ac:dyDescent="0.35">
      <c r="A6" s="131" t="s">
        <v>5</v>
      </c>
      <c r="B6" s="132"/>
      <c r="C6" s="132"/>
      <c r="D6" s="132"/>
      <c r="E6" s="132"/>
      <c r="F6" s="132"/>
      <c r="G6" s="132"/>
      <c r="H6" s="132"/>
      <c r="I6" s="132"/>
      <c r="J6" s="133"/>
    </row>
    <row r="7" spans="1:30" ht="15.5" x14ac:dyDescent="0.35">
      <c r="A7" s="134" t="s">
        <v>6</v>
      </c>
      <c r="B7" s="135"/>
      <c r="C7" s="135"/>
      <c r="D7" s="135"/>
      <c r="E7" s="135"/>
      <c r="F7" s="135"/>
      <c r="G7" s="135"/>
      <c r="H7" s="135"/>
      <c r="I7" s="135"/>
      <c r="J7" s="136"/>
    </row>
    <row r="8" spans="1:30" ht="14.5" customHeight="1" x14ac:dyDescent="0.35">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x14ac:dyDescent="0.35">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5" customHeight="1" x14ac:dyDescent="0.35">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x14ac:dyDescent="0.35">
      <c r="A11" s="3" t="s">
        <v>13</v>
      </c>
      <c r="B11" s="137" t="s">
        <v>14</v>
      </c>
      <c r="C11" s="138"/>
      <c r="D11" s="138"/>
      <c r="E11" s="138"/>
      <c r="F11" s="138"/>
      <c r="G11" s="138"/>
      <c r="H11" s="138"/>
      <c r="I11" s="138"/>
      <c r="J11" s="139"/>
    </row>
    <row r="12" spans="1:30" ht="28.15" customHeight="1" x14ac:dyDescent="0.35">
      <c r="A12" s="3" t="s">
        <v>15</v>
      </c>
      <c r="B12" s="140" t="s">
        <v>16</v>
      </c>
      <c r="C12" s="141"/>
      <c r="D12" s="141"/>
      <c r="E12" s="141"/>
      <c r="F12" s="141"/>
      <c r="G12" s="141"/>
      <c r="H12" s="141"/>
      <c r="I12" s="141"/>
      <c r="J12" s="142"/>
    </row>
    <row r="13" spans="1:30" ht="15.5" x14ac:dyDescent="0.35">
      <c r="A13" s="131" t="s">
        <v>17</v>
      </c>
      <c r="B13" s="132"/>
      <c r="C13" s="132"/>
      <c r="D13" s="132"/>
      <c r="E13" s="132"/>
      <c r="F13" s="132"/>
      <c r="G13" s="132"/>
      <c r="H13" s="132"/>
      <c r="I13" s="132"/>
      <c r="J13" s="133"/>
    </row>
    <row r="14" spans="1:30" ht="27.75" customHeight="1" x14ac:dyDescent="0.35">
      <c r="A14" s="3" t="s">
        <v>18</v>
      </c>
      <c r="B14" s="22">
        <v>2</v>
      </c>
      <c r="C14" s="143" t="s">
        <v>19</v>
      </c>
      <c r="D14" s="144"/>
      <c r="E14" s="144"/>
      <c r="F14" s="144"/>
      <c r="G14" s="144"/>
      <c r="H14" s="144"/>
      <c r="I14" s="144"/>
      <c r="J14" s="145"/>
    </row>
    <row r="15" spans="1:30" ht="26.25" customHeight="1" x14ac:dyDescent="0.35">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x14ac:dyDescent="0.35">
      <c r="A16" s="3" t="s">
        <v>21</v>
      </c>
      <c r="B16" s="7" t="s">
        <v>22</v>
      </c>
      <c r="C16" s="146" t="s">
        <v>23</v>
      </c>
      <c r="D16" s="146"/>
      <c r="E16" s="146"/>
      <c r="F16" s="146"/>
      <c r="G16" s="146"/>
      <c r="H16" s="146"/>
      <c r="I16" s="146"/>
      <c r="J16" s="146"/>
    </row>
    <row r="17" spans="1:12" ht="15.5" x14ac:dyDescent="0.35">
      <c r="A17" s="131" t="s">
        <v>24</v>
      </c>
      <c r="B17" s="132"/>
      <c r="C17" s="132"/>
      <c r="D17" s="132"/>
      <c r="E17" s="132"/>
      <c r="F17" s="132"/>
      <c r="G17" s="132"/>
      <c r="H17" s="132"/>
      <c r="I17" s="132"/>
      <c r="J17" s="133"/>
    </row>
    <row r="18" spans="1:12" ht="29.25" customHeight="1" x14ac:dyDescent="0.35">
      <c r="A18" s="3" t="s">
        <v>25</v>
      </c>
      <c r="B18" s="147" t="s">
        <v>26</v>
      </c>
      <c r="C18" s="147"/>
      <c r="D18" s="147"/>
      <c r="E18" s="147"/>
      <c r="F18" s="147"/>
      <c r="G18" s="147"/>
      <c r="H18" s="147"/>
      <c r="I18" s="147"/>
      <c r="J18" s="148"/>
    </row>
    <row r="19" spans="1:12" ht="42.65" customHeight="1" x14ac:dyDescent="0.35">
      <c r="A19" s="8" t="s">
        <v>27</v>
      </c>
      <c r="B19" s="147" t="s">
        <v>28</v>
      </c>
      <c r="C19" s="147"/>
      <c r="D19" s="147"/>
      <c r="E19" s="147"/>
      <c r="F19" s="147"/>
      <c r="G19" s="147"/>
      <c r="H19" s="147"/>
      <c r="I19" s="147"/>
      <c r="J19" s="148"/>
    </row>
    <row r="20" spans="1:12" ht="34.5" customHeight="1" x14ac:dyDescent="0.35">
      <c r="A20" s="8" t="s">
        <v>29</v>
      </c>
      <c r="B20" s="147" t="s">
        <v>30</v>
      </c>
      <c r="C20" s="147"/>
      <c r="D20" s="147"/>
      <c r="E20" s="147"/>
      <c r="F20" s="147"/>
      <c r="G20" s="147"/>
      <c r="H20" s="147"/>
      <c r="I20" s="147"/>
      <c r="J20" s="148"/>
    </row>
    <row r="21" spans="1:12" ht="35.25" customHeight="1" x14ac:dyDescent="0.35">
      <c r="A21" s="8" t="s">
        <v>31</v>
      </c>
      <c r="B21" s="147" t="s">
        <v>32</v>
      </c>
      <c r="C21" s="147"/>
      <c r="D21" s="147"/>
      <c r="E21" s="147"/>
      <c r="F21" s="147"/>
      <c r="G21" s="147"/>
      <c r="H21" s="147"/>
      <c r="I21" s="147"/>
      <c r="J21" s="148"/>
    </row>
    <row r="22" spans="1:12" ht="15.5" x14ac:dyDescent="0.35">
      <c r="A22" s="131" t="s">
        <v>33</v>
      </c>
      <c r="B22" s="132"/>
      <c r="C22" s="132"/>
      <c r="D22" s="132"/>
      <c r="E22" s="132"/>
      <c r="F22" s="132"/>
      <c r="G22" s="132"/>
      <c r="H22" s="132"/>
      <c r="I22" s="132"/>
      <c r="J22" s="133"/>
    </row>
    <row r="23" spans="1:12" ht="15.5" x14ac:dyDescent="0.35">
      <c r="A23" s="134" t="s">
        <v>34</v>
      </c>
      <c r="B23" s="135"/>
      <c r="C23" s="135"/>
      <c r="D23" s="135"/>
      <c r="E23" s="135"/>
      <c r="F23" s="135"/>
      <c r="G23" s="135"/>
      <c r="H23" s="135"/>
      <c r="I23" s="135"/>
      <c r="J23" s="136"/>
    </row>
    <row r="24" spans="1:12" ht="15" customHeight="1" x14ac:dyDescent="0.35">
      <c r="A24" s="152" t="s">
        <v>35</v>
      </c>
      <c r="B24" s="153"/>
      <c r="C24" s="154" t="s">
        <v>36</v>
      </c>
      <c r="D24" s="155"/>
      <c r="E24" s="155"/>
      <c r="F24" s="155" t="s">
        <v>37</v>
      </c>
      <c r="G24" s="155"/>
      <c r="H24" s="153"/>
      <c r="I24" s="154" t="s">
        <v>38</v>
      </c>
      <c r="J24" s="156"/>
    </row>
    <row r="25" spans="1:12" x14ac:dyDescent="0.35">
      <c r="A25" s="179">
        <v>329000000</v>
      </c>
      <c r="B25" s="180"/>
      <c r="C25" s="183">
        <v>505610909.38999999</v>
      </c>
      <c r="D25" s="184"/>
      <c r="E25" s="185"/>
      <c r="F25" s="183">
        <v>120927408.48999999</v>
      </c>
      <c r="G25" s="184"/>
      <c r="H25" s="185"/>
      <c r="I25" s="181">
        <f>(+F25/A25)</f>
        <v>0.36756051212765956</v>
      </c>
      <c r="J25" s="182"/>
    </row>
    <row r="26" spans="1:12" ht="15.5" x14ac:dyDescent="0.35">
      <c r="A26" s="134" t="s">
        <v>39</v>
      </c>
      <c r="B26" s="135"/>
      <c r="C26" s="135"/>
      <c r="D26" s="135"/>
      <c r="E26" s="135"/>
      <c r="F26" s="135"/>
      <c r="G26" s="135"/>
      <c r="H26" s="135"/>
      <c r="I26" s="135"/>
      <c r="J26" s="136"/>
    </row>
    <row r="27" spans="1:12" ht="15" customHeight="1" x14ac:dyDescent="0.35">
      <c r="A27" s="4"/>
      <c r="B27"/>
      <c r="C27" s="164" t="s">
        <v>40</v>
      </c>
      <c r="D27" s="165"/>
      <c r="E27" s="164" t="s">
        <v>85</v>
      </c>
      <c r="F27" s="165"/>
      <c r="G27" s="164" t="s">
        <v>85</v>
      </c>
      <c r="H27" s="165"/>
      <c r="I27" s="164" t="s">
        <v>43</v>
      </c>
      <c r="J27" s="166"/>
    </row>
    <row r="28" spans="1:12" ht="39" x14ac:dyDescent="0.35">
      <c r="A28" s="9" t="s">
        <v>44</v>
      </c>
      <c r="B28" s="10" t="s">
        <v>45</v>
      </c>
      <c r="C28" s="10" t="s">
        <v>46</v>
      </c>
      <c r="D28" s="10" t="s">
        <v>47</v>
      </c>
      <c r="E28" s="10" t="s">
        <v>48</v>
      </c>
      <c r="F28" s="10" t="s">
        <v>49</v>
      </c>
      <c r="G28" s="10" t="s">
        <v>50</v>
      </c>
      <c r="H28" s="10" t="s">
        <v>51</v>
      </c>
      <c r="I28" s="10" t="s">
        <v>52</v>
      </c>
      <c r="J28" s="11" t="s">
        <v>53</v>
      </c>
    </row>
    <row r="29" spans="1:12" ht="37.9" customHeight="1" x14ac:dyDescent="0.3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3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35">
      <c r="A31" s="149" t="s">
        <v>86</v>
      </c>
      <c r="B31" s="150"/>
      <c r="C31" s="150"/>
      <c r="D31" s="150"/>
      <c r="E31" s="150"/>
      <c r="F31" s="150"/>
      <c r="G31" s="150"/>
      <c r="H31" s="150"/>
      <c r="I31" s="150"/>
      <c r="J31" s="151"/>
    </row>
    <row r="32" spans="1:12" ht="15.5" x14ac:dyDescent="0.35">
      <c r="A32" s="131" t="s">
        <v>59</v>
      </c>
      <c r="B32" s="132"/>
      <c r="C32" s="132"/>
      <c r="D32" s="132"/>
      <c r="E32" s="132"/>
      <c r="F32" s="132"/>
      <c r="G32" s="132"/>
      <c r="H32" s="132"/>
      <c r="I32" s="132"/>
      <c r="J32" s="133"/>
    </row>
    <row r="33" spans="1:48" ht="15.5" x14ac:dyDescent="0.35">
      <c r="A33" s="134" t="s">
        <v>60</v>
      </c>
      <c r="B33" s="135"/>
      <c r="C33" s="135"/>
      <c r="D33" s="135"/>
      <c r="E33" s="135"/>
      <c r="F33" s="135"/>
      <c r="G33" s="135"/>
      <c r="H33" s="135"/>
      <c r="I33" s="135"/>
      <c r="J33" s="136"/>
    </row>
    <row r="34" spans="1:48" x14ac:dyDescent="0.35">
      <c r="A34" s="26" t="s">
        <v>61</v>
      </c>
      <c r="B34" s="167" t="s">
        <v>54</v>
      </c>
      <c r="C34" s="167"/>
      <c r="D34" s="167"/>
      <c r="E34" s="167"/>
      <c r="F34" s="167"/>
      <c r="G34" s="167"/>
      <c r="H34" s="167"/>
      <c r="I34" s="167"/>
      <c r="J34" s="168"/>
    </row>
    <row r="35" spans="1:48" ht="67.5" customHeight="1" x14ac:dyDescent="0.35">
      <c r="A35" s="17" t="s">
        <v>62</v>
      </c>
      <c r="B35" s="147" t="s">
        <v>63</v>
      </c>
      <c r="C35" s="147"/>
      <c r="D35" s="147"/>
      <c r="E35" s="147"/>
      <c r="F35" s="147"/>
      <c r="G35" s="147"/>
      <c r="H35" s="147"/>
      <c r="I35" s="147"/>
      <c r="J35" s="148"/>
    </row>
    <row r="36" spans="1:48" ht="59.25" customHeight="1" x14ac:dyDescent="0.35">
      <c r="A36" s="17" t="s">
        <v>64</v>
      </c>
      <c r="B36" s="147" t="s">
        <v>87</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x14ac:dyDescent="0.35">
      <c r="A37" s="17" t="s">
        <v>66</v>
      </c>
      <c r="B37" s="147" t="s">
        <v>80</v>
      </c>
      <c r="C37" s="147"/>
      <c r="D37" s="147"/>
      <c r="E37" s="147"/>
      <c r="F37" s="147"/>
      <c r="G37" s="147"/>
      <c r="H37" s="147"/>
      <c r="I37" s="147"/>
      <c r="J37" s="148"/>
    </row>
    <row r="38" spans="1:48" x14ac:dyDescent="0.35">
      <c r="A38" s="26" t="s">
        <v>61</v>
      </c>
      <c r="B38" s="167" t="s">
        <v>56</v>
      </c>
      <c r="C38" s="167"/>
      <c r="D38" s="167"/>
      <c r="E38" s="167"/>
      <c r="F38" s="167"/>
      <c r="G38" s="167"/>
      <c r="H38" s="167"/>
      <c r="I38" s="167"/>
      <c r="J38" s="168"/>
    </row>
    <row r="39" spans="1:48" ht="27" customHeight="1" x14ac:dyDescent="0.35">
      <c r="A39" s="17" t="s">
        <v>62</v>
      </c>
      <c r="B39" s="147" t="s">
        <v>68</v>
      </c>
      <c r="C39" s="147"/>
      <c r="D39" s="147"/>
      <c r="E39" s="147"/>
      <c r="F39" s="147"/>
      <c r="G39" s="147"/>
      <c r="H39" s="147"/>
      <c r="I39" s="147"/>
      <c r="J39" s="148"/>
    </row>
    <row r="40" spans="1:48" ht="27.65" customHeight="1" x14ac:dyDescent="0.35">
      <c r="A40" s="17" t="s">
        <v>64</v>
      </c>
      <c r="B40" s="147" t="s">
        <v>81</v>
      </c>
      <c r="C40" s="147"/>
      <c r="D40" s="147"/>
      <c r="E40" s="147"/>
      <c r="F40" s="147"/>
      <c r="G40" s="147"/>
      <c r="H40" s="147"/>
      <c r="I40" s="147"/>
      <c r="J40" s="148"/>
    </row>
    <row r="41" spans="1:48" ht="37.15" customHeight="1" x14ac:dyDescent="0.35">
      <c r="A41" s="17" t="s">
        <v>66</v>
      </c>
      <c r="B41" s="147" t="s">
        <v>82</v>
      </c>
      <c r="C41" s="147"/>
      <c r="D41" s="147"/>
      <c r="E41" s="147"/>
      <c r="F41" s="147"/>
      <c r="G41" s="147"/>
      <c r="H41" s="147"/>
      <c r="I41" s="147"/>
      <c r="J41" s="148"/>
    </row>
    <row r="42" spans="1:48" ht="15.5" x14ac:dyDescent="0.35">
      <c r="A42" s="131" t="s">
        <v>71</v>
      </c>
      <c r="B42" s="132"/>
      <c r="C42" s="132"/>
      <c r="D42" s="132"/>
      <c r="E42" s="132"/>
      <c r="F42" s="132"/>
      <c r="G42" s="132"/>
      <c r="H42" s="132"/>
      <c r="I42" s="132"/>
      <c r="J42" s="133"/>
    </row>
    <row r="43" spans="1:48" ht="15.5" x14ac:dyDescent="0.35">
      <c r="A43" s="169" t="s">
        <v>72</v>
      </c>
      <c r="B43" s="170"/>
      <c r="C43" s="170"/>
      <c r="D43" s="170"/>
      <c r="E43" s="170"/>
      <c r="F43" s="170"/>
      <c r="G43" s="170"/>
      <c r="H43" s="170"/>
      <c r="I43" s="170"/>
      <c r="J43" s="171"/>
    </row>
    <row r="44" spans="1:48" ht="89.5" customHeight="1" x14ac:dyDescent="0.35">
      <c r="A44" s="176" t="s">
        <v>83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x14ac:dyDescent="0.35">
      <c r="A45" s="23"/>
      <c r="B45" s="23"/>
      <c r="C45" s="23"/>
      <c r="D45" s="23"/>
      <c r="E45" s="23"/>
      <c r="F45" s="23"/>
      <c r="G45" s="23"/>
      <c r="H45" s="23"/>
      <c r="I45" s="23"/>
      <c r="J45" s="23"/>
    </row>
    <row r="46" spans="1:48" ht="30.75" customHeight="1" x14ac:dyDescent="0.35">
      <c r="A46" s="173" t="s">
        <v>74</v>
      </c>
      <c r="B46" s="173"/>
      <c r="C46" s="173"/>
      <c r="D46" s="173"/>
      <c r="E46" s="173"/>
      <c r="F46" s="173"/>
      <c r="G46" s="173"/>
      <c r="H46" s="173"/>
      <c r="I46" s="173"/>
      <c r="J46" s="173"/>
    </row>
    <row r="47" spans="1:48" x14ac:dyDescent="0.35">
      <c r="A47" s="5" t="s">
        <v>88</v>
      </c>
    </row>
    <row r="50" spans="2:4" x14ac:dyDescent="0.35">
      <c r="B50" s="174" t="s">
        <v>76</v>
      </c>
      <c r="C50" s="174"/>
      <c r="D50" s="174"/>
    </row>
    <row r="51" spans="2:4" x14ac:dyDescent="0.35">
      <c r="B51" s="175" t="str">
        <f>+'Primer trimestre'!B51:D51</f>
        <v>Escania Navarro</v>
      </c>
      <c r="C51" s="175"/>
      <c r="D51" s="175"/>
    </row>
    <row r="52" spans="2:4" x14ac:dyDescent="0.35">
      <c r="B52" s="172" t="s">
        <v>78</v>
      </c>
      <c r="C52" s="172"/>
      <c r="D52" s="172"/>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52"/>
  <sheetViews>
    <sheetView showGridLines="0" tabSelected="1" view="pageBreakPreview" topLeftCell="A44" zoomScale="110" zoomScaleNormal="110" zoomScaleSheetLayoutView="110" workbookViewId="0">
      <selection activeCell="A47" sqref="A47:J47"/>
    </sheetView>
  </sheetViews>
  <sheetFormatPr baseColWidth="10" defaultColWidth="11.453125" defaultRowHeight="14.5" x14ac:dyDescent="0.35"/>
  <cols>
    <col min="1" max="1" width="45" style="87" customWidth="1"/>
    <col min="2" max="2" width="15.1796875" style="87" customWidth="1"/>
    <col min="3" max="3" width="12.7265625" style="87" customWidth="1"/>
    <col min="4" max="4" width="15.81640625" style="87" customWidth="1"/>
    <col min="5" max="6" width="12.7265625" style="87" customWidth="1"/>
    <col min="7" max="7" width="11.54296875" style="87" customWidth="1"/>
    <col min="8" max="8" width="12.54296875" style="87" customWidth="1"/>
    <col min="9" max="9" width="11.26953125" style="87" customWidth="1"/>
    <col min="10" max="10" width="11.1796875" style="98" customWidth="1"/>
    <col min="11" max="13" width="0" style="75" hidden="1" customWidth="1"/>
    <col min="14" max="16384" width="11.453125" style="75"/>
  </cols>
  <sheetData>
    <row r="1" spans="1:27" ht="21.5" thickBot="1" x14ac:dyDescent="0.4">
      <c r="A1" s="89"/>
      <c r="B1" s="190" t="s">
        <v>0</v>
      </c>
      <c r="C1" s="191"/>
      <c r="D1" s="191"/>
      <c r="E1" s="191"/>
      <c r="F1" s="191"/>
      <c r="G1" s="191"/>
      <c r="H1" s="191"/>
      <c r="I1" s="191"/>
      <c r="J1" s="192"/>
    </row>
    <row r="2" spans="1:27" ht="21.5" thickBot="1" x14ac:dyDescent="0.4">
      <c r="A2" s="90"/>
      <c r="B2" s="120" t="s">
        <v>1</v>
      </c>
      <c r="C2" s="121"/>
      <c r="D2" s="120" t="s">
        <v>2</v>
      </c>
      <c r="E2" s="121"/>
      <c r="F2" s="121"/>
      <c r="G2" s="121"/>
      <c r="H2" s="122"/>
      <c r="I2" s="1" t="s">
        <v>3</v>
      </c>
      <c r="J2" s="91" t="s">
        <v>4</v>
      </c>
    </row>
    <row r="3" spans="1:27" ht="21" x14ac:dyDescent="0.35">
      <c r="A3" s="92"/>
      <c r="B3" s="123">
        <v>6658</v>
      </c>
      <c r="C3" s="124"/>
      <c r="D3" s="123" t="s">
        <v>89</v>
      </c>
      <c r="E3" s="124"/>
      <c r="F3" s="124"/>
      <c r="G3" s="124"/>
      <c r="H3" s="125"/>
      <c r="I3" s="24">
        <v>45488</v>
      </c>
      <c r="J3" s="93" t="s">
        <v>90</v>
      </c>
    </row>
    <row r="4" spans="1:27" x14ac:dyDescent="0.35">
      <c r="A4" s="186"/>
      <c r="B4" s="187"/>
      <c r="C4" s="187"/>
      <c r="D4" s="188"/>
      <c r="E4" s="188"/>
      <c r="F4" s="188"/>
      <c r="G4" s="188"/>
      <c r="H4" s="188"/>
      <c r="I4" s="187"/>
      <c r="J4" s="189"/>
    </row>
    <row r="5" spans="1:27" ht="3" customHeight="1" x14ac:dyDescent="0.35">
      <c r="A5" s="193"/>
      <c r="B5" s="194"/>
      <c r="C5" s="194"/>
      <c r="D5" s="194"/>
      <c r="E5" s="194"/>
      <c r="F5" s="194"/>
      <c r="G5" s="194"/>
      <c r="H5" s="194"/>
      <c r="I5" s="194"/>
      <c r="J5" s="195"/>
    </row>
    <row r="6" spans="1:27" ht="15.5" x14ac:dyDescent="0.35">
      <c r="A6" s="131" t="s">
        <v>5</v>
      </c>
      <c r="B6" s="132"/>
      <c r="C6" s="132"/>
      <c r="D6" s="132"/>
      <c r="E6" s="132"/>
      <c r="F6" s="132"/>
      <c r="G6" s="132"/>
      <c r="H6" s="132"/>
      <c r="I6" s="132"/>
      <c r="J6" s="133"/>
    </row>
    <row r="7" spans="1:27" ht="15.5" x14ac:dyDescent="0.35">
      <c r="A7" s="134" t="s">
        <v>6</v>
      </c>
      <c r="B7" s="135"/>
      <c r="C7" s="135"/>
      <c r="D7" s="135"/>
      <c r="E7" s="135"/>
      <c r="F7" s="135"/>
      <c r="G7" s="135"/>
      <c r="H7" s="135"/>
      <c r="I7" s="135"/>
      <c r="J7" s="136"/>
    </row>
    <row r="8" spans="1:27" ht="14.5" customHeight="1" x14ac:dyDescent="0.35">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row>
    <row r="9" spans="1:27" ht="15" customHeight="1" x14ac:dyDescent="0.35">
      <c r="A9" s="76"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row>
    <row r="10" spans="1:27" ht="14.5" customHeight="1" x14ac:dyDescent="0.35">
      <c r="A10" s="77"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row>
    <row r="11" spans="1:27" ht="48" customHeight="1" x14ac:dyDescent="0.35">
      <c r="A11" s="3" t="s">
        <v>13</v>
      </c>
      <c r="B11" s="137" t="s">
        <v>14</v>
      </c>
      <c r="C11" s="138"/>
      <c r="D11" s="138"/>
      <c r="E11" s="138"/>
      <c r="F11" s="138"/>
      <c r="G11" s="138"/>
      <c r="H11" s="138"/>
      <c r="I11" s="138"/>
      <c r="J11" s="139"/>
    </row>
    <row r="12" spans="1:27" ht="28.15" customHeight="1" x14ac:dyDescent="0.35">
      <c r="A12" s="3" t="s">
        <v>15</v>
      </c>
      <c r="B12" s="140" t="s">
        <v>16</v>
      </c>
      <c r="C12" s="141"/>
      <c r="D12" s="141"/>
      <c r="E12" s="141"/>
      <c r="F12" s="141"/>
      <c r="G12" s="141"/>
      <c r="H12" s="141"/>
      <c r="I12" s="141"/>
      <c r="J12" s="142"/>
    </row>
    <row r="13" spans="1:27" ht="15.5" x14ac:dyDescent="0.35">
      <c r="A13" s="131" t="s">
        <v>17</v>
      </c>
      <c r="B13" s="132"/>
      <c r="C13" s="132"/>
      <c r="D13" s="132"/>
      <c r="E13" s="132"/>
      <c r="F13" s="132"/>
      <c r="G13" s="132"/>
      <c r="H13" s="132"/>
      <c r="I13" s="132"/>
      <c r="J13" s="133"/>
    </row>
    <row r="14" spans="1:27" ht="27.75" customHeight="1" x14ac:dyDescent="0.35">
      <c r="A14" s="3" t="s">
        <v>18</v>
      </c>
      <c r="B14" s="22">
        <v>2</v>
      </c>
      <c r="C14" s="143" t="s">
        <v>19</v>
      </c>
      <c r="D14" s="144"/>
      <c r="E14" s="144"/>
      <c r="F14" s="144"/>
      <c r="G14" s="144"/>
      <c r="H14" s="144"/>
      <c r="I14" s="144"/>
      <c r="J14" s="145"/>
    </row>
    <row r="15" spans="1:27" ht="26.25" customHeight="1" x14ac:dyDescent="0.35">
      <c r="A15" s="3" t="s">
        <v>20</v>
      </c>
      <c r="B15" s="6">
        <v>2.2000000000000002</v>
      </c>
      <c r="C15" s="146" t="str">
        <f>IFERROR(VLOOKUP(B15,'[1]Validacion datos'!A8:B26,2,FALSE),"")</f>
        <v>Salud y seguridad social integral</v>
      </c>
      <c r="D15" s="146"/>
      <c r="E15" s="146"/>
      <c r="F15" s="146"/>
      <c r="G15" s="146"/>
      <c r="H15" s="146"/>
      <c r="I15" s="146"/>
      <c r="J15" s="146"/>
    </row>
    <row r="16" spans="1:27" ht="33.75" customHeight="1" x14ac:dyDescent="0.35">
      <c r="A16" s="3" t="s">
        <v>21</v>
      </c>
      <c r="B16" s="7" t="s">
        <v>22</v>
      </c>
      <c r="C16" s="146" t="s">
        <v>23</v>
      </c>
      <c r="D16" s="146"/>
      <c r="E16" s="146"/>
      <c r="F16" s="146"/>
      <c r="G16" s="146"/>
      <c r="H16" s="146"/>
      <c r="I16" s="146"/>
      <c r="J16" s="146"/>
    </row>
    <row r="17" spans="1:13" ht="15.5" x14ac:dyDescent="0.35">
      <c r="A17" s="131" t="s">
        <v>24</v>
      </c>
      <c r="B17" s="132"/>
      <c r="C17" s="132"/>
      <c r="D17" s="132"/>
      <c r="E17" s="132"/>
      <c r="F17" s="132"/>
      <c r="G17" s="132"/>
      <c r="H17" s="132"/>
      <c r="I17" s="132"/>
      <c r="J17" s="133"/>
    </row>
    <row r="18" spans="1:13" ht="29.25" customHeight="1" x14ac:dyDescent="0.35">
      <c r="A18" s="3" t="s">
        <v>25</v>
      </c>
      <c r="B18" s="147" t="s">
        <v>26</v>
      </c>
      <c r="C18" s="147"/>
      <c r="D18" s="147"/>
      <c r="E18" s="147"/>
      <c r="F18" s="147"/>
      <c r="G18" s="147"/>
      <c r="H18" s="147"/>
      <c r="I18" s="147"/>
      <c r="J18" s="148"/>
    </row>
    <row r="19" spans="1:13" ht="42.65" customHeight="1" x14ac:dyDescent="0.35">
      <c r="A19" s="8" t="s">
        <v>27</v>
      </c>
      <c r="B19" s="147" t="s">
        <v>28</v>
      </c>
      <c r="C19" s="147"/>
      <c r="D19" s="147"/>
      <c r="E19" s="147"/>
      <c r="F19" s="147"/>
      <c r="G19" s="147"/>
      <c r="H19" s="147"/>
      <c r="I19" s="147"/>
      <c r="J19" s="148"/>
    </row>
    <row r="20" spans="1:13" ht="34.5" customHeight="1" x14ac:dyDescent="0.35">
      <c r="A20" s="8" t="s">
        <v>29</v>
      </c>
      <c r="B20" s="147" t="s">
        <v>30</v>
      </c>
      <c r="C20" s="147"/>
      <c r="D20" s="147"/>
      <c r="E20" s="147"/>
      <c r="F20" s="147"/>
      <c r="G20" s="147"/>
      <c r="H20" s="147"/>
      <c r="I20" s="147"/>
      <c r="J20" s="148"/>
    </row>
    <row r="21" spans="1:13" ht="35.25" customHeight="1" x14ac:dyDescent="0.35">
      <c r="A21" s="8" t="s">
        <v>31</v>
      </c>
      <c r="B21" s="147" t="s">
        <v>32</v>
      </c>
      <c r="C21" s="147"/>
      <c r="D21" s="147"/>
      <c r="E21" s="147"/>
      <c r="F21" s="147"/>
      <c r="G21" s="147"/>
      <c r="H21" s="147"/>
      <c r="I21" s="147"/>
      <c r="J21" s="148"/>
    </row>
    <row r="22" spans="1:13" ht="15.5" x14ac:dyDescent="0.35">
      <c r="A22" s="131" t="s">
        <v>33</v>
      </c>
      <c r="B22" s="132"/>
      <c r="C22" s="132"/>
      <c r="D22" s="132"/>
      <c r="E22" s="132"/>
      <c r="F22" s="132"/>
      <c r="G22" s="132"/>
      <c r="H22" s="132"/>
      <c r="I22" s="132"/>
      <c r="J22" s="133"/>
    </row>
    <row r="23" spans="1:13" ht="15.5" x14ac:dyDescent="0.35">
      <c r="A23" s="134" t="s">
        <v>34</v>
      </c>
      <c r="B23" s="135"/>
      <c r="C23" s="135"/>
      <c r="D23" s="135"/>
      <c r="E23" s="135"/>
      <c r="F23" s="135"/>
      <c r="G23" s="135"/>
      <c r="H23" s="135"/>
      <c r="I23" s="135"/>
      <c r="J23" s="136"/>
    </row>
    <row r="24" spans="1:13" ht="28.5" customHeight="1" x14ac:dyDescent="0.35">
      <c r="A24" s="196" t="s">
        <v>35</v>
      </c>
      <c r="B24" s="197"/>
      <c r="C24" s="198" t="s">
        <v>36</v>
      </c>
      <c r="D24" s="199"/>
      <c r="E24" s="199"/>
      <c r="F24" s="199" t="s">
        <v>37</v>
      </c>
      <c r="G24" s="199"/>
      <c r="H24" s="197"/>
      <c r="I24" s="200" t="s">
        <v>38</v>
      </c>
      <c r="J24" s="201"/>
    </row>
    <row r="25" spans="1:13" x14ac:dyDescent="0.35">
      <c r="A25" s="202">
        <v>340000</v>
      </c>
      <c r="B25" s="203"/>
      <c r="C25" s="204" t="s">
        <v>91</v>
      </c>
      <c r="D25" s="205"/>
      <c r="E25" s="206"/>
      <c r="F25" s="204">
        <v>441577788.31999999</v>
      </c>
      <c r="G25" s="205"/>
      <c r="H25" s="206"/>
      <c r="I25" s="207">
        <v>0.88</v>
      </c>
      <c r="J25" s="208"/>
    </row>
    <row r="26" spans="1:13" ht="15.5" x14ac:dyDescent="0.35">
      <c r="A26" s="134" t="s">
        <v>39</v>
      </c>
      <c r="B26" s="135"/>
      <c r="C26" s="135"/>
      <c r="D26" s="135"/>
      <c r="E26" s="135"/>
      <c r="F26" s="135"/>
      <c r="G26" s="135"/>
      <c r="H26" s="135"/>
      <c r="I26" s="135"/>
      <c r="J26" s="136"/>
    </row>
    <row r="27" spans="1:13" x14ac:dyDescent="0.35">
      <c r="A27" s="78"/>
      <c r="B27" s="75"/>
      <c r="C27" s="209" t="s">
        <v>40</v>
      </c>
      <c r="D27" s="210"/>
      <c r="E27" s="209" t="s">
        <v>41</v>
      </c>
      <c r="F27" s="210"/>
      <c r="G27" s="209" t="s">
        <v>42</v>
      </c>
      <c r="H27" s="209"/>
      <c r="I27" s="209" t="s">
        <v>43</v>
      </c>
      <c r="J27" s="211"/>
    </row>
    <row r="28" spans="1:13" ht="39" x14ac:dyDescent="0.35">
      <c r="A28" s="94" t="s">
        <v>44</v>
      </c>
      <c r="B28" s="79" t="s">
        <v>45</v>
      </c>
      <c r="C28" s="79" t="s">
        <v>46</v>
      </c>
      <c r="D28" s="79" t="s">
        <v>47</v>
      </c>
      <c r="E28" s="79" t="s">
        <v>48</v>
      </c>
      <c r="F28" s="79" t="s">
        <v>49</v>
      </c>
      <c r="G28" s="79" t="s">
        <v>50</v>
      </c>
      <c r="H28" s="103" t="s">
        <v>51</v>
      </c>
      <c r="I28" s="79" t="s">
        <v>52</v>
      </c>
      <c r="J28" s="95" t="s">
        <v>53</v>
      </c>
    </row>
    <row r="29" spans="1:13" ht="80.25" customHeight="1" x14ac:dyDescent="0.35">
      <c r="A29" s="96" t="s">
        <v>54</v>
      </c>
      <c r="B29" s="80" t="s">
        <v>55</v>
      </c>
      <c r="C29" s="81">
        <v>100</v>
      </c>
      <c r="D29" s="82">
        <v>10000000</v>
      </c>
      <c r="E29" s="81">
        <v>15</v>
      </c>
      <c r="F29" s="82">
        <v>1800000</v>
      </c>
      <c r="G29" s="81">
        <v>15.615</v>
      </c>
      <c r="H29" s="102">
        <v>2897363.04</v>
      </c>
      <c r="I29" s="99">
        <f>+Tabla18[[#This Row],[Física 
(E)]]/Tabla18[[#This Row],[Física
(C)]]</f>
        <v>1.0409999999999999</v>
      </c>
      <c r="J29" s="97">
        <f>+Tabla18[[#This Row],[Financiera 
 (F)]]/Tabla18[[#This Row],[Financiera
(D)]]</f>
        <v>1.6096461333333334</v>
      </c>
      <c r="K29" s="84">
        <f>+Tabla18[[#This Row],[Financiera 
 (F)]]/Tabla18[[#This Row],[Financiera
(D)]]</f>
        <v>1.6096461333333334</v>
      </c>
      <c r="L29" s="84">
        <f>+Tabla18[[#This Row],[Física 
(%)
 G=E/C]]/Tabla18[[#This Row],[Física 
(E)]]</f>
        <v>6.6666666666666666E-2</v>
      </c>
      <c r="M29" s="84">
        <f>+Tabla18[[#This Row],[Financiero 
(%) 
H=F/D]]/Tabla18[[#This Row],[Financiera 
 (F)]]</f>
        <v>5.5555555555555552E-7</v>
      </c>
    </row>
    <row r="30" spans="1:13" ht="72.75" customHeight="1" x14ac:dyDescent="0.35">
      <c r="A30" s="96" t="s">
        <v>56</v>
      </c>
      <c r="B30" s="80" t="s">
        <v>57</v>
      </c>
      <c r="C30" s="81">
        <v>100</v>
      </c>
      <c r="D30" s="82">
        <v>20100000</v>
      </c>
      <c r="E30" s="100">
        <v>18</v>
      </c>
      <c r="F30" s="101">
        <v>4000000</v>
      </c>
      <c r="G30" s="81">
        <v>33.18611111111111</v>
      </c>
      <c r="H30" s="104">
        <v>11397625</v>
      </c>
      <c r="I30" s="83">
        <v>1.2573000000000001</v>
      </c>
      <c r="J30" s="97">
        <f>+Tabla18[[#This Row],[Financiera 
 (F)]]/Tabla18[[#This Row],[Financiera
(D)]]</f>
        <v>2.8494062499999999</v>
      </c>
      <c r="K30" s="84">
        <f>+Tabla18[[#This Row],[Financiera 
 (F)]]/Tabla18[[#This Row],[Financiera
(D)]]</f>
        <v>2.8494062499999999</v>
      </c>
      <c r="L30" s="84">
        <f>+Tabla18[[#This Row],[Física 
(%)
 G=E/C]]/Tabla18[[#This Row],[Física 
(E)]]</f>
        <v>3.7886331296559807E-2</v>
      </c>
      <c r="M30" s="84">
        <f>+Tabla18[[#This Row],[Financiero 
(%) 
H=F/D]]/Tabla18[[#This Row],[Financiera 
 (F)]]</f>
        <v>2.4999999999999999E-7</v>
      </c>
    </row>
    <row r="31" spans="1:13" ht="34.9" customHeight="1" x14ac:dyDescent="0.35">
      <c r="A31" s="149" t="s">
        <v>58</v>
      </c>
      <c r="B31" s="150"/>
      <c r="C31" s="150"/>
      <c r="D31" s="150"/>
      <c r="E31" s="150"/>
      <c r="F31" s="150"/>
      <c r="G31" s="150"/>
      <c r="H31" s="150"/>
      <c r="I31" s="150"/>
      <c r="J31" s="151"/>
    </row>
    <row r="32" spans="1:13" ht="15.5" x14ac:dyDescent="0.35">
      <c r="A32" s="131" t="s">
        <v>59</v>
      </c>
      <c r="B32" s="132"/>
      <c r="C32" s="132"/>
      <c r="D32" s="132"/>
      <c r="E32" s="132"/>
      <c r="F32" s="132"/>
      <c r="G32" s="132"/>
      <c r="H32" s="132"/>
      <c r="I32" s="132"/>
      <c r="J32" s="133"/>
    </row>
    <row r="33" spans="1:45" ht="15.5" x14ac:dyDescent="0.35">
      <c r="A33" s="134" t="s">
        <v>60</v>
      </c>
      <c r="B33" s="135"/>
      <c r="C33" s="135"/>
      <c r="D33" s="135"/>
      <c r="E33" s="135"/>
      <c r="F33" s="135"/>
      <c r="G33" s="135"/>
      <c r="H33" s="135"/>
      <c r="I33" s="135"/>
      <c r="J33" s="136"/>
    </row>
    <row r="34" spans="1:45" x14ac:dyDescent="0.35">
      <c r="A34" s="26" t="s">
        <v>61</v>
      </c>
      <c r="B34" s="167" t="s">
        <v>54</v>
      </c>
      <c r="C34" s="167"/>
      <c r="D34" s="167"/>
      <c r="E34" s="167"/>
      <c r="F34" s="167"/>
      <c r="G34" s="167"/>
      <c r="H34" s="167"/>
      <c r="I34" s="167"/>
      <c r="J34" s="168"/>
    </row>
    <row r="35" spans="1:45" ht="64" customHeight="1" x14ac:dyDescent="0.35">
      <c r="A35" s="17" t="s">
        <v>62</v>
      </c>
      <c r="B35" s="147" t="s">
        <v>63</v>
      </c>
      <c r="C35" s="147"/>
      <c r="D35" s="147"/>
      <c r="E35" s="147"/>
      <c r="F35" s="147"/>
      <c r="G35" s="147"/>
      <c r="H35" s="147"/>
      <c r="I35" s="147"/>
      <c r="J35" s="148"/>
    </row>
    <row r="36" spans="1:45" ht="138.75" customHeight="1" x14ac:dyDescent="0.35">
      <c r="A36" s="17" t="s">
        <v>64</v>
      </c>
      <c r="B36" s="214" t="s">
        <v>92</v>
      </c>
      <c r="C36" s="214"/>
      <c r="D36" s="214"/>
      <c r="E36" s="214"/>
      <c r="F36" s="214"/>
      <c r="G36" s="214"/>
      <c r="H36" s="214"/>
      <c r="I36" s="214"/>
      <c r="J36" s="215"/>
      <c r="K36" s="147"/>
      <c r="L36" s="147"/>
      <c r="M36" s="147"/>
      <c r="N36" s="148"/>
      <c r="O36" s="147"/>
      <c r="P36" s="147"/>
      <c r="Q36" s="147"/>
      <c r="R36" s="147"/>
      <c r="S36" s="147"/>
      <c r="T36" s="147"/>
      <c r="U36" s="147"/>
      <c r="V36" s="147"/>
      <c r="W36" s="148"/>
      <c r="X36" s="147"/>
      <c r="Y36" s="147"/>
      <c r="Z36" s="147"/>
      <c r="AA36" s="147"/>
      <c r="AB36" s="147"/>
      <c r="AC36" s="147"/>
      <c r="AD36" s="147"/>
      <c r="AE36" s="147"/>
      <c r="AF36" s="148"/>
      <c r="AG36" s="147"/>
      <c r="AH36" s="147"/>
      <c r="AI36" s="147"/>
      <c r="AJ36" s="147"/>
      <c r="AK36" s="147"/>
      <c r="AL36" s="147"/>
      <c r="AM36" s="147"/>
      <c r="AN36" s="147"/>
      <c r="AO36" s="148"/>
      <c r="AP36" s="147"/>
      <c r="AQ36" s="147"/>
      <c r="AR36" s="147"/>
      <c r="AS36" s="147"/>
    </row>
    <row r="37" spans="1:45" ht="341.25" customHeight="1" x14ac:dyDescent="0.35">
      <c r="A37" s="17" t="s">
        <v>66</v>
      </c>
      <c r="B37" s="216" t="s">
        <v>93</v>
      </c>
      <c r="C37" s="217"/>
      <c r="D37" s="217"/>
      <c r="E37" s="217"/>
      <c r="F37" s="217"/>
      <c r="G37" s="217"/>
      <c r="H37" s="217"/>
      <c r="I37" s="217"/>
      <c r="J37" s="218"/>
      <c r="N37" s="85"/>
    </row>
    <row r="38" spans="1:45" x14ac:dyDescent="0.35">
      <c r="A38" s="88" t="s">
        <v>61</v>
      </c>
      <c r="B38" s="212" t="s">
        <v>56</v>
      </c>
      <c r="C38" s="212"/>
      <c r="D38" s="212"/>
      <c r="E38" s="212"/>
      <c r="F38" s="212"/>
      <c r="G38" s="212"/>
      <c r="H38" s="212"/>
      <c r="I38" s="212"/>
      <c r="J38" s="213"/>
      <c r="N38" s="86"/>
    </row>
    <row r="39" spans="1:45" ht="49.5" customHeight="1" x14ac:dyDescent="0.35">
      <c r="A39" s="17" t="s">
        <v>62</v>
      </c>
      <c r="B39" s="147" t="s">
        <v>68</v>
      </c>
      <c r="C39" s="147"/>
      <c r="D39" s="147"/>
      <c r="E39" s="147"/>
      <c r="F39" s="147"/>
      <c r="G39" s="147"/>
      <c r="H39" s="147"/>
      <c r="I39" s="147"/>
      <c r="J39" s="148"/>
    </row>
    <row r="40" spans="1:45" ht="83.25" customHeight="1" x14ac:dyDescent="0.35">
      <c r="A40" s="17" t="s">
        <v>64</v>
      </c>
      <c r="B40" s="147" t="s">
        <v>94</v>
      </c>
      <c r="C40" s="147"/>
      <c r="D40" s="147"/>
      <c r="E40" s="147"/>
      <c r="F40" s="147"/>
      <c r="G40" s="147"/>
      <c r="H40" s="147"/>
      <c r="I40" s="147"/>
      <c r="J40" s="148"/>
    </row>
    <row r="41" spans="1:45" ht="83.25" customHeight="1" x14ac:dyDescent="0.35">
      <c r="A41" s="74" t="s">
        <v>66</v>
      </c>
      <c r="B41" s="147" t="s">
        <v>95</v>
      </c>
      <c r="C41" s="147"/>
      <c r="D41" s="147"/>
      <c r="E41" s="147"/>
      <c r="F41" s="147"/>
      <c r="G41" s="147"/>
      <c r="H41" s="147"/>
      <c r="I41" s="147"/>
      <c r="J41" s="148"/>
    </row>
    <row r="42" spans="1:45" ht="15.5" x14ac:dyDescent="0.35">
      <c r="A42" s="131" t="s">
        <v>71</v>
      </c>
      <c r="B42" s="132"/>
      <c r="C42" s="132"/>
      <c r="D42" s="132"/>
      <c r="E42" s="132"/>
      <c r="F42" s="132"/>
      <c r="G42" s="132"/>
      <c r="H42" s="132"/>
      <c r="I42" s="132"/>
      <c r="J42" s="133"/>
    </row>
    <row r="43" spans="1:45" ht="15.5" x14ac:dyDescent="0.35">
      <c r="A43" s="169" t="s">
        <v>72</v>
      </c>
      <c r="B43" s="170"/>
      <c r="C43" s="170"/>
      <c r="D43" s="170"/>
      <c r="E43" s="170"/>
      <c r="F43" s="170"/>
      <c r="G43" s="170"/>
      <c r="H43" s="170"/>
      <c r="I43" s="170"/>
      <c r="J43" s="171"/>
    </row>
    <row r="44" spans="1:45" ht="105.75" customHeight="1" x14ac:dyDescent="0.35">
      <c r="A44" s="234" t="s">
        <v>96</v>
      </c>
      <c r="B44" s="235"/>
      <c r="C44" s="235"/>
      <c r="D44" s="235"/>
      <c r="E44" s="235"/>
      <c r="F44" s="235"/>
      <c r="G44" s="235"/>
      <c r="H44" s="235"/>
      <c r="I44" s="235"/>
      <c r="J44" s="236"/>
      <c r="K44" s="28"/>
      <c r="L44" s="28"/>
      <c r="M44" s="28"/>
      <c r="N44" s="147"/>
      <c r="O44" s="147"/>
      <c r="P44" s="147"/>
      <c r="Q44" s="147"/>
      <c r="R44" s="147"/>
      <c r="S44" s="147"/>
      <c r="T44" s="147"/>
      <c r="U44" s="147"/>
      <c r="V44" s="148"/>
      <c r="W44" s="147"/>
      <c r="X44" s="147"/>
      <c r="Y44" s="147"/>
      <c r="Z44" s="147"/>
      <c r="AA44" s="147"/>
      <c r="AB44" s="147"/>
      <c r="AC44" s="147"/>
      <c r="AD44" s="147"/>
      <c r="AE44" s="148"/>
      <c r="AF44" s="147"/>
      <c r="AG44" s="147"/>
      <c r="AH44" s="147"/>
      <c r="AI44" s="147"/>
      <c r="AJ44" s="147"/>
      <c r="AK44" s="147"/>
      <c r="AL44" s="147"/>
      <c r="AM44" s="147"/>
      <c r="AN44" s="148"/>
    </row>
    <row r="45" spans="1:45" ht="30.75" customHeight="1" x14ac:dyDescent="0.35">
      <c r="A45" s="233" t="s">
        <v>74</v>
      </c>
      <c r="B45" s="233"/>
      <c r="C45" s="233"/>
      <c r="D45" s="233"/>
      <c r="E45" s="233"/>
      <c r="F45" s="233"/>
      <c r="G45" s="233"/>
      <c r="H45" s="233"/>
      <c r="I45" s="233"/>
      <c r="J45" s="233"/>
    </row>
    <row r="46" spans="1:45" ht="13.5" customHeight="1" x14ac:dyDescent="0.35">
      <c r="A46" s="112" t="s">
        <v>182</v>
      </c>
      <c r="J46" s="87"/>
    </row>
    <row r="47" spans="1:45" ht="28.5" customHeight="1" x14ac:dyDescent="0.35">
      <c r="A47" s="219"/>
      <c r="B47" s="219"/>
      <c r="C47" s="219"/>
      <c r="D47" s="219"/>
      <c r="E47" s="219"/>
      <c r="F47" s="219"/>
      <c r="G47" s="219"/>
      <c r="H47" s="219"/>
      <c r="I47" s="219"/>
      <c r="J47" s="219"/>
    </row>
    <row r="48" spans="1:45" ht="17.25" customHeight="1" x14ac:dyDescent="0.35">
      <c r="A48" s="220"/>
      <c r="B48" s="221"/>
      <c r="C48" s="221"/>
      <c r="D48" s="221"/>
      <c r="E48" s="221"/>
      <c r="F48" s="221"/>
      <c r="G48" s="221"/>
      <c r="H48" s="221"/>
      <c r="I48" s="221"/>
      <c r="J48" s="222"/>
    </row>
    <row r="49" spans="1:10" x14ac:dyDescent="0.35">
      <c r="A49" s="223" t="s">
        <v>76</v>
      </c>
      <c r="B49" s="224"/>
      <c r="C49" s="224"/>
      <c r="D49" s="224"/>
      <c r="E49" s="224"/>
      <c r="F49" s="224"/>
      <c r="G49" s="224"/>
      <c r="H49" s="224"/>
      <c r="I49" s="224"/>
      <c r="J49" s="225"/>
    </row>
    <row r="50" spans="1:10" x14ac:dyDescent="0.35">
      <c r="A50" s="230" t="s">
        <v>77</v>
      </c>
      <c r="B50" s="231"/>
      <c r="C50" s="231"/>
      <c r="D50" s="231"/>
      <c r="E50" s="231"/>
      <c r="F50" s="231"/>
      <c r="G50" s="231"/>
      <c r="H50" s="231"/>
      <c r="I50" s="231"/>
      <c r="J50" s="232"/>
    </row>
    <row r="51" spans="1:10" x14ac:dyDescent="0.35">
      <c r="A51" s="226" t="s">
        <v>97</v>
      </c>
      <c r="B51" s="227"/>
      <c r="C51" s="227"/>
      <c r="D51" s="227"/>
      <c r="E51" s="227"/>
      <c r="F51" s="228"/>
      <c r="G51" s="228"/>
      <c r="H51" s="228"/>
      <c r="I51" s="227"/>
      <c r="J51" s="229"/>
    </row>
    <row r="52" spans="1:10" x14ac:dyDescent="0.35">
      <c r="A52" s="108"/>
      <c r="B52" s="109"/>
      <c r="C52" s="110"/>
      <c r="D52" s="110"/>
      <c r="E52" s="110"/>
      <c r="F52" s="105"/>
      <c r="G52" s="106"/>
      <c r="H52" s="107"/>
      <c r="I52" s="111"/>
      <c r="J52" s="111"/>
    </row>
  </sheetData>
  <mergeCells count="75">
    <mergeCell ref="N44:V44"/>
    <mergeCell ref="W44:AE44"/>
    <mergeCell ref="AF44:AN44"/>
    <mergeCell ref="A45:J45"/>
    <mergeCell ref="A44:J44"/>
    <mergeCell ref="A47:J47"/>
    <mergeCell ref="A48:J48"/>
    <mergeCell ref="A49:J49"/>
    <mergeCell ref="A51:J51"/>
    <mergeCell ref="A50:J50"/>
    <mergeCell ref="B39:J39"/>
    <mergeCell ref="B40:J40"/>
    <mergeCell ref="B41:J41"/>
    <mergeCell ref="A42:J42"/>
    <mergeCell ref="A43:J43"/>
    <mergeCell ref="O36:W36"/>
    <mergeCell ref="X36:AF36"/>
    <mergeCell ref="AG36:AO36"/>
    <mergeCell ref="AP36:AS36"/>
    <mergeCell ref="B37:J37"/>
    <mergeCell ref="K36:N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4:J4"/>
    <mergeCell ref="B1:J1"/>
    <mergeCell ref="B2:C2"/>
    <mergeCell ref="D2:H2"/>
    <mergeCell ref="B3:C3"/>
    <mergeCell ref="D3:H3"/>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37:J37 B41:J41" xr:uid="{00000000-0002-0000-0300-000006000000}"/>
    <dataValidation allowBlank="1" showInputMessage="1" showErrorMessage="1" prompt="Oportunidades de mejora identificadas" sqref="A44" xr:uid="{00000000-0002-0000-0300-000007000000}"/>
    <dataValidation allowBlank="1" showInputMessage="1" showErrorMessage="1" prompt="Presupuesto del programa" sqref="A25:C25 F25" xr:uid="{00000000-0002-0000-0300-000008000000}"/>
    <dataValidation allowBlank="1" showInputMessage="1" showErrorMessage="1" prompt="¿En qué consiste el programa?" sqref="B19:J19" xr:uid="{00000000-0002-0000-0300-000009000000}"/>
    <dataValidation allowBlank="1" showInputMessage="1" showErrorMessage="1" prompt="Nombre de cada producto" sqref="A28:A30" xr:uid="{00000000-0002-0000-0300-00000A000000}"/>
    <dataValidation allowBlank="1" showInputMessage="1" showErrorMessage="1" prompt="Nombre del indicador" sqref="B28:B30" xr:uid="{00000000-0002-0000-0300-00000B000000}"/>
    <dataValidation allowBlank="1" showInputMessage="1" showErrorMessage="1" prompt="Meta anual del indicador" sqref="C28:C30 E28" xr:uid="{00000000-0002-0000-0300-00000C000000}"/>
    <dataValidation allowBlank="1" showInputMessage="1" showErrorMessage="1" prompt="Monto presupuestado para el producto" sqref="D28:D30 F28 F29:F30 E29" xr:uid="{00000000-0002-0000-0300-00000D000000}"/>
    <dataValidation allowBlank="1" showInputMessage="1" showErrorMessage="1" prompt="Meta alcanzada en el trimestre" sqref="G28" xr:uid="{00000000-0002-0000-0300-00000E000000}"/>
    <dataValidation allowBlank="1" showInputMessage="1" showErrorMessage="1" prompt="Monto ejecutado en el trimestre" sqref="H28" xr:uid="{00000000-0002-0000-0300-00000F000000}"/>
  </dataValidations>
  <printOptions gridLines="1"/>
  <pageMargins left="0.25" right="0.25" top="0.75" bottom="0.75" header="0.3" footer="0.3"/>
  <pageSetup scale="83" fitToHeight="0" orientation="landscape" r:id="rId1"/>
  <rowBreaks count="2" manualBreakCount="2">
    <brk id="37" max="9" man="1"/>
    <brk id="52"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53125" defaultRowHeight="14.5" x14ac:dyDescent="0.35"/>
  <cols>
    <col min="1" max="1" width="11.453125" style="45"/>
    <col min="2" max="2" width="40.7265625" style="45" customWidth="1"/>
    <col min="3" max="3" width="35.453125" style="45" customWidth="1"/>
    <col min="4" max="4" width="13.7265625" style="45" hidden="1" customWidth="1"/>
    <col min="5" max="5" width="17.1796875" style="45" hidden="1" customWidth="1"/>
    <col min="6" max="6" width="17.453125" style="45" bestFit="1" customWidth="1"/>
    <col min="7" max="7" width="14.54296875" style="45" bestFit="1" customWidth="1"/>
    <col min="8" max="8" width="15.26953125" style="45" customWidth="1"/>
    <col min="9" max="9" width="7.1796875" style="62" bestFit="1" customWidth="1"/>
    <col min="10" max="10" width="13.7265625" style="45" customWidth="1"/>
    <col min="11" max="11" width="23.81640625" style="45" customWidth="1"/>
    <col min="12" max="16384" width="11.453125" style="45"/>
  </cols>
  <sheetData>
    <row r="2" spans="2:9" ht="15" thickBot="1" x14ac:dyDescent="0.4"/>
    <row r="3" spans="2:9" x14ac:dyDescent="0.35">
      <c r="B3" s="45" t="s">
        <v>98</v>
      </c>
      <c r="C3" s="45" t="s">
        <v>44</v>
      </c>
      <c r="D3" s="45" t="s">
        <v>99</v>
      </c>
      <c r="E3" s="45" t="s">
        <v>100</v>
      </c>
      <c r="F3" s="63" t="s">
        <v>101</v>
      </c>
      <c r="G3" s="63" t="s">
        <v>102</v>
      </c>
      <c r="H3" s="63" t="s">
        <v>103</v>
      </c>
      <c r="I3" s="64" t="s">
        <v>104</v>
      </c>
    </row>
    <row r="4" spans="2:9" x14ac:dyDescent="0.35">
      <c r="B4" s="45" t="s">
        <v>105</v>
      </c>
      <c r="C4" s="49" t="s">
        <v>106</v>
      </c>
      <c r="D4" s="65">
        <v>2100000</v>
      </c>
      <c r="E4" s="65">
        <v>1526127.77</v>
      </c>
      <c r="F4" s="65">
        <f>+(D4/4)*3</f>
        <v>1575000</v>
      </c>
      <c r="G4" s="65">
        <f>+E4</f>
        <v>1526127.77</v>
      </c>
      <c r="H4" s="65">
        <f>+F4-G4</f>
        <v>48872.229999999981</v>
      </c>
      <c r="I4" s="66">
        <f>+G4/F4</f>
        <v>0.96897001269841276</v>
      </c>
    </row>
    <row r="5" spans="2:9" x14ac:dyDescent="0.35">
      <c r="B5" s="45" t="s">
        <v>107</v>
      </c>
      <c r="C5" s="49" t="s">
        <v>108</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3.5" x14ac:dyDescent="0.35">
      <c r="B6" s="45" t="s">
        <v>109</v>
      </c>
      <c r="C6" s="49" t="s">
        <v>110</v>
      </c>
      <c r="D6" s="65">
        <v>10000000</v>
      </c>
      <c r="E6" s="65">
        <v>5319600</v>
      </c>
      <c r="F6" s="65">
        <f t="shared" si="0"/>
        <v>7500000</v>
      </c>
      <c r="G6" s="65">
        <f t="shared" si="1"/>
        <v>5319600</v>
      </c>
      <c r="H6" s="65">
        <f t="shared" si="2"/>
        <v>2180400</v>
      </c>
      <c r="I6" s="66">
        <f>+G6/F6</f>
        <v>0.70928000000000002</v>
      </c>
    </row>
    <row r="7" spans="2:9" ht="58" x14ac:dyDescent="0.35">
      <c r="B7" s="45" t="s">
        <v>111</v>
      </c>
      <c r="C7" s="49" t="s">
        <v>112</v>
      </c>
      <c r="D7" s="65">
        <v>18000000</v>
      </c>
      <c r="E7" s="65">
        <v>12042550</v>
      </c>
      <c r="F7" s="65">
        <f t="shared" si="0"/>
        <v>13500000</v>
      </c>
      <c r="G7" s="65">
        <f t="shared" si="1"/>
        <v>12042550</v>
      </c>
      <c r="H7" s="65">
        <f t="shared" si="2"/>
        <v>1457450</v>
      </c>
      <c r="I7" s="66">
        <f>+G7/F7</f>
        <v>0.89204074074074069</v>
      </c>
    </row>
    <row r="8" spans="2:9" ht="15" thickBot="1" x14ac:dyDescent="0.4">
      <c r="B8" s="49" t="s">
        <v>113</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35">
      <c r="F9" s="65"/>
    </row>
    <row r="10" spans="2:9" x14ac:dyDescent="0.35">
      <c r="F10" s="65"/>
    </row>
    <row r="13" spans="2:9" ht="43.5" x14ac:dyDescent="0.35">
      <c r="B13" s="45" t="s">
        <v>114</v>
      </c>
      <c r="C13" s="45" t="s">
        <v>115</v>
      </c>
      <c r="D13" s="49" t="s">
        <v>99</v>
      </c>
      <c r="E13" s="49" t="s">
        <v>100</v>
      </c>
      <c r="F13" s="69" t="s">
        <v>116</v>
      </c>
      <c r="G13" s="69" t="s">
        <v>116</v>
      </c>
      <c r="H13" s="69" t="s">
        <v>103</v>
      </c>
      <c r="I13" s="70" t="s">
        <v>104</v>
      </c>
    </row>
    <row r="14" spans="2:9" x14ac:dyDescent="0.35">
      <c r="B14" s="45" t="s">
        <v>117</v>
      </c>
      <c r="C14" s="45" t="s">
        <v>118</v>
      </c>
      <c r="D14" s="65">
        <v>215168271</v>
      </c>
      <c r="E14" s="65">
        <v>126862163.8</v>
      </c>
      <c r="F14" s="65">
        <f>+(D14/4)*3</f>
        <v>161376203.25</v>
      </c>
      <c r="G14" s="65">
        <f>+E14</f>
        <v>126862163.8</v>
      </c>
      <c r="H14" s="65">
        <f>+F14-G14</f>
        <v>34514039.450000003</v>
      </c>
      <c r="I14" s="71">
        <f t="shared" ref="I14:I20" si="3">+G14/F14</f>
        <v>0.78612683434786412</v>
      </c>
    </row>
    <row r="15" spans="2:9" x14ac:dyDescent="0.35">
      <c r="B15" s="45" t="s">
        <v>119</v>
      </c>
      <c r="C15" s="45" t="s">
        <v>120</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35">
      <c r="B16" s="45" t="s">
        <v>121</v>
      </c>
      <c r="C16" s="45" t="s">
        <v>122</v>
      </c>
      <c r="D16" s="65">
        <v>25192000</v>
      </c>
      <c r="E16" s="65">
        <v>10803113.620000001</v>
      </c>
      <c r="F16" s="65">
        <f t="shared" si="4"/>
        <v>18894000</v>
      </c>
      <c r="G16" s="65">
        <f t="shared" si="5"/>
        <v>10803113.620000001</v>
      </c>
      <c r="H16" s="65">
        <f t="shared" si="6"/>
        <v>8090886.379999999</v>
      </c>
      <c r="I16" s="71">
        <f t="shared" si="3"/>
        <v>0.57177482904625809</v>
      </c>
    </row>
    <row r="17" spans="2:9" x14ac:dyDescent="0.35">
      <c r="B17" s="45" t="s">
        <v>123</v>
      </c>
      <c r="C17" s="45" t="s">
        <v>124</v>
      </c>
      <c r="D17" s="65">
        <v>2100000</v>
      </c>
      <c r="E17" s="65">
        <v>1526127.77</v>
      </c>
      <c r="F17" s="65">
        <f t="shared" si="4"/>
        <v>1575000</v>
      </c>
      <c r="G17" s="65">
        <f t="shared" si="5"/>
        <v>1526127.77</v>
      </c>
      <c r="H17" s="65">
        <f t="shared" si="6"/>
        <v>48872.229999999981</v>
      </c>
      <c r="I17" s="71">
        <f t="shared" si="3"/>
        <v>0.96897001269841276</v>
      </c>
    </row>
    <row r="18" spans="2:9" x14ac:dyDescent="0.35">
      <c r="B18" s="45" t="s">
        <v>125</v>
      </c>
      <c r="C18" s="45" t="s">
        <v>126</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35">
      <c r="B19" s="45" t="s">
        <v>127</v>
      </c>
      <c r="C19" s="45" t="s">
        <v>128</v>
      </c>
      <c r="D19" s="65">
        <v>6800000</v>
      </c>
      <c r="E19" s="65">
        <v>6593632.5</v>
      </c>
      <c r="F19" s="65">
        <f t="shared" si="4"/>
        <v>5100000</v>
      </c>
      <c r="G19" s="65">
        <f t="shared" si="5"/>
        <v>6593632.5</v>
      </c>
      <c r="H19" s="65">
        <f t="shared" si="6"/>
        <v>-1493632.5</v>
      </c>
      <c r="I19" s="71">
        <f t="shared" si="3"/>
        <v>1.2928691176470588</v>
      </c>
    </row>
    <row r="20" spans="2:9" x14ac:dyDescent="0.35">
      <c r="B20" s="49" t="s">
        <v>113</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53125" defaultRowHeight="14.5" x14ac:dyDescent="0.35"/>
  <cols>
    <col min="2" max="2" width="12" customWidth="1"/>
    <col min="3" max="6" width="14.1796875" bestFit="1" customWidth="1"/>
    <col min="7" max="7" width="15.1796875" bestFit="1" customWidth="1"/>
  </cols>
  <sheetData>
    <row r="2" spans="2:9" x14ac:dyDescent="0.35">
      <c r="B2" s="34" t="s">
        <v>129</v>
      </c>
    </row>
    <row r="3" spans="2:9" x14ac:dyDescent="0.35">
      <c r="B3" t="s">
        <v>130</v>
      </c>
      <c r="C3" s="32" t="s">
        <v>131</v>
      </c>
      <c r="D3" s="32" t="s">
        <v>132</v>
      </c>
      <c r="E3" s="32" t="s">
        <v>133</v>
      </c>
      <c r="F3" s="32" t="s">
        <v>134</v>
      </c>
      <c r="G3" s="32" t="s">
        <v>135</v>
      </c>
    </row>
    <row r="4" spans="2:9" x14ac:dyDescent="0.35">
      <c r="B4" t="s">
        <v>136</v>
      </c>
      <c r="C4" s="32">
        <v>15</v>
      </c>
      <c r="D4" s="32">
        <v>30</v>
      </c>
      <c r="E4" s="32">
        <v>20</v>
      </c>
      <c r="F4" s="32">
        <v>10</v>
      </c>
      <c r="G4" s="32">
        <f>SUM(C4:F4)</f>
        <v>75</v>
      </c>
    </row>
    <row r="5" spans="2:9" x14ac:dyDescent="0.35">
      <c r="B5" t="s">
        <v>137</v>
      </c>
      <c r="C5" s="32">
        <v>240000</v>
      </c>
      <c r="D5" s="32">
        <v>480000</v>
      </c>
      <c r="E5" s="32">
        <v>320000</v>
      </c>
      <c r="F5" s="32">
        <v>160000</v>
      </c>
      <c r="G5" s="32">
        <f>SUM(C5:F5)</f>
        <v>1200000</v>
      </c>
    </row>
    <row r="6" spans="2:9" x14ac:dyDescent="0.35">
      <c r="B6" t="s">
        <v>138</v>
      </c>
      <c r="C6" s="33">
        <f>+C5/C4</f>
        <v>16000</v>
      </c>
      <c r="D6" s="33">
        <f t="shared" ref="D6:G6" si="0">+D5/D4</f>
        <v>16000</v>
      </c>
      <c r="E6" s="33">
        <f t="shared" si="0"/>
        <v>16000</v>
      </c>
      <c r="F6" s="33">
        <f t="shared" si="0"/>
        <v>16000</v>
      </c>
      <c r="G6" s="33">
        <f t="shared" si="0"/>
        <v>16000</v>
      </c>
    </row>
    <row r="8" spans="2:9" ht="15" x14ac:dyDescent="0.35">
      <c r="B8" s="35" t="s">
        <v>139</v>
      </c>
    </row>
    <row r="9" spans="2:9" x14ac:dyDescent="0.35">
      <c r="B9" t="s">
        <v>130</v>
      </c>
      <c r="C9" s="32" t="s">
        <v>131</v>
      </c>
      <c r="D9" s="32" t="s">
        <v>132</v>
      </c>
      <c r="E9" s="32" t="s">
        <v>133</v>
      </c>
      <c r="F9" s="32" t="s">
        <v>134</v>
      </c>
      <c r="G9" s="32" t="s">
        <v>135</v>
      </c>
    </row>
    <row r="10" spans="2:9" x14ac:dyDescent="0.35">
      <c r="B10" t="s">
        <v>136</v>
      </c>
      <c r="C10" s="32">
        <v>15</v>
      </c>
      <c r="D10" s="32">
        <v>30</v>
      </c>
      <c r="E10" s="32">
        <v>30</v>
      </c>
      <c r="F10" s="32">
        <v>10</v>
      </c>
      <c r="G10" s="32">
        <f>SUM(C10:F10)</f>
        <v>85</v>
      </c>
    </row>
    <row r="11" spans="2:9" x14ac:dyDescent="0.35">
      <c r="B11" t="s">
        <v>137</v>
      </c>
      <c r="C11" s="32">
        <v>18056665</v>
      </c>
      <c r="D11" s="32">
        <v>36113331</v>
      </c>
      <c r="E11" s="32">
        <f>+Tabla46[[#This Row],[T2]]</f>
        <v>36113331</v>
      </c>
      <c r="F11" s="32">
        <v>12037777</v>
      </c>
      <c r="G11" s="32">
        <f>SUM(C11:F11)</f>
        <v>102321104</v>
      </c>
    </row>
    <row r="12" spans="2:9" x14ac:dyDescent="0.35">
      <c r="B12" t="s">
        <v>138</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35">
      <c r="I16" s="39"/>
    </row>
    <row r="17" spans="7:9" x14ac:dyDescent="0.35">
      <c r="G17" s="40"/>
    </row>
    <row r="19" spans="7:9" x14ac:dyDescent="0.3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796875" defaultRowHeight="12.5" x14ac:dyDescent="0.25"/>
  <cols>
    <col min="1" max="1" width="3" style="36" customWidth="1"/>
    <col min="2" max="2" width="13.453125" style="36" customWidth="1"/>
    <col min="3" max="3" width="23" style="36" customWidth="1"/>
    <col min="4" max="11" width="13.1796875" style="36" customWidth="1"/>
    <col min="12" max="12" width="0.453125" style="36" customWidth="1"/>
    <col min="13" max="13" width="12.54296875" style="36" customWidth="1"/>
    <col min="14" max="16" width="13.1796875" style="36" customWidth="1"/>
    <col min="17" max="17" width="9.1796875" style="36" customWidth="1"/>
    <col min="18" max="18" width="0" style="36" hidden="1" customWidth="1"/>
    <col min="19" max="19" width="83.7265625" style="36" customWidth="1"/>
    <col min="20" max="16384" width="9.1796875" style="36"/>
  </cols>
  <sheetData>
    <row r="1" spans="1:17" ht="67" customHeight="1" x14ac:dyDescent="0.3">
      <c r="A1" s="237"/>
      <c r="B1" s="237"/>
      <c r="C1" s="238" t="s">
        <v>140</v>
      </c>
      <c r="D1" s="239"/>
      <c r="E1" s="239"/>
      <c r="F1" s="239"/>
      <c r="G1" s="239"/>
      <c r="H1" s="239"/>
      <c r="I1" s="239"/>
      <c r="J1" s="239"/>
      <c r="K1" s="239"/>
      <c r="L1" s="239"/>
    </row>
    <row r="2" spans="1:17" ht="5.15" customHeight="1" x14ac:dyDescent="0.25"/>
    <row r="3" spans="1:17" ht="5.25" customHeight="1" x14ac:dyDescent="0.25">
      <c r="A3" s="240"/>
      <c r="B3" s="237"/>
      <c r="C3" s="237"/>
      <c r="D3" s="237"/>
      <c r="E3" s="237"/>
      <c r="F3" s="237"/>
      <c r="G3" s="237"/>
      <c r="H3" s="237"/>
      <c r="I3" s="237"/>
      <c r="J3" s="237"/>
      <c r="K3" s="237"/>
      <c r="L3" s="237"/>
    </row>
    <row r="4" spans="1:17" ht="23" x14ac:dyDescent="0.25">
      <c r="B4" s="241" t="s">
        <v>141</v>
      </c>
      <c r="C4" s="242"/>
      <c r="D4" s="61" t="s">
        <v>142</v>
      </c>
      <c r="E4" s="61" t="s">
        <v>143</v>
      </c>
      <c r="F4" s="61" t="s">
        <v>144</v>
      </c>
      <c r="G4" s="61" t="s">
        <v>145</v>
      </c>
      <c r="H4" s="61" t="s">
        <v>146</v>
      </c>
      <c r="I4" s="61" t="s">
        <v>147</v>
      </c>
      <c r="J4" s="61" t="s">
        <v>148</v>
      </c>
      <c r="K4" s="61" t="s">
        <v>149</v>
      </c>
      <c r="L4" s="243" t="s">
        <v>150</v>
      </c>
      <c r="M4" s="242"/>
      <c r="N4" s="61" t="s">
        <v>151</v>
      </c>
      <c r="O4" s="61" t="s">
        <v>152</v>
      </c>
      <c r="P4" s="61" t="s">
        <v>153</v>
      </c>
      <c r="Q4" s="60" t="s">
        <v>138</v>
      </c>
    </row>
    <row r="5" spans="1:17" ht="13" x14ac:dyDescent="0.25">
      <c r="B5" s="244" t="s">
        <v>154</v>
      </c>
      <c r="C5" s="245"/>
      <c r="D5" s="41"/>
      <c r="E5" s="41"/>
      <c r="F5" s="41"/>
      <c r="G5" s="43">
        <v>1</v>
      </c>
      <c r="H5" s="41"/>
      <c r="I5" s="41"/>
      <c r="J5" s="41"/>
      <c r="K5" s="41"/>
      <c r="L5" s="246"/>
      <c r="M5" s="245"/>
      <c r="N5" s="41"/>
      <c r="O5" s="41"/>
      <c r="P5" s="41"/>
      <c r="Q5" s="37">
        <v>1</v>
      </c>
    </row>
    <row r="6" spans="1:17" ht="13" x14ac:dyDescent="0.25">
      <c r="B6" s="244" t="s">
        <v>155</v>
      </c>
      <c r="C6" s="245"/>
      <c r="D6" s="41"/>
      <c r="E6" s="43">
        <v>2</v>
      </c>
      <c r="F6" s="43">
        <v>1</v>
      </c>
      <c r="G6" s="41"/>
      <c r="H6" s="41"/>
      <c r="I6" s="43">
        <v>2</v>
      </c>
      <c r="J6" s="43">
        <v>6</v>
      </c>
      <c r="K6" s="41"/>
      <c r="L6" s="246"/>
      <c r="M6" s="245"/>
      <c r="N6" s="41"/>
      <c r="O6" s="41"/>
      <c r="P6" s="41"/>
      <c r="Q6" s="37">
        <v>11</v>
      </c>
    </row>
    <row r="7" spans="1:17" ht="13" x14ac:dyDescent="0.25">
      <c r="B7" s="244" t="s">
        <v>156</v>
      </c>
      <c r="C7" s="245"/>
      <c r="D7" s="41"/>
      <c r="E7" s="43">
        <v>1</v>
      </c>
      <c r="F7" s="43">
        <v>2</v>
      </c>
      <c r="G7" s="43">
        <v>1</v>
      </c>
      <c r="H7" s="41"/>
      <c r="I7" s="43">
        <v>1</v>
      </c>
      <c r="J7" s="41"/>
      <c r="K7" s="43">
        <v>1</v>
      </c>
      <c r="L7" s="246"/>
      <c r="M7" s="245"/>
      <c r="N7" s="41"/>
      <c r="O7" s="41"/>
      <c r="P7" s="41"/>
      <c r="Q7" s="37">
        <v>6</v>
      </c>
    </row>
    <row r="8" spans="1:17" ht="13" x14ac:dyDescent="0.25">
      <c r="B8" s="244" t="s">
        <v>157</v>
      </c>
      <c r="C8" s="245"/>
      <c r="D8" s="41"/>
      <c r="E8" s="43">
        <v>28</v>
      </c>
      <c r="F8" s="43">
        <v>39</v>
      </c>
      <c r="G8" s="43">
        <v>69</v>
      </c>
      <c r="H8" s="41"/>
      <c r="I8" s="43">
        <v>22</v>
      </c>
      <c r="J8" s="43">
        <v>96</v>
      </c>
      <c r="K8" s="43">
        <v>4</v>
      </c>
      <c r="L8" s="246"/>
      <c r="M8" s="245"/>
      <c r="N8" s="43">
        <v>1</v>
      </c>
      <c r="O8" s="43">
        <v>10</v>
      </c>
      <c r="P8" s="41"/>
      <c r="Q8" s="37">
        <v>269</v>
      </c>
    </row>
    <row r="9" spans="1:17" ht="13" x14ac:dyDescent="0.25">
      <c r="B9" s="244" t="s">
        <v>158</v>
      </c>
      <c r="C9" s="245"/>
      <c r="D9" s="41"/>
      <c r="E9" s="43">
        <v>5</v>
      </c>
      <c r="F9" s="43">
        <v>1</v>
      </c>
      <c r="G9" s="43">
        <v>5</v>
      </c>
      <c r="H9" s="41"/>
      <c r="I9" s="43">
        <v>2</v>
      </c>
      <c r="J9" s="43">
        <v>18</v>
      </c>
      <c r="K9" s="43">
        <v>1</v>
      </c>
      <c r="L9" s="246"/>
      <c r="M9" s="245"/>
      <c r="N9" s="41"/>
      <c r="O9" s="41"/>
      <c r="P9" s="43">
        <v>1</v>
      </c>
      <c r="Q9" s="37">
        <v>33</v>
      </c>
    </row>
    <row r="10" spans="1:17" ht="13" x14ac:dyDescent="0.25">
      <c r="B10" s="244" t="s">
        <v>159</v>
      </c>
      <c r="C10" s="245"/>
      <c r="D10" s="41"/>
      <c r="E10" s="43">
        <v>13</v>
      </c>
      <c r="F10" s="43">
        <v>7</v>
      </c>
      <c r="G10" s="43">
        <v>13</v>
      </c>
      <c r="H10" s="43">
        <v>1</v>
      </c>
      <c r="I10" s="43">
        <v>7</v>
      </c>
      <c r="J10" s="43">
        <v>21</v>
      </c>
      <c r="K10" s="41"/>
      <c r="L10" s="246"/>
      <c r="M10" s="245"/>
      <c r="N10" s="41"/>
      <c r="O10" s="43">
        <v>4</v>
      </c>
      <c r="P10" s="41"/>
      <c r="Q10" s="37">
        <v>66</v>
      </c>
    </row>
    <row r="11" spans="1:17" ht="13" x14ac:dyDescent="0.25">
      <c r="B11" s="244" t="s">
        <v>160</v>
      </c>
      <c r="C11" s="245"/>
      <c r="D11" s="41"/>
      <c r="E11" s="43">
        <v>1</v>
      </c>
      <c r="F11" s="43">
        <v>1</v>
      </c>
      <c r="G11" s="41"/>
      <c r="H11" s="41"/>
      <c r="I11" s="43">
        <v>1</v>
      </c>
      <c r="J11" s="43">
        <v>1</v>
      </c>
      <c r="K11" s="41"/>
      <c r="L11" s="246"/>
      <c r="M11" s="245"/>
      <c r="N11" s="41"/>
      <c r="O11" s="43">
        <v>2</v>
      </c>
      <c r="P11" s="41"/>
      <c r="Q11" s="37">
        <v>6</v>
      </c>
    </row>
    <row r="12" spans="1:17" ht="13" x14ac:dyDescent="0.25">
      <c r="B12" s="244" t="s">
        <v>161</v>
      </c>
      <c r="C12" s="245"/>
      <c r="D12" s="41"/>
      <c r="E12" s="43">
        <v>2</v>
      </c>
      <c r="F12" s="43">
        <v>1</v>
      </c>
      <c r="G12" s="43">
        <v>4</v>
      </c>
      <c r="H12" s="41"/>
      <c r="I12" s="43">
        <v>1</v>
      </c>
      <c r="J12" s="43">
        <v>39</v>
      </c>
      <c r="K12" s="41"/>
      <c r="L12" s="246"/>
      <c r="M12" s="245"/>
      <c r="N12" s="41"/>
      <c r="O12" s="41"/>
      <c r="P12" s="41"/>
      <c r="Q12" s="37">
        <v>47</v>
      </c>
    </row>
    <row r="13" spans="1:17" ht="13" x14ac:dyDescent="0.25">
      <c r="B13" s="244" t="s">
        <v>162</v>
      </c>
      <c r="C13" s="245"/>
      <c r="D13" s="41"/>
      <c r="E13" s="43">
        <v>1</v>
      </c>
      <c r="F13" s="41"/>
      <c r="G13" s="41"/>
      <c r="H13" s="41"/>
      <c r="I13" s="43">
        <v>1</v>
      </c>
      <c r="J13" s="43">
        <v>1</v>
      </c>
      <c r="K13" s="41"/>
      <c r="L13" s="247">
        <v>1</v>
      </c>
      <c r="M13" s="245"/>
      <c r="N13" s="41"/>
      <c r="O13" s="41"/>
      <c r="P13" s="41"/>
      <c r="Q13" s="37">
        <v>4</v>
      </c>
    </row>
    <row r="14" spans="1:17" ht="13" x14ac:dyDescent="0.25">
      <c r="B14" s="244" t="s">
        <v>163</v>
      </c>
      <c r="C14" s="245"/>
      <c r="D14" s="43">
        <v>2</v>
      </c>
      <c r="E14" s="43">
        <v>8</v>
      </c>
      <c r="F14" s="43">
        <v>6</v>
      </c>
      <c r="G14" s="43">
        <v>6</v>
      </c>
      <c r="H14" s="41"/>
      <c r="I14" s="43">
        <v>4</v>
      </c>
      <c r="J14" s="43">
        <v>13</v>
      </c>
      <c r="K14" s="41"/>
      <c r="L14" s="246"/>
      <c r="M14" s="245"/>
      <c r="N14" s="41"/>
      <c r="O14" s="43">
        <v>1</v>
      </c>
      <c r="P14" s="41"/>
      <c r="Q14" s="37">
        <v>40</v>
      </c>
    </row>
    <row r="15" spans="1:17" ht="13" x14ac:dyDescent="0.25">
      <c r="B15" s="244" t="s">
        <v>164</v>
      </c>
      <c r="C15" s="245"/>
      <c r="D15" s="41"/>
      <c r="E15" s="43">
        <v>22</v>
      </c>
      <c r="F15" s="43">
        <v>24</v>
      </c>
      <c r="G15" s="43">
        <v>28</v>
      </c>
      <c r="H15" s="41"/>
      <c r="I15" s="43">
        <v>11</v>
      </c>
      <c r="J15" s="43">
        <v>13</v>
      </c>
      <c r="K15" s="43">
        <v>4</v>
      </c>
      <c r="L15" s="246"/>
      <c r="M15" s="245"/>
      <c r="N15" s="41"/>
      <c r="O15" s="43">
        <v>6</v>
      </c>
      <c r="P15" s="43">
        <v>1</v>
      </c>
      <c r="Q15" s="37">
        <v>109</v>
      </c>
    </row>
    <row r="16" spans="1:17" ht="13" x14ac:dyDescent="0.25">
      <c r="B16" s="244" t="s">
        <v>165</v>
      </c>
      <c r="C16" s="245"/>
      <c r="D16" s="41"/>
      <c r="E16" s="43">
        <v>2</v>
      </c>
      <c r="F16" s="43">
        <v>2</v>
      </c>
      <c r="G16" s="41"/>
      <c r="H16" s="41"/>
      <c r="I16" s="43">
        <v>1</v>
      </c>
      <c r="J16" s="41"/>
      <c r="K16" s="41"/>
      <c r="L16" s="246"/>
      <c r="M16" s="245"/>
      <c r="N16" s="41"/>
      <c r="O16" s="41"/>
      <c r="P16" s="41"/>
      <c r="Q16" s="37">
        <v>5</v>
      </c>
    </row>
    <row r="17" spans="2:17" ht="13" x14ac:dyDescent="0.25">
      <c r="B17" s="244" t="s">
        <v>166</v>
      </c>
      <c r="C17" s="245"/>
      <c r="D17" s="41"/>
      <c r="E17" s="43">
        <v>1</v>
      </c>
      <c r="F17" s="41"/>
      <c r="G17" s="43">
        <v>3</v>
      </c>
      <c r="H17" s="43">
        <v>1</v>
      </c>
      <c r="I17" s="43">
        <v>4</v>
      </c>
      <c r="J17" s="43">
        <v>1</v>
      </c>
      <c r="K17" s="41"/>
      <c r="L17" s="246"/>
      <c r="M17" s="245"/>
      <c r="N17" s="41"/>
      <c r="O17" s="41"/>
      <c r="P17" s="41"/>
      <c r="Q17" s="37">
        <v>10</v>
      </c>
    </row>
    <row r="18" spans="2:17" ht="13" x14ac:dyDescent="0.25">
      <c r="B18" s="244" t="s">
        <v>167</v>
      </c>
      <c r="C18" s="245"/>
      <c r="D18" s="41"/>
      <c r="E18" s="43">
        <v>13</v>
      </c>
      <c r="F18" s="43">
        <v>14</v>
      </c>
      <c r="G18" s="43">
        <v>15</v>
      </c>
      <c r="H18" s="41"/>
      <c r="I18" s="43">
        <v>7</v>
      </c>
      <c r="J18" s="43">
        <v>9</v>
      </c>
      <c r="K18" s="43">
        <v>2</v>
      </c>
      <c r="L18" s="246"/>
      <c r="M18" s="245"/>
      <c r="N18" s="41"/>
      <c r="O18" s="43">
        <v>3</v>
      </c>
      <c r="P18" s="41"/>
      <c r="Q18" s="37">
        <v>63</v>
      </c>
    </row>
    <row r="19" spans="2:17" ht="13" x14ac:dyDescent="0.25">
      <c r="B19" s="244" t="s">
        <v>168</v>
      </c>
      <c r="C19" s="245"/>
      <c r="D19" s="41"/>
      <c r="E19" s="41"/>
      <c r="F19" s="41"/>
      <c r="G19" s="41"/>
      <c r="H19" s="41"/>
      <c r="I19" s="41"/>
      <c r="J19" s="41"/>
      <c r="K19" s="41"/>
      <c r="L19" s="246"/>
      <c r="M19" s="245"/>
      <c r="N19" s="41"/>
      <c r="O19" s="43">
        <v>1</v>
      </c>
      <c r="P19" s="41"/>
      <c r="Q19" s="37">
        <v>1</v>
      </c>
    </row>
    <row r="20" spans="2:17" ht="13" x14ac:dyDescent="0.25">
      <c r="B20" s="244" t="s">
        <v>169</v>
      </c>
      <c r="C20" s="245"/>
      <c r="D20" s="41"/>
      <c r="E20" s="41"/>
      <c r="F20" s="41"/>
      <c r="G20" s="43">
        <v>1</v>
      </c>
      <c r="H20" s="41"/>
      <c r="I20" s="41"/>
      <c r="J20" s="43">
        <v>1</v>
      </c>
      <c r="K20" s="41"/>
      <c r="L20" s="246"/>
      <c r="M20" s="245"/>
      <c r="N20" s="41"/>
      <c r="O20" s="43">
        <v>2</v>
      </c>
      <c r="P20" s="41"/>
      <c r="Q20" s="37">
        <v>4</v>
      </c>
    </row>
    <row r="21" spans="2:17" ht="13" x14ac:dyDescent="0.25">
      <c r="B21" s="248" t="s">
        <v>135</v>
      </c>
      <c r="C21" s="245"/>
      <c r="D21" s="42">
        <v>2</v>
      </c>
      <c r="E21" s="42">
        <v>99</v>
      </c>
      <c r="F21" s="42">
        <v>98</v>
      </c>
      <c r="G21" s="42">
        <v>146</v>
      </c>
      <c r="H21" s="42">
        <v>2</v>
      </c>
      <c r="I21" s="42">
        <v>64</v>
      </c>
      <c r="J21" s="42">
        <v>219</v>
      </c>
      <c r="K21" s="42">
        <v>12</v>
      </c>
      <c r="L21" s="249">
        <v>1</v>
      </c>
      <c r="M21" s="245"/>
      <c r="N21" s="42">
        <v>1</v>
      </c>
      <c r="O21" s="42">
        <v>29</v>
      </c>
      <c r="P21" s="42">
        <v>2</v>
      </c>
      <c r="Q21" s="37">
        <v>675</v>
      </c>
    </row>
    <row r="22" spans="2:17" ht="409.6" hidden="1" customHeight="1" x14ac:dyDescent="0.25"/>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796875" defaultRowHeight="12.5" x14ac:dyDescent="0.25"/>
  <cols>
    <col min="1" max="1" width="3" style="36" customWidth="1"/>
    <col min="2" max="2" width="13.453125" style="36" customWidth="1"/>
    <col min="3" max="3" width="23" style="36" customWidth="1"/>
    <col min="4" max="11" width="13.1796875" style="36" customWidth="1"/>
    <col min="12" max="12" width="0.453125" style="36" customWidth="1"/>
    <col min="13" max="13" width="12.54296875" style="36" customWidth="1"/>
    <col min="14" max="15" width="13.1796875" style="36" customWidth="1"/>
    <col min="16" max="16" width="9.1796875" style="36" customWidth="1"/>
    <col min="17" max="17" width="0" style="36" hidden="1" customWidth="1"/>
    <col min="18" max="18" width="83.7265625" style="36" customWidth="1"/>
    <col min="19" max="16384" width="9.1796875" style="36"/>
  </cols>
  <sheetData>
    <row r="1" spans="1:16" ht="67" customHeight="1" x14ac:dyDescent="0.25">
      <c r="A1" s="250"/>
      <c r="B1" s="251"/>
      <c r="C1" s="238" t="s">
        <v>170</v>
      </c>
      <c r="D1" s="252"/>
      <c r="E1" s="252"/>
      <c r="F1" s="252"/>
      <c r="G1" s="252"/>
      <c r="H1" s="252"/>
      <c r="I1" s="252"/>
      <c r="J1" s="252"/>
      <c r="K1" s="252"/>
      <c r="L1" s="252"/>
    </row>
    <row r="2" spans="1:16" ht="5.15" customHeight="1" x14ac:dyDescent="0.25"/>
    <row r="3" spans="1:16" ht="5.25" customHeight="1" x14ac:dyDescent="0.25">
      <c r="A3" s="253"/>
      <c r="B3" s="254"/>
      <c r="C3" s="254"/>
      <c r="D3" s="254"/>
      <c r="E3" s="254"/>
      <c r="F3" s="254"/>
      <c r="G3" s="254"/>
      <c r="H3" s="254"/>
      <c r="I3" s="254"/>
      <c r="J3" s="254"/>
      <c r="K3" s="254"/>
      <c r="L3" s="254"/>
    </row>
    <row r="4" spans="1:16" ht="23" x14ac:dyDescent="0.25">
      <c r="B4" s="255" t="s">
        <v>141</v>
      </c>
      <c r="C4" s="256"/>
      <c r="D4" s="44" t="s">
        <v>142</v>
      </c>
      <c r="E4" s="44" t="s">
        <v>143</v>
      </c>
      <c r="F4" s="44" t="s">
        <v>144</v>
      </c>
      <c r="G4" s="44" t="s">
        <v>145</v>
      </c>
      <c r="H4" s="44" t="s">
        <v>146</v>
      </c>
      <c r="I4" s="44" t="s">
        <v>147</v>
      </c>
      <c r="J4" s="44" t="s">
        <v>148</v>
      </c>
      <c r="K4" s="44" t="s">
        <v>149</v>
      </c>
      <c r="L4" s="257" t="s">
        <v>150</v>
      </c>
      <c r="M4" s="256"/>
      <c r="N4" s="44" t="s">
        <v>151</v>
      </c>
      <c r="O4" s="44" t="s">
        <v>152</v>
      </c>
      <c r="P4" s="38" t="s">
        <v>138</v>
      </c>
    </row>
    <row r="5" spans="1:16" ht="13" x14ac:dyDescent="0.25">
      <c r="B5" s="244" t="s">
        <v>156</v>
      </c>
      <c r="C5" s="245"/>
      <c r="D5" s="41"/>
      <c r="E5" s="43">
        <v>3</v>
      </c>
      <c r="F5" s="43">
        <v>2</v>
      </c>
      <c r="G5" s="43">
        <v>1</v>
      </c>
      <c r="H5" s="41"/>
      <c r="I5" s="43">
        <v>2</v>
      </c>
      <c r="J5" s="41"/>
      <c r="K5" s="41"/>
      <c r="L5" s="246"/>
      <c r="M5" s="245"/>
      <c r="N5" s="41"/>
      <c r="O5" s="43">
        <v>2</v>
      </c>
      <c r="P5" s="37">
        <v>10</v>
      </c>
    </row>
    <row r="6" spans="1:16" ht="13" x14ac:dyDescent="0.25">
      <c r="B6" s="244" t="s">
        <v>157</v>
      </c>
      <c r="C6" s="245"/>
      <c r="D6" s="43">
        <v>2</v>
      </c>
      <c r="E6" s="43">
        <v>10</v>
      </c>
      <c r="F6" s="43">
        <v>17</v>
      </c>
      <c r="G6" s="43">
        <v>14</v>
      </c>
      <c r="H6" s="43">
        <v>1</v>
      </c>
      <c r="I6" s="43">
        <v>11</v>
      </c>
      <c r="J6" s="43">
        <v>33</v>
      </c>
      <c r="K6" s="41"/>
      <c r="L6" s="246"/>
      <c r="M6" s="245"/>
      <c r="N6" s="41"/>
      <c r="O6" s="43">
        <v>5</v>
      </c>
      <c r="P6" s="37">
        <v>93</v>
      </c>
    </row>
    <row r="7" spans="1:16" ht="13" x14ac:dyDescent="0.25">
      <c r="B7" s="244" t="s">
        <v>158</v>
      </c>
      <c r="C7" s="245"/>
      <c r="D7" s="41"/>
      <c r="E7" s="43">
        <v>3</v>
      </c>
      <c r="F7" s="43">
        <v>3</v>
      </c>
      <c r="G7" s="43">
        <v>14</v>
      </c>
      <c r="H7" s="41"/>
      <c r="I7" s="41"/>
      <c r="J7" s="43">
        <v>1</v>
      </c>
      <c r="K7" s="43">
        <v>2</v>
      </c>
      <c r="L7" s="246"/>
      <c r="M7" s="245"/>
      <c r="N7" s="41"/>
      <c r="O7" s="41"/>
      <c r="P7" s="37">
        <v>23</v>
      </c>
    </row>
    <row r="8" spans="1:16" ht="13" x14ac:dyDescent="0.25">
      <c r="B8" s="244" t="s">
        <v>159</v>
      </c>
      <c r="C8" s="245"/>
      <c r="D8" s="41"/>
      <c r="E8" s="43">
        <v>17</v>
      </c>
      <c r="F8" s="43">
        <v>16</v>
      </c>
      <c r="G8" s="43">
        <v>32</v>
      </c>
      <c r="H8" s="43">
        <v>1</v>
      </c>
      <c r="I8" s="43">
        <v>8</v>
      </c>
      <c r="J8" s="43">
        <v>56</v>
      </c>
      <c r="K8" s="43">
        <v>4</v>
      </c>
      <c r="L8" s="246"/>
      <c r="M8" s="245"/>
      <c r="N8" s="43">
        <v>2</v>
      </c>
      <c r="O8" s="43">
        <v>4</v>
      </c>
      <c r="P8" s="37">
        <v>140</v>
      </c>
    </row>
    <row r="9" spans="1:16" ht="13" x14ac:dyDescent="0.25">
      <c r="B9" s="244" t="s">
        <v>160</v>
      </c>
      <c r="C9" s="245"/>
      <c r="D9" s="41"/>
      <c r="E9" s="43">
        <v>1</v>
      </c>
      <c r="F9" s="43">
        <v>1</v>
      </c>
      <c r="G9" s="41"/>
      <c r="H9" s="41"/>
      <c r="I9" s="41"/>
      <c r="J9" s="43">
        <v>2</v>
      </c>
      <c r="K9" s="41"/>
      <c r="L9" s="246"/>
      <c r="M9" s="245"/>
      <c r="N9" s="41"/>
      <c r="O9" s="43">
        <v>1</v>
      </c>
      <c r="P9" s="37">
        <v>5</v>
      </c>
    </row>
    <row r="10" spans="1:16" ht="13" x14ac:dyDescent="0.25">
      <c r="B10" s="244" t="s">
        <v>161</v>
      </c>
      <c r="C10" s="245"/>
      <c r="D10" s="41"/>
      <c r="E10" s="43">
        <v>5</v>
      </c>
      <c r="F10" s="43">
        <v>7</v>
      </c>
      <c r="G10" s="43">
        <v>7</v>
      </c>
      <c r="H10" s="41"/>
      <c r="I10" s="43">
        <v>3</v>
      </c>
      <c r="J10" s="43">
        <v>68</v>
      </c>
      <c r="K10" s="43">
        <v>2</v>
      </c>
      <c r="L10" s="246"/>
      <c r="M10" s="245"/>
      <c r="N10" s="41"/>
      <c r="O10" s="41"/>
      <c r="P10" s="37">
        <v>92</v>
      </c>
    </row>
    <row r="11" spans="1:16" ht="13" x14ac:dyDescent="0.25">
      <c r="B11" s="244" t="s">
        <v>162</v>
      </c>
      <c r="C11" s="245"/>
      <c r="D11" s="41"/>
      <c r="E11" s="43">
        <v>1</v>
      </c>
      <c r="F11" s="41"/>
      <c r="G11" s="43">
        <v>1</v>
      </c>
      <c r="H11" s="41"/>
      <c r="I11" s="41"/>
      <c r="J11" s="43">
        <v>2</v>
      </c>
      <c r="K11" s="41"/>
      <c r="L11" s="246"/>
      <c r="M11" s="245"/>
      <c r="N11" s="41"/>
      <c r="O11" s="41"/>
      <c r="P11" s="37">
        <v>4</v>
      </c>
    </row>
    <row r="12" spans="1:16" ht="13" x14ac:dyDescent="0.25">
      <c r="B12" s="244" t="s">
        <v>163</v>
      </c>
      <c r="C12" s="245"/>
      <c r="D12" s="43">
        <v>1</v>
      </c>
      <c r="E12" s="43">
        <v>11</v>
      </c>
      <c r="F12" s="43">
        <v>6</v>
      </c>
      <c r="G12" s="43">
        <v>6</v>
      </c>
      <c r="H12" s="41"/>
      <c r="I12" s="43">
        <v>3</v>
      </c>
      <c r="J12" s="43">
        <v>7</v>
      </c>
      <c r="K12" s="41"/>
      <c r="L12" s="246"/>
      <c r="M12" s="245"/>
      <c r="N12" s="41"/>
      <c r="O12" s="41"/>
      <c r="P12" s="37">
        <v>34</v>
      </c>
    </row>
    <row r="13" spans="1:16" ht="13" x14ac:dyDescent="0.25">
      <c r="B13" s="244" t="s">
        <v>171</v>
      </c>
      <c r="C13" s="245"/>
      <c r="D13" s="41"/>
      <c r="E13" s="43">
        <v>2</v>
      </c>
      <c r="F13" s="41"/>
      <c r="G13" s="41"/>
      <c r="H13" s="41"/>
      <c r="I13" s="41"/>
      <c r="J13" s="41"/>
      <c r="K13" s="41"/>
      <c r="L13" s="246"/>
      <c r="M13" s="245"/>
      <c r="N13" s="41"/>
      <c r="O13" s="41"/>
      <c r="P13" s="37">
        <v>2</v>
      </c>
    </row>
    <row r="14" spans="1:16" ht="13" x14ac:dyDescent="0.25">
      <c r="B14" s="244" t="s">
        <v>164</v>
      </c>
      <c r="C14" s="245"/>
      <c r="D14" s="43">
        <v>1</v>
      </c>
      <c r="E14" s="43">
        <v>21</v>
      </c>
      <c r="F14" s="43">
        <v>16</v>
      </c>
      <c r="G14" s="43">
        <v>32</v>
      </c>
      <c r="H14" s="41"/>
      <c r="I14" s="43">
        <v>14</v>
      </c>
      <c r="J14" s="43">
        <v>18</v>
      </c>
      <c r="K14" s="43">
        <v>3</v>
      </c>
      <c r="L14" s="246"/>
      <c r="M14" s="245"/>
      <c r="N14" s="43">
        <v>1</v>
      </c>
      <c r="O14" s="43">
        <v>5</v>
      </c>
      <c r="P14" s="37">
        <v>111</v>
      </c>
    </row>
    <row r="15" spans="1:16" ht="13" x14ac:dyDescent="0.25">
      <c r="B15" s="244" t="s">
        <v>165</v>
      </c>
      <c r="C15" s="245"/>
      <c r="D15" s="41"/>
      <c r="E15" s="41"/>
      <c r="F15" s="41"/>
      <c r="G15" s="43">
        <v>3</v>
      </c>
      <c r="H15" s="43">
        <v>1</v>
      </c>
      <c r="I15" s="41"/>
      <c r="J15" s="41"/>
      <c r="K15" s="41"/>
      <c r="L15" s="246"/>
      <c r="M15" s="245"/>
      <c r="N15" s="41"/>
      <c r="O15" s="41"/>
      <c r="P15" s="37">
        <v>4</v>
      </c>
    </row>
    <row r="16" spans="1:16" ht="13" x14ac:dyDescent="0.25">
      <c r="B16" s="244" t="s">
        <v>166</v>
      </c>
      <c r="C16" s="245"/>
      <c r="D16" s="41"/>
      <c r="E16" s="43">
        <v>12</v>
      </c>
      <c r="F16" s="43">
        <v>7</v>
      </c>
      <c r="G16" s="43">
        <v>7</v>
      </c>
      <c r="H16" s="41"/>
      <c r="I16" s="43">
        <v>1</v>
      </c>
      <c r="J16" s="43">
        <v>13</v>
      </c>
      <c r="K16" s="43">
        <v>1</v>
      </c>
      <c r="L16" s="246"/>
      <c r="M16" s="245"/>
      <c r="N16" s="41"/>
      <c r="O16" s="43">
        <v>3</v>
      </c>
      <c r="P16" s="37">
        <v>44</v>
      </c>
    </row>
    <row r="17" spans="2:18" ht="13" x14ac:dyDescent="0.25">
      <c r="B17" s="244" t="s">
        <v>172</v>
      </c>
      <c r="C17" s="245"/>
      <c r="D17" s="41"/>
      <c r="E17" s="43">
        <v>1</v>
      </c>
      <c r="F17" s="41"/>
      <c r="G17" s="41"/>
      <c r="H17" s="41"/>
      <c r="I17" s="41"/>
      <c r="J17" s="41"/>
      <c r="K17" s="41"/>
      <c r="L17" s="246"/>
      <c r="M17" s="245"/>
      <c r="N17" s="41"/>
      <c r="O17" s="41"/>
      <c r="P17" s="37">
        <v>1</v>
      </c>
    </row>
    <row r="18" spans="2:18" ht="13" x14ac:dyDescent="0.25">
      <c r="B18" s="244" t="s">
        <v>173</v>
      </c>
      <c r="C18" s="245"/>
      <c r="D18" s="41"/>
      <c r="E18" s="41"/>
      <c r="F18" s="41"/>
      <c r="G18" s="43">
        <v>1</v>
      </c>
      <c r="H18" s="41"/>
      <c r="I18" s="41"/>
      <c r="J18" s="41"/>
      <c r="K18" s="41"/>
      <c r="L18" s="246"/>
      <c r="M18" s="245"/>
      <c r="N18" s="43">
        <v>1</v>
      </c>
      <c r="O18" s="41"/>
      <c r="P18" s="37">
        <v>2</v>
      </c>
    </row>
    <row r="19" spans="2:18" ht="13" x14ac:dyDescent="0.25">
      <c r="B19" s="244" t="s">
        <v>174</v>
      </c>
      <c r="C19" s="245"/>
      <c r="D19" s="41"/>
      <c r="E19" s="41"/>
      <c r="F19" s="43">
        <v>1</v>
      </c>
      <c r="G19" s="41"/>
      <c r="H19" s="41"/>
      <c r="I19" s="41"/>
      <c r="J19" s="41"/>
      <c r="K19" s="41"/>
      <c r="L19" s="246"/>
      <c r="M19" s="245"/>
      <c r="N19" s="41"/>
      <c r="O19" s="41"/>
      <c r="P19" s="37">
        <v>1</v>
      </c>
    </row>
    <row r="20" spans="2:18" ht="13" x14ac:dyDescent="0.25">
      <c r="B20" s="244" t="s">
        <v>167</v>
      </c>
      <c r="C20" s="245"/>
      <c r="D20" s="43">
        <v>1</v>
      </c>
      <c r="E20" s="43">
        <v>23</v>
      </c>
      <c r="F20" s="43">
        <v>23</v>
      </c>
      <c r="G20" s="43">
        <v>39</v>
      </c>
      <c r="H20" s="43">
        <v>1</v>
      </c>
      <c r="I20" s="43">
        <v>9</v>
      </c>
      <c r="J20" s="43">
        <v>7</v>
      </c>
      <c r="K20" s="43">
        <v>2</v>
      </c>
      <c r="L20" s="247">
        <v>1</v>
      </c>
      <c r="M20" s="245"/>
      <c r="N20" s="41"/>
      <c r="O20" s="43">
        <v>6</v>
      </c>
      <c r="P20" s="37">
        <v>112</v>
      </c>
    </row>
    <row r="21" spans="2:18" ht="13" x14ac:dyDescent="0.25">
      <c r="B21" s="244" t="s">
        <v>168</v>
      </c>
      <c r="C21" s="245"/>
      <c r="D21" s="41"/>
      <c r="E21" s="43">
        <v>2</v>
      </c>
      <c r="F21" s="43">
        <v>2</v>
      </c>
      <c r="G21" s="41"/>
      <c r="H21" s="41"/>
      <c r="I21" s="43">
        <v>1</v>
      </c>
      <c r="J21" s="41"/>
      <c r="K21" s="41"/>
      <c r="L21" s="246"/>
      <c r="M21" s="245"/>
      <c r="N21" s="41"/>
      <c r="O21" s="41"/>
      <c r="P21" s="37">
        <v>5</v>
      </c>
    </row>
    <row r="22" spans="2:18" ht="13" x14ac:dyDescent="0.25">
      <c r="B22" s="244" t="s">
        <v>169</v>
      </c>
      <c r="C22" s="245"/>
      <c r="D22" s="41"/>
      <c r="E22" s="41"/>
      <c r="F22" s="41"/>
      <c r="G22" s="41"/>
      <c r="H22" s="41"/>
      <c r="I22" s="41"/>
      <c r="J22" s="43">
        <v>11</v>
      </c>
      <c r="K22" s="41"/>
      <c r="L22" s="246"/>
      <c r="M22" s="245"/>
      <c r="N22" s="41"/>
      <c r="O22" s="41"/>
      <c r="P22" s="37">
        <v>11</v>
      </c>
    </row>
    <row r="23" spans="2:18" ht="13" x14ac:dyDescent="0.25">
      <c r="B23" s="248" t="s">
        <v>135</v>
      </c>
      <c r="C23" s="245"/>
      <c r="D23" s="42">
        <v>5</v>
      </c>
      <c r="E23" s="42">
        <v>112</v>
      </c>
      <c r="F23" s="42">
        <v>101</v>
      </c>
      <c r="G23" s="42">
        <v>157</v>
      </c>
      <c r="H23" s="42">
        <v>4</v>
      </c>
      <c r="I23" s="42">
        <v>52</v>
      </c>
      <c r="J23" s="42">
        <v>218</v>
      </c>
      <c r="K23" s="42">
        <v>14</v>
      </c>
      <c r="L23" s="249">
        <v>1</v>
      </c>
      <c r="M23" s="245"/>
      <c r="N23" s="42">
        <v>4</v>
      </c>
      <c r="O23" s="42">
        <v>26</v>
      </c>
      <c r="P23" s="37">
        <v>694</v>
      </c>
    </row>
    <row r="25" spans="2:18" x14ac:dyDescent="0.25">
      <c r="P25" s="36">
        <v>654</v>
      </c>
      <c r="R25" s="56">
        <f>+P23+P25</f>
        <v>1348</v>
      </c>
    </row>
    <row r="26" spans="2:18" x14ac:dyDescent="0.25">
      <c r="P26" s="56">
        <f>+P25+P23</f>
        <v>1348</v>
      </c>
      <c r="R26" s="36">
        <f>+R25/2</f>
        <v>674</v>
      </c>
    </row>
    <row r="27" spans="2:18" x14ac:dyDescent="0.25">
      <c r="P27" s="36">
        <v>1800</v>
      </c>
      <c r="R27" s="36">
        <f>+R26*4</f>
        <v>2696</v>
      </c>
    </row>
    <row r="28" spans="2:18" x14ac:dyDescent="0.25">
      <c r="P28" s="58">
        <f>+P27/P26</f>
        <v>1.3353115727002967</v>
      </c>
    </row>
    <row r="29" spans="2:18" x14ac:dyDescent="0.25">
      <c r="F29" s="36">
        <v>1800</v>
      </c>
    </row>
    <row r="30" spans="2:18" x14ac:dyDescent="0.25">
      <c r="F30" s="36">
        <f>+F29-F32</f>
        <v>828</v>
      </c>
    </row>
    <row r="32" spans="2:18" x14ac:dyDescent="0.25">
      <c r="E32" s="36">
        <v>15</v>
      </c>
      <c r="F32" s="36">
        <v>972</v>
      </c>
      <c r="G32" s="36">
        <v>847</v>
      </c>
      <c r="H32" s="36">
        <f>+G32/F32</f>
        <v>0.87139917695473246</v>
      </c>
      <c r="I32" s="57">
        <f>+H32*E32</f>
        <v>13.070987654320987</v>
      </c>
      <c r="M32" s="36">
        <v>675</v>
      </c>
      <c r="N32" s="36">
        <f>+M32/H32</f>
        <v>774.61629279811098</v>
      </c>
    </row>
    <row r="33" spans="5:14" x14ac:dyDescent="0.25">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5">
      <c r="E34" s="36">
        <v>20</v>
      </c>
      <c r="F34" s="36">
        <f>+F33</f>
        <v>276</v>
      </c>
      <c r="J34" s="36">
        <f>+E33</f>
        <v>30</v>
      </c>
      <c r="M34" s="36">
        <f>+M33*E33</f>
        <v>26.877823502514861</v>
      </c>
    </row>
    <row r="35" spans="5:14" x14ac:dyDescent="0.25">
      <c r="E35" s="36">
        <v>10</v>
      </c>
      <c r="F35" s="36">
        <f>+F34</f>
        <v>276</v>
      </c>
    </row>
    <row r="36" spans="5:14" x14ac:dyDescent="0.25">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topLeftCell="A29" workbookViewId="0">
      <selection activeCell="H33" sqref="H33"/>
    </sheetView>
  </sheetViews>
  <sheetFormatPr baseColWidth="10" defaultColWidth="11.453125" defaultRowHeight="14.5" x14ac:dyDescent="0.35"/>
  <cols>
    <col min="1" max="3" width="11.453125" style="45"/>
    <col min="4" max="4" width="67.81640625" style="45" bestFit="1" customWidth="1"/>
    <col min="5" max="5" width="14.7265625" style="45" customWidth="1"/>
    <col min="6" max="6" width="13.7265625" style="45" bestFit="1" customWidth="1"/>
    <col min="7" max="7" width="15.1796875" style="45" bestFit="1" customWidth="1"/>
    <col min="8" max="16384" width="11.453125" style="45"/>
  </cols>
  <sheetData>
    <row r="11" spans="4:5" ht="29" x14ac:dyDescent="0.35">
      <c r="D11" s="45" t="s">
        <v>175</v>
      </c>
      <c r="E11" s="49" t="s">
        <v>176</v>
      </c>
    </row>
    <row r="12" spans="4:5" x14ac:dyDescent="0.35">
      <c r="D12" s="45" t="s">
        <v>108</v>
      </c>
      <c r="E12" s="48">
        <v>111606780.72</v>
      </c>
    </row>
    <row r="13" spans="4:5" x14ac:dyDescent="0.35">
      <c r="D13" s="45" t="s">
        <v>177</v>
      </c>
      <c r="E13" s="48">
        <v>1844700</v>
      </c>
    </row>
    <row r="14" spans="4:5" x14ac:dyDescent="0.35">
      <c r="D14" s="45" t="s">
        <v>178</v>
      </c>
      <c r="E14" s="48">
        <v>6149800</v>
      </c>
    </row>
    <row r="15" spans="4:5" x14ac:dyDescent="0.35">
      <c r="D15" s="45" t="s">
        <v>106</v>
      </c>
      <c r="E15" s="48">
        <v>1326127.77</v>
      </c>
    </row>
    <row r="16" spans="4:5" x14ac:dyDescent="0.35">
      <c r="D16" s="47" t="s">
        <v>179</v>
      </c>
      <c r="E16" s="46">
        <f>SUM(E12:E15)</f>
        <v>120927408.48999999</v>
      </c>
    </row>
    <row r="20" spans="4:9" x14ac:dyDescent="0.35">
      <c r="D20" s="45" t="s">
        <v>180</v>
      </c>
      <c r="E20" s="50">
        <v>329000000</v>
      </c>
      <c r="F20" s="50"/>
      <c r="G20" s="50">
        <f>+E20/2</f>
        <v>164500000</v>
      </c>
    </row>
    <row r="21" spans="4:9" x14ac:dyDescent="0.35">
      <c r="E21" s="50"/>
      <c r="F21" s="50"/>
      <c r="G21" s="50"/>
    </row>
    <row r="22" spans="4:9" x14ac:dyDescent="0.35">
      <c r="D22" s="45" t="s">
        <v>37</v>
      </c>
      <c r="E22" s="50">
        <f>+E16</f>
        <v>120927408.48999999</v>
      </c>
      <c r="F22" s="50"/>
      <c r="G22" s="50">
        <f>+E22</f>
        <v>120927408.48999999</v>
      </c>
    </row>
    <row r="23" spans="4:9" x14ac:dyDescent="0.35">
      <c r="E23" s="50"/>
      <c r="F23" s="50"/>
      <c r="G23" s="50"/>
    </row>
    <row r="24" spans="4:9" x14ac:dyDescent="0.35">
      <c r="D24" s="47" t="s">
        <v>103</v>
      </c>
      <c r="E24" s="51">
        <f>+E20-E22</f>
        <v>208072591.50999999</v>
      </c>
      <c r="F24" s="50"/>
      <c r="G24" s="54">
        <f>+G20-G22</f>
        <v>43572591.510000005</v>
      </c>
    </row>
    <row r="25" spans="4:9" x14ac:dyDescent="0.35">
      <c r="E25" s="50"/>
      <c r="F25" s="50"/>
      <c r="G25" s="50"/>
    </row>
    <row r="26" spans="4:9" x14ac:dyDescent="0.35">
      <c r="D26" s="47" t="s">
        <v>181</v>
      </c>
      <c r="E26" s="52">
        <f>+E22/E20</f>
        <v>0.36756051212765956</v>
      </c>
      <c r="F26" s="53"/>
      <c r="G26" s="52">
        <f>+G22/G20</f>
        <v>0.73512102425531911</v>
      </c>
    </row>
    <row r="31" spans="4:9" x14ac:dyDescent="0.35">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5" ma:contentTypeDescription="Create a new document." ma:contentTypeScope="" ma:versionID="9b3de28ddd66317cd3905080c9865c48">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ccdb5592cb5477b24ab2a253c942883"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7F57AA-F572-4727-B3AC-8CC111D1B3BC}">
  <ds:schemaRefs>
    <ds:schemaRef ds:uri="http://schemas.microsoft.com/office/2006/metadata/properties"/>
    <ds:schemaRef ds:uri="http://schemas.microsoft.com/office/infopath/2007/PartnerControls"/>
    <ds:schemaRef ds:uri="da0356f3-83b3-42db-a4ea-d0e11b8bbdec"/>
    <ds:schemaRef ds:uri="8dedfef6-c5ba-4a3e-af87-6a55fe944720"/>
  </ds:schemaRefs>
</ds:datastoreItem>
</file>

<file path=customXml/itemProps2.xml><?xml version="1.0" encoding="utf-8"?>
<ds:datastoreItem xmlns:ds="http://schemas.openxmlformats.org/officeDocument/2006/customXml" ds:itemID="{2C0F4EF7-08E3-4D5F-9035-29C1EA120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A1185-EF22-485B-8464-F83FAB5DE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4to. trimestre</vt:lpstr>
      <vt:lpstr>Resumen de 3 trimestre</vt:lpstr>
      <vt:lpstr>Hoja3</vt:lpstr>
      <vt:lpstr>primer </vt:lpstr>
      <vt:lpstr>2 do</vt:lpstr>
      <vt:lpstr>Hoja1</vt:lpstr>
      <vt:lpstr>' Semestral'!Área_de_impresión</vt:lpstr>
      <vt:lpstr>'4to.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Gabriel Gonzalez Diaz</cp:lastModifiedBy>
  <cp:revision/>
  <dcterms:created xsi:type="dcterms:W3CDTF">2021-03-22T15:50:10Z</dcterms:created>
  <dcterms:modified xsi:type="dcterms:W3CDTF">2025-01-20T12:55:15Z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