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tables/table4.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xml"/>
  <Override PartName="/xl/tables/table5.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tables/table6.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tables/table7.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tables/table8.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9.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tables/table10.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tables/table11.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2.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13.xml" ContentType="application/vnd.openxmlformats-officedocument.spreadsheetml.table+xml"/>
  <Override PartName="/xl/charts/chart15.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tables/table14.xml" ContentType="application/vnd.openxmlformats-officedocument.spreadsheetml.tab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3.xml" ContentType="application/vnd.openxmlformats-officedocument.drawing+xml"/>
  <Override PartName="/xl/tables/table15.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16.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6.xml" ContentType="application/vnd.openxmlformats-officedocument.drawing+xml"/>
  <Override PartName="/xl/tables/table17.xml" ContentType="application/vnd.openxmlformats-officedocument.spreadsheetml.tab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7.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18.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0.xml" ContentType="application/vnd.openxmlformats-officedocument.drawingml.chartshape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tables/table19.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tables/table20.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7.xml" ContentType="application/vnd.openxmlformats-officedocument.drawing+xml"/>
  <Override PartName="/xl/tables/table21.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tables/table22.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tables/table23.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5.xml" ContentType="application/vnd.openxmlformats-officedocument.drawing+xml"/>
  <Override PartName="/xl/tables/table24.xml" ContentType="application/vnd.openxmlformats-officedocument.spreadsheetml.table+xml"/>
  <Override PartName="/xl/charts/chart30.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tables/table25.xml" ContentType="application/vnd.openxmlformats-officedocument.spreadsheetml.tab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tables/table26.xml" ContentType="application/vnd.openxmlformats-officedocument.spreadsheetml.tab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tables/table27.xml" ContentType="application/vnd.openxmlformats-officedocument.spreadsheetml.table+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2.xml" ContentType="application/vnd.openxmlformats-officedocument.drawing+xml"/>
  <Override PartName="/xl/tables/table28.xml" ContentType="application/vnd.openxmlformats-officedocument.spreadsheetml.tab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3.xml" ContentType="application/vnd.openxmlformats-officedocument.drawing+xml"/>
  <Override PartName="/xl/tables/table29.xml" ContentType="application/vnd.openxmlformats-officedocument.spreadsheetml.tab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4.xml" ContentType="application/vnd.openxmlformats-officedocument.drawing+xml"/>
  <Override PartName="/xl/tables/table30.xml" ContentType="application/vnd.openxmlformats-officedocument.spreadsheetml.tabl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drawings/drawing87.xml" ContentType="application/vnd.openxmlformats-officedocument.drawing+xml"/>
  <Override PartName="/xl/tables/table31.xml" ContentType="application/vnd.openxmlformats-officedocument.spreadsheetml.tab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tables/table32.xml" ContentType="application/vnd.openxmlformats-officedocument.spreadsheetml.tabl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tables/table33.xml" ContentType="application/vnd.openxmlformats-officedocument.spreadsheetml.table+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2.xml" ContentType="application/vnd.openxmlformats-officedocument.drawing+xml"/>
  <Override PartName="/xl/tables/table34.xml" ContentType="application/vnd.openxmlformats-officedocument.spreadsheetml.tab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5.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0.xml" ContentType="application/vnd.openxmlformats-officedocument.drawing+xml"/>
  <Override PartName="/xl/drawings/drawing101.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8.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3.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8.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3.xml" ContentType="application/vnd.ms-office.chartstyle+xml"/>
  <Override PartName="/xl/charts/colors53.xml" ContentType="application/vnd.ms-office.chartcolorstyle+xml"/>
  <Override PartName="/xl/charts/chart58.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OneDrive - cnss.gob.do\Escritorio\Informe Febrero 2025\Nueva carpeta\"/>
    </mc:Choice>
  </mc:AlternateContent>
  <bookViews>
    <workbookView xWindow="0" yWindow="0" windowWidth="19515" windowHeight="6090" tabRatio="674" firstSheet="3" activeTab="3"/>
  </bookViews>
  <sheets>
    <sheet name="Present.Aprob." sheetId="483" state="hidden" r:id="rId1"/>
    <sheet name="Fecha_publicación " sheetId="474" state="hidden" r:id="rId2"/>
    <sheet name="Resumen " sheetId="491" state="hidden" r:id="rId3"/>
    <sheet name="Present. " sheetId="482" r:id="rId4"/>
    <sheet name="Contenido" sheetId="453"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I.1.SFS" sheetId="327" r:id="rId19"/>
    <sheet name="III.1.1a. Def. Afil. SFS1" sheetId="317" r:id="rId20"/>
    <sheet name="III.1.1b.Def. de Afili. SFS2  " sheetId="330" r:id="rId21"/>
    <sheet name="III.1.2.Analisis SFS" sheetId="405" r:id="rId22"/>
    <sheet name="III.1.3.Afil.SFSPob.Nac." sheetId="333" r:id="rId23"/>
    <sheet name="III.1.4.Afil. SFS" sheetId="489" r:id="rId24"/>
    <sheet name="III.1.5.Afil. SFS x sexo" sheetId="427" r:id="rId25"/>
    <sheet name="III.2. SFS.RC" sheetId="299" r:id="rId26"/>
    <sheet name="III.2.1.Afil. SFS.RC " sheetId="322" r:id="rId27"/>
    <sheet name="III.2.2. Afil. SFS RC Anual " sheetId="402" r:id="rId28"/>
    <sheet name="III.2.3.Afil. SFS RC X sex.tipo" sheetId="434" r:id="rId29"/>
    <sheet name="III.3.SFS.RS" sheetId="294" r:id="rId30"/>
    <sheet name="III.3.1.Analis.Afil. SFS.RS1  " sheetId="323" r:id="rId31"/>
    <sheet name="III.3.2. Afil anual SFS RS " sheetId="342" r:id="rId32"/>
    <sheet name="III.3.3.Afil.SFSRSsex tipo " sheetId="435" r:id="rId33"/>
    <sheet name="III.4.Afil.RET" sheetId="295" r:id="rId34"/>
    <sheet name="III.4.1.Afil.RET1" sheetId="324" r:id="rId35"/>
    <sheet name=" III.4.2.Afil. SFSP Anual." sheetId="377" r:id="rId36"/>
    <sheet name="III.5.SVDS" sheetId="297" r:id="rId37"/>
    <sheet name="III.5.1.Definición Afil. SVDS" sheetId="350" r:id="rId38"/>
    <sheet name="III.5.2.Analisis Afil. SVDS" sheetId="406" r:id="rId39"/>
    <sheet name="III.5.3.Afil. SVDS" sheetId="407" r:id="rId40"/>
    <sheet name="III.5.4.Afil. cotiz." sheetId="374" r:id="rId41"/>
    <sheet name="III.5.5.Cotiz. x rango de edad" sheetId="272" r:id="rId42"/>
    <sheet name="III.5.6.Cotiz x sal. min. cot." sheetId="273" r:id="rId43"/>
    <sheet name="III.5.7.Cot.Afil X Sexo" sheetId="380" r:id="rId44"/>
    <sheet name="III.5.8.Traspasos anual" sheetId="381" r:id="rId45"/>
    <sheet name="III.5.9.Trasp. recibidos" sheetId="382" r:id="rId46"/>
    <sheet name="III.5.10.Trasp. cedidos" sheetId="383" r:id="rId47"/>
    <sheet name="III.5.11.Trasp. netos" sheetId="384" r:id="rId48"/>
    <sheet name="III.6.SRL" sheetId="300" r:id="rId49"/>
    <sheet name="III.6.1.Definición Afil. SRL" sheetId="356" r:id="rId50"/>
    <sheet name="III.6.2.Afil. SRL.RC1 " sheetId="355" r:id="rId51"/>
    <sheet name="III.6.3.Afil. SRL" sheetId="385" r:id="rId52"/>
    <sheet name="III.6.4.Afil. SRL x sexoy edad" sheetId="386" r:id="rId53"/>
    <sheet name="III.6.6.ID. Accidentabilidad" sheetId="389" r:id="rId54"/>
    <sheet name="IV.1a.Definición Ing.Gastos)" sheetId="363" r:id="rId55"/>
    <sheet name="IV.1b.Definición Ing.Gastos" sheetId="371" r:id="rId56"/>
    <sheet name="IV. ING._ EGR" sheetId="361" r:id="rId57"/>
    <sheet name="IV.1.2. Analisis Ing.Egr" sheetId="408" r:id="rId58"/>
    <sheet name="IV.1.3. Ingr y egr SDSS" sheetId="449" r:id="rId59"/>
    <sheet name="IV.1.4. Recaudo x sector" sheetId="400" r:id="rId60"/>
    <sheet name="IV.1.5 Rec. x origen" sheetId="401" state="hidden" r:id="rId61"/>
    <sheet name="IV.2.1 AnálisisIng.Egr.Seg" sheetId="441" r:id="rId62"/>
    <sheet name="IV.2.2. Pagos SFS A" sheetId="391" r:id="rId63"/>
    <sheet name="IV.2.4.Pagos x ARS" sheetId="450" r:id="rId64"/>
    <sheet name="IV.2.7.INV_SFS x Entidad" sheetId="179" r:id="rId65"/>
    <sheet name="IV.2.8.INV_SFS x cuentas" sheetId="177" r:id="rId66"/>
    <sheet name="IV.2.9.Aport. GOB. y Pagos RS" sheetId="72" r:id="rId67"/>
    <sheet name="IV.2.10 Pagos.SFS Pens." sheetId="447" r:id="rId68"/>
    <sheet name="IV.3.1.AnálisisIng.Eg.SVDS" sheetId="442" r:id="rId69"/>
    <sheet name="IV.3.2.Pagos_ SVDS" sheetId="276" r:id="rId70"/>
    <sheet name="IV.3.3.Pagos anuales x cuentas" sheetId="29" r:id="rId71"/>
    <sheet name="IV.3.4.Pago Entidades" sheetId="444" r:id="rId72"/>
    <sheet name="IV.3.5.Patrim. fp anual" sheetId="283" r:id="rId73"/>
    <sheet name="IV.3.6.Cartera de inv fp" sheetId="486" r:id="rId74"/>
    <sheet name="IV.3.7. Rent. nom. de los FP" sheetId="394" r:id="rId75"/>
    <sheet name="IV.3.8.Rentab.Real" sheetId="395" r:id="rId76"/>
    <sheet name="IV.3.9 Cartera Comp." sheetId="490" r:id="rId77"/>
    <sheet name="IV.4.1. Analisis " sheetId="443" r:id="rId78"/>
    <sheet name="IV.4.2.Pagos ARL A" sheetId="78" r:id="rId79"/>
    <sheet name="V.BENEFICIOS" sheetId="362" r:id="rId80"/>
    <sheet name="V.1.1 SUBSIDIO_SFS" sheetId="364" r:id="rId81"/>
    <sheet name="V.1.2.SUBSIDIO_SFS Def." sheetId="437" r:id="rId82"/>
    <sheet name="V.2.1.Análisis" sheetId="438" r:id="rId83"/>
    <sheet name=" V.2.2.Benef. subsid " sheetId="397" r:id="rId84"/>
    <sheet name="V.2.3. Monto subsid." sheetId="396" r:id="rId85"/>
    <sheet name="V.3.PENSIONES_SVDS" sheetId="365" r:id="rId86"/>
    <sheet name="V.3.1. Def-Análisis pens." sheetId="440" r:id="rId87"/>
    <sheet name="V.3.2 Pensiones por año" sheetId="282" r:id="rId88"/>
    <sheet name="V.3.3.Pens.Disc. AFP" sheetId="308" r:id="rId89"/>
    <sheet name="V.4.SOLIC_BEN_ARL" sheetId="366" r:id="rId90"/>
    <sheet name="V.4.1.Def-Analisis   " sheetId="415" r:id="rId91"/>
    <sheet name="V.4.2.NA. Reportes ARL" sheetId="215" r:id="rId92"/>
    <sheet name="V.4.3. NA.Cant. accid x región" sheetId="217" r:id="rId93"/>
    <sheet name="V.4.4.NA.Cant. accid x Prov" sheetId="452" r:id="rId94"/>
    <sheet name="V.4.5. NA.Cant. accid x sector" sheetId="222" r:id="rId95"/>
    <sheet name="V.4.6. Accid x sexo" sheetId="224" r:id="rId96"/>
    <sheet name="V.4.7. Accid x rango de edad" sheetId="226" r:id="rId97"/>
    <sheet name="VI.1. Analisis CBSS" sheetId="457" r:id="rId98"/>
    <sheet name="VII.2.CBSS-Tramit." sheetId="459" r:id="rId99"/>
    <sheet name="VII.3.CBSS-Benef" sheetId="465" r:id="rId100"/>
    <sheet name="Hoja1" sheetId="484" state="hidden" r:id="rId101"/>
  </sheets>
  <externalReferences>
    <externalReference r:id="rId102"/>
    <externalReference r:id="rId103"/>
    <externalReference r:id="rId104"/>
    <externalReference r:id="rId105"/>
    <externalReference r:id="rId106"/>
    <externalReference r:id="rId107"/>
  </externalReferences>
  <definedNames>
    <definedName name="\M" localSheetId="23">#REF!</definedName>
    <definedName name="\M" localSheetId="73">#REF!</definedName>
    <definedName name="\M" localSheetId="76">#REF!</definedName>
    <definedName name="\M" localSheetId="0">#REF!</definedName>
    <definedName name="\M" localSheetId="2">#REF!</definedName>
    <definedName name="\M">#REF!</definedName>
    <definedName name="\N" localSheetId="23">#REF!</definedName>
    <definedName name="\N" localSheetId="73">#REF!</definedName>
    <definedName name="\N" localSheetId="76">#REF!</definedName>
    <definedName name="\N" localSheetId="0">#REF!</definedName>
    <definedName name="\N" localSheetId="2">#REF!</definedName>
    <definedName name="\N">#REF!</definedName>
    <definedName name="_xlnm._FilterDatabase" localSheetId="28" hidden="1">'III.2.3.Afil. SFS RC X sex.tipo'!$A$4:$H$23</definedName>
    <definedName name="_xlnm._FilterDatabase" localSheetId="32" hidden="1">'III.3.3.Afil.SFSRSsex tipo '!$B$4:$G$23</definedName>
    <definedName name="_xlnm._FilterDatabase" localSheetId="63" hidden="1">'IV.2.4.Pagos x ARS'!$B$4:$F$55</definedName>
    <definedName name="_xlnm._FilterDatabase" localSheetId="74" hidden="1">'IV.3.7. Rent. nom. de los FP'!$A$5:$C$41</definedName>
    <definedName name="AAA" localSheetId="23">#REF!</definedName>
    <definedName name="AAA" localSheetId="73">#REF!</definedName>
    <definedName name="AAA" localSheetId="76">#REF!</definedName>
    <definedName name="AAA" localSheetId="0">#REF!</definedName>
    <definedName name="AAA" localSheetId="2">#REF!</definedName>
    <definedName name="AAA">#REF!</definedName>
    <definedName name="Afil" localSheetId="1">'[1]7.7.6'!#REF!</definedName>
    <definedName name="Afil" localSheetId="9">'[1]7.7.6'!#REF!</definedName>
    <definedName name="Afil" localSheetId="15">'[1]7.7.6'!#REF!</definedName>
    <definedName name="Afil" localSheetId="21">'[1]7.7.6'!#REF!</definedName>
    <definedName name="Afil" localSheetId="23">'[1]7.7.6'!#REF!</definedName>
    <definedName name="Afil" localSheetId="24">'[1]7.7.6'!#REF!</definedName>
    <definedName name="Afil" localSheetId="28">'[1]7.7.6'!#REF!</definedName>
    <definedName name="Afil" localSheetId="32">'[1]7.7.6'!#REF!</definedName>
    <definedName name="Afil" localSheetId="38">'[1]7.7.6'!#REF!</definedName>
    <definedName name="Afil" localSheetId="57">'[1]7.7.6'!#REF!</definedName>
    <definedName name="Afil" localSheetId="58">'[1]7.7.6'!#REF!</definedName>
    <definedName name="Afil" localSheetId="55">'[1]7.7.6'!#REF!</definedName>
    <definedName name="Afil" localSheetId="73">'[1]7.7.6'!#REF!</definedName>
    <definedName name="Afil" localSheetId="76">'[1]7.7.6'!#REF!</definedName>
    <definedName name="Afil" localSheetId="0">'[1]7.7.6'!#REF!</definedName>
    <definedName name="Afil" localSheetId="2">'[1]7.7.6'!#REF!</definedName>
    <definedName name="Afil" localSheetId="81">'[1]7.7.6'!#REF!</definedName>
    <definedName name="Afil" localSheetId="97">'[1]7.7.6'!#REF!</definedName>
    <definedName name="Afil" localSheetId="98">'[1]7.7.6'!#REF!</definedName>
    <definedName name="Afil" localSheetId="99">'[1]7.7.6'!#REF!</definedName>
    <definedName name="Afil">'[1]7.7.6'!#REF!</definedName>
    <definedName name="Afiliacion2" localSheetId="1">'[1]7.7.6'!#REF!</definedName>
    <definedName name="Afiliacion2" localSheetId="23">'[1]7.7.6'!#REF!</definedName>
    <definedName name="Afiliacion2" localSheetId="58">'[1]7.7.6'!#REF!</definedName>
    <definedName name="Afiliacion2" localSheetId="73">'[1]7.7.6'!#REF!</definedName>
    <definedName name="Afiliacion2" localSheetId="76">'[1]7.7.6'!#REF!</definedName>
    <definedName name="Afiliacion2" localSheetId="0">'[1]7.7.6'!#REF!</definedName>
    <definedName name="Afiliacion2" localSheetId="2">'[1]7.7.6'!#REF!</definedName>
    <definedName name="Afiliacion2" localSheetId="81">'[1]7.7.6'!#REF!</definedName>
    <definedName name="Afiliacion2" localSheetId="97">'[1]7.7.6'!#REF!</definedName>
    <definedName name="Afiliacion2" localSheetId="98">'[1]7.7.6'!#REF!</definedName>
    <definedName name="Afiliacion2" localSheetId="99">'[1]7.7.6'!#REF!</definedName>
    <definedName name="Afiliacion2">'[1]7.7.6'!#REF!</definedName>
    <definedName name="AfiliadoSexo">#REF!</definedName>
    <definedName name="Analisis" localSheetId="1">'[1]7.7.6'!#REF!</definedName>
    <definedName name="Analisis" localSheetId="23">'[1]7.7.6'!#REF!</definedName>
    <definedName name="Analisis" localSheetId="24">'[1]7.7.6'!#REF!</definedName>
    <definedName name="Analisis" localSheetId="28">'[1]7.7.6'!#REF!</definedName>
    <definedName name="Analisis" localSheetId="32">'[1]7.7.6'!#REF!</definedName>
    <definedName name="Analisis" localSheetId="57">'[1]7.7.6'!#REF!</definedName>
    <definedName name="Analisis" localSheetId="58">'[1]7.7.6'!#REF!</definedName>
    <definedName name="Analisis" localSheetId="73">'[1]7.7.6'!#REF!</definedName>
    <definedName name="Analisis" localSheetId="76">'[1]7.7.6'!#REF!</definedName>
    <definedName name="Analisis" localSheetId="0">'[1]7.7.6'!#REF!</definedName>
    <definedName name="Analisis" localSheetId="2">'[1]7.7.6'!#REF!</definedName>
    <definedName name="Analisis" localSheetId="81">'[1]7.7.6'!#REF!</definedName>
    <definedName name="Analisis" localSheetId="97">'[1]7.7.6'!#REF!</definedName>
    <definedName name="Analisis" localSheetId="98">'[1]7.7.6'!#REF!</definedName>
    <definedName name="Analisis" localSheetId="99">'[1]7.7.6'!#REF!</definedName>
    <definedName name="Analisis">'[1]7.7.6'!#REF!</definedName>
    <definedName name="_xlnm.Print_Area" localSheetId="17">' II.4.Empr x No. de empl'!$A$1:$I$60</definedName>
    <definedName name="_xlnm.Print_Area" localSheetId="35">' III.4.2.Afil. SFSP Anual.'!$A$1:$G$52</definedName>
    <definedName name="_xlnm.Print_Area" localSheetId="7">' SDSS Definiciones_3'!$A$1:$K$20</definedName>
    <definedName name="_xlnm.Print_Area" localSheetId="83">' V.2.2.Benef. subsid '!$A$1:$I$37</definedName>
    <definedName name="_xlnm.Print_Area" localSheetId="4">Contenido!$A$1:$A$157</definedName>
    <definedName name="_xlnm.Print_Area" localSheetId="1">'Fecha_publicación '!$A$1:$D$43</definedName>
    <definedName name="_xlnm.Print_Area" localSheetId="9">'I.1. Ley 87-01 (2)'!$A$1:$L$47</definedName>
    <definedName name="_xlnm.Print_Area" localSheetId="10">'I.2. Org. SDSS'!$A$1:$M$64</definedName>
    <definedName name="_xlnm.Print_Area" localSheetId="11">'I.3. Reg. y Seg.'!$A$1:$Q$57</definedName>
    <definedName name="_xlnm.Print_Area" localSheetId="12">'I.4. Seg. y Ben.'!$A$1:$M$39</definedName>
    <definedName name="_xlnm.Print_Area" localSheetId="14">'II.1. SDSS.Definición'!$A$1:$N$48</definedName>
    <definedName name="_xlnm.Print_Area" localSheetId="15">'II.2.Analisis SDSS'!$A$1:$J$37</definedName>
    <definedName name="_xlnm.Print_Area" localSheetId="16">'II.3. Empl x sector '!$A$1:$L$40</definedName>
    <definedName name="_xlnm.Print_Area" localSheetId="13">II.SDSS!$A$1:$M$45</definedName>
    <definedName name="_xlnm.Print_Area" localSheetId="19">'III.1.1a. Def. Afil. SFS1'!$A$1:$M$43</definedName>
    <definedName name="_xlnm.Print_Area" localSheetId="20">'III.1.1b.Def. de Afili. SFS2  '!$A$1:$M$43</definedName>
    <definedName name="_xlnm.Print_Area" localSheetId="21">'III.1.2.Analisis SFS'!$A$1:$L$56</definedName>
    <definedName name="_xlnm.Print_Area" localSheetId="22">III.1.3.Afil.SFSPob.Nac.!$A$1:$J$60</definedName>
    <definedName name="_xlnm.Print_Area" localSheetId="23">'III.1.4.Afil. SFS'!$A$1:$K$41</definedName>
    <definedName name="_xlnm.Print_Area" localSheetId="24">'III.1.5.Afil. SFS x sexo'!$A$1:$S$38</definedName>
    <definedName name="_xlnm.Print_Area" localSheetId="18">III.1.SFS!$A$1:$M$45</definedName>
    <definedName name="_xlnm.Print_Area" localSheetId="25">'III.2. SFS.RC'!$A$1:$K$45</definedName>
    <definedName name="_xlnm.Print_Area" localSheetId="26">'III.2.1.Afil. SFS.RC '!$A$1:$K$41</definedName>
    <definedName name="_xlnm.Print_Area" localSheetId="27">'III.2.2. Afil. SFS RC Anual '!$A$1:$J$59</definedName>
    <definedName name="_xlnm.Print_Area" localSheetId="28">'III.2.3.Afil. SFS RC X sex.tipo'!$A$1:$L$43</definedName>
    <definedName name="_xlnm.Print_Area" localSheetId="30">'III.3.1.Analis.Afil. SFS.RS1  '!$A$1:$J$41</definedName>
    <definedName name="_xlnm.Print_Area" localSheetId="31">'III.3.2. Afil anual SFS RS '!$B$1:$M$53</definedName>
    <definedName name="_xlnm.Print_Area" localSheetId="32">'III.3.3.Afil.SFSRSsex tipo '!$B$1:$J$51</definedName>
    <definedName name="_xlnm.Print_Area" localSheetId="29">III.3.SFS.RS!$A$1:$M$39</definedName>
    <definedName name="_xlnm.Print_Area" localSheetId="34">III.4.1.Afil.RET1!$A$1:$L$33</definedName>
    <definedName name="_xlnm.Print_Area" localSheetId="33">III.4.Afil.RET!$A$1:$M$45</definedName>
    <definedName name="_xlnm.Print_Area" localSheetId="37">'III.5.1.Definición Afil. SVDS'!$A$1:$M$46</definedName>
    <definedName name="_xlnm.Print_Area" localSheetId="46">'III.5.10.Trasp. cedidos'!$A$1:$O$57</definedName>
    <definedName name="_xlnm.Print_Area" localSheetId="47">'III.5.11.Trasp. netos'!$A$1:$P$61</definedName>
    <definedName name="_xlnm.Print_Area" localSheetId="38">'III.5.2.Analisis Afil. SVDS'!$A$1:$I$42</definedName>
    <definedName name="_xlnm.Print_Area" localSheetId="39">'III.5.3.Afil. SVDS'!$A$1:$L$69</definedName>
    <definedName name="_xlnm.Print_Area" localSheetId="40">'III.5.4.Afil. cotiz.'!$A$1:$N$69</definedName>
    <definedName name="_xlnm.Print_Area" localSheetId="41">'III.5.5.Cotiz. x rango de edad'!$A$1:$H$40</definedName>
    <definedName name="_xlnm.Print_Area" localSheetId="42">'III.5.6.Cotiz x sal. min. cot.'!$A$1:$I$38</definedName>
    <definedName name="_xlnm.Print_Area" localSheetId="43">'III.5.7.Cot.Afil X Sexo'!$A$1:$M$70</definedName>
    <definedName name="_xlnm.Print_Area" localSheetId="44">'III.5.8.Traspasos anual'!$A$1:$Q$53</definedName>
    <definedName name="_xlnm.Print_Area" localSheetId="45">'III.5.9.Trasp. recibidos'!$A$1:$O$70</definedName>
    <definedName name="_xlnm.Print_Area" localSheetId="36">III.5.SVDS!$A$1:$P$53</definedName>
    <definedName name="_xlnm.Print_Area" localSheetId="49">'III.6.1.Definición Afil. SRL'!$A$1:$M$49</definedName>
    <definedName name="_xlnm.Print_Area" localSheetId="50">'III.6.2.Afil. SRL.RC1 '!$A$1:$G$26</definedName>
    <definedName name="_xlnm.Print_Area" localSheetId="51">'III.6.3.Afil. SRL'!$A$1:$L$80</definedName>
    <definedName name="_xlnm.Print_Area" localSheetId="52">'III.6.4.Afil. SRL x sexoy edad'!$A$1:$K$70</definedName>
    <definedName name="_xlnm.Print_Area" localSheetId="53">'III.6.6.ID. Accidentabilidad'!$A$1:$M$61</definedName>
    <definedName name="_xlnm.Print_Area" localSheetId="48">III.6.SRL!$A$1:$L$34</definedName>
    <definedName name="_xlnm.Print_Area" localSheetId="56">'IV. ING._ EGR'!$A$1:$L$34</definedName>
    <definedName name="_xlnm.Print_Area" localSheetId="57">'IV.1.2. Analisis Ing.Egr'!$A$1:$L$40</definedName>
    <definedName name="_xlnm.Print_Area" localSheetId="58">'IV.1.3. Ingr y egr SDSS'!$A$1:$K$72</definedName>
    <definedName name="_xlnm.Print_Area" localSheetId="59">'IV.1.4. Recaudo x sector'!$A$1:$G$34</definedName>
    <definedName name="_xlnm.Print_Area" localSheetId="60">'IV.1.5 Rec. x origen'!$A$1:$I$53</definedName>
    <definedName name="_xlnm.Print_Area" localSheetId="54">'IV.1a.Definición Ing.Gastos)'!$A$1:$P$67</definedName>
    <definedName name="_xlnm.Print_Area" localSheetId="55">'IV.1b.Definición Ing.Gastos'!$A$1:$M$35</definedName>
    <definedName name="_xlnm.Print_Area" localSheetId="61">'IV.2.1 AnálisisIng.Egr.Seg'!$A$1:$L$50</definedName>
    <definedName name="_xlnm.Print_Area" localSheetId="67">'IV.2.10 Pagos.SFS Pens.'!$A$1:$J$46</definedName>
    <definedName name="_xlnm.Print_Area" localSheetId="62">'IV.2.2. Pagos SFS A'!$A$1:$M$46</definedName>
    <definedName name="_xlnm.Print_Area" localSheetId="63">'IV.2.4.Pagos x ARS'!$A$1:$J$73</definedName>
    <definedName name="_xlnm.Print_Area" localSheetId="64">'IV.2.7.INV_SFS x Entidad'!$A$1:$D$44</definedName>
    <definedName name="_xlnm.Print_Area" localSheetId="65">'IV.2.8.INV_SFS x cuentas'!$A$1:$E$49</definedName>
    <definedName name="_xlnm.Print_Area" localSheetId="66">'IV.2.9.Aport. GOB. y Pagos RS'!$A$1:$K$68</definedName>
    <definedName name="_xlnm.Print_Area" localSheetId="68">IV.3.1.AnálisisIng.Eg.SVDS!$A$1:$J$52</definedName>
    <definedName name="_xlnm.Print_Area" localSheetId="69">'IV.3.2.Pagos_ SVDS'!$A$1:$I$64</definedName>
    <definedName name="_xlnm.Print_Area" localSheetId="70">'IV.3.3.Pagos anuales x cuentas'!$A$1:$H$51</definedName>
    <definedName name="_xlnm.Print_Area" localSheetId="71">'IV.3.4.Pago Entidades'!$A$1:$H$71</definedName>
    <definedName name="_xlnm.Print_Area" localSheetId="72">'IV.3.5.Patrim. fp anual'!$A$1:$I$41</definedName>
    <definedName name="_xlnm.Print_Area" localSheetId="73">'IV.3.6.Cartera de inv fp'!$A$1:$E$51</definedName>
    <definedName name="_xlnm.Print_Area" localSheetId="74">'IV.3.7. Rent. nom. de los FP'!$A$1:$L$84</definedName>
    <definedName name="_xlnm.Print_Area" localSheetId="75">IV.3.8.Rentab.Real!$A$1:$M$72</definedName>
    <definedName name="_xlnm.Print_Area" localSheetId="76">'IV.3.9 Cartera Comp.'!$A$1:$D$52</definedName>
    <definedName name="_xlnm.Print_Area" localSheetId="77">'IV.4.1. Analisis '!$A$1:$H$19</definedName>
    <definedName name="_xlnm.Print_Area" localSheetId="78">'IV.4.2.Pagos ARL A'!$A$1:$K$63</definedName>
    <definedName name="_xlnm.Print_Area" localSheetId="3">'Present. '!$A$1:$K$89</definedName>
    <definedName name="_xlnm.Print_Area" localSheetId="0">Present.Aprob.!$A$1:$K$35</definedName>
    <definedName name="_xlnm.Print_Area" localSheetId="2">'Resumen '!$A$1:$M$106</definedName>
    <definedName name="_xlnm.Print_Area" localSheetId="5">'SDSS Definiciones_1 '!$A$1:$L$49</definedName>
    <definedName name="_xlnm.Print_Area" localSheetId="6">'SDSS Definiciones_2'!$A$1:$K$8</definedName>
    <definedName name="_xlnm.Print_Area" localSheetId="8">'SDSS Definiciones_4'!$A$1:$N$12</definedName>
    <definedName name="_xlnm.Print_Area" localSheetId="80">'V.1.1 SUBSIDIO_SFS'!$A$1:$P$42</definedName>
    <definedName name="_xlnm.Print_Area" localSheetId="81">'V.1.2.SUBSIDIO_SFS Def.'!$A$1:$O$46</definedName>
    <definedName name="_xlnm.Print_Area" localSheetId="82">V.2.1.Análisis!$A$1:$L$31</definedName>
    <definedName name="_xlnm.Print_Area" localSheetId="84">'V.2.3. Monto subsid.'!$A$1:$J$42</definedName>
    <definedName name="_xlnm.Print_Area" localSheetId="86">'V.3.1. Def-Análisis pens.'!$A$1:$L$31</definedName>
    <definedName name="_xlnm.Print_Area" localSheetId="87">'V.3.2 Pensiones por año'!$A$1:$K$72</definedName>
    <definedName name="_xlnm.Print_Area" localSheetId="88">'V.3.3.Pens.Disc. AFP'!$A$1:$J$52</definedName>
    <definedName name="_xlnm.Print_Area" localSheetId="85">V.3.PENSIONES_SVDS!$A$1:$L$38</definedName>
    <definedName name="_xlnm.Print_Area" localSheetId="90">'V.4.1.Def-Analisis   '!$A$1:$J$41</definedName>
    <definedName name="_xlnm.Print_Area" localSheetId="91">'V.4.2.NA. Reportes ARL'!$A$1:$J$60</definedName>
    <definedName name="_xlnm.Print_Area" localSheetId="92">'V.4.3. NA.Cant. accid x región'!$A$1:$R$66</definedName>
    <definedName name="_xlnm.Print_Area" localSheetId="93">'V.4.4.NA.Cant. accid x Prov'!$A$1:$J$81</definedName>
    <definedName name="_xlnm.Print_Area" localSheetId="94">'V.4.5. NA.Cant. accid x sector'!$A$1:$I$57</definedName>
    <definedName name="_xlnm.Print_Area" localSheetId="95">'V.4.6. Accid x sexo'!$A$1:$I$55</definedName>
    <definedName name="_xlnm.Print_Area" localSheetId="96">'V.4.7. Accid x rango de edad'!$A$1:$M$63</definedName>
    <definedName name="_xlnm.Print_Area" localSheetId="89">V.4.SOLIC_BEN_ARL!$A$1:$M$41</definedName>
    <definedName name="_xlnm.Print_Area" localSheetId="79">V.BENEFICIOS!$A$1:$L$34</definedName>
    <definedName name="_xlnm.Print_Area" localSheetId="97">'VI.1. Analisis CBSS'!$A$1:$J$38</definedName>
    <definedName name="_xlnm.Print_Area" localSheetId="98">'VII.2.CBSS-Tramit.'!$A$1:$I$32</definedName>
    <definedName name="_xlnm.Print_Area" localSheetId="99">'VII.3.CBSS-Benef'!$A$1:$H$45</definedName>
    <definedName name="Área_de_impresión1">'[1]7.7.6'!$A$1:$AQ$58</definedName>
    <definedName name="Área_de_impresión2" localSheetId="1">'[1]7.7.6'!#REF!</definedName>
    <definedName name="Área_de_impresión2" localSheetId="9">'[1]7.7.6'!#REF!</definedName>
    <definedName name="Área_de_impresión2" localSheetId="15">'[1]7.7.6'!#REF!</definedName>
    <definedName name="Área_de_impresión2" localSheetId="21">'[1]7.7.6'!#REF!</definedName>
    <definedName name="Área_de_impresión2" localSheetId="23">'[1]7.7.6'!#REF!</definedName>
    <definedName name="Área_de_impresión2" localSheetId="24">'[1]7.7.6'!#REF!</definedName>
    <definedName name="Área_de_impresión2" localSheetId="28">'[1]7.7.6'!#REF!</definedName>
    <definedName name="Área_de_impresión2" localSheetId="32">'[1]7.7.6'!#REF!</definedName>
    <definedName name="Área_de_impresión2" localSheetId="37">'[1]7.7.6'!#REF!</definedName>
    <definedName name="Área_de_impresión2" localSheetId="38">'[1]7.7.6'!#REF!</definedName>
    <definedName name="Área_de_impresión2" localSheetId="49">'[1]7.7.6'!#REF!</definedName>
    <definedName name="Área_de_impresión2" localSheetId="50">'[1]7.7.6'!#REF!</definedName>
    <definedName name="Área_de_impresión2" localSheetId="56">'[1]7.7.6'!#REF!</definedName>
    <definedName name="Área_de_impresión2" localSheetId="57">'[1]7.7.6'!#REF!</definedName>
    <definedName name="Área_de_impresión2" localSheetId="58">'[1]7.7.6'!#REF!</definedName>
    <definedName name="Área_de_impresión2" localSheetId="54">'[1]7.7.6'!#REF!</definedName>
    <definedName name="Área_de_impresión2" localSheetId="55">'[1]7.7.6'!#REF!</definedName>
    <definedName name="Área_de_impresión2" localSheetId="71">'[1]7.7.6'!#REF!</definedName>
    <definedName name="Área_de_impresión2" localSheetId="73">'[1]7.7.6'!#REF!</definedName>
    <definedName name="Área_de_impresión2" localSheetId="76">'[1]7.7.6'!#REF!</definedName>
    <definedName name="Área_de_impresión2" localSheetId="0">'[1]7.7.6'!#REF!</definedName>
    <definedName name="Área_de_impresión2" localSheetId="2">'[1]7.7.6'!#REF!</definedName>
    <definedName name="Área_de_impresión2" localSheetId="80">'[1]7.7.6'!#REF!</definedName>
    <definedName name="Área_de_impresión2" localSheetId="81">'[1]7.7.6'!#REF!</definedName>
    <definedName name="Área_de_impresión2" localSheetId="85">'[1]7.7.6'!#REF!</definedName>
    <definedName name="Área_de_impresión2" localSheetId="89">'[1]7.7.6'!#REF!</definedName>
    <definedName name="Área_de_impresión2" localSheetId="79">'[1]7.7.6'!#REF!</definedName>
    <definedName name="Área_de_impresión2" localSheetId="97">'[1]7.7.6'!#REF!</definedName>
    <definedName name="Área_de_impresión2" localSheetId="98">'[1]7.7.6'!#REF!</definedName>
    <definedName name="Área_de_impresión2" localSheetId="99">'[1]7.7.6'!#REF!</definedName>
    <definedName name="Área_de_impresión2">'[1]7.7.6'!#REF!</definedName>
    <definedName name="Author" hidden="1">"Andoni Rdgz Elcano www.TodoExcel.com"</definedName>
    <definedName name="BEN" localSheetId="1">'[1]7.7.6'!#REF!</definedName>
    <definedName name="BEN" localSheetId="9">'[1]7.7.6'!#REF!</definedName>
    <definedName name="BEN" localSheetId="15">'[1]7.7.6'!#REF!</definedName>
    <definedName name="BEN" localSheetId="21">'[1]7.7.6'!#REF!</definedName>
    <definedName name="BEN" localSheetId="23">'[1]7.7.6'!#REF!</definedName>
    <definedName name="BEN" localSheetId="24">'[1]7.7.6'!#REF!</definedName>
    <definedName name="BEN" localSheetId="28">'[1]7.7.6'!#REF!</definedName>
    <definedName name="BEN" localSheetId="32">'[1]7.7.6'!#REF!</definedName>
    <definedName name="BEN" localSheetId="38">'[1]7.7.6'!#REF!</definedName>
    <definedName name="BEN" localSheetId="57">'[1]7.7.6'!#REF!</definedName>
    <definedName name="BEN" localSheetId="58">'[1]7.7.6'!#REF!</definedName>
    <definedName name="BEN" localSheetId="55">'[1]7.7.6'!#REF!</definedName>
    <definedName name="BEN" localSheetId="73">'[1]7.7.6'!#REF!</definedName>
    <definedName name="BEN" localSheetId="76">'[1]7.7.6'!#REF!</definedName>
    <definedName name="BEN" localSheetId="0">'[1]7.7.6'!#REF!</definedName>
    <definedName name="BEN" localSheetId="2">'[1]7.7.6'!#REF!</definedName>
    <definedName name="BEN" localSheetId="81">'[1]7.7.6'!#REF!</definedName>
    <definedName name="BEN" localSheetId="97">'[1]7.7.6'!#REF!</definedName>
    <definedName name="BEN" localSheetId="98">'[1]7.7.6'!#REF!</definedName>
    <definedName name="BEN" localSheetId="99">'[1]7.7.6'!#REF!</definedName>
    <definedName name="BEN">'[1]7.7.6'!#REF!</definedName>
    <definedName name="Beneficios" localSheetId="1">'[1]7.7.6'!#REF!</definedName>
    <definedName name="Beneficios" localSheetId="9">'[1]7.7.6'!#REF!</definedName>
    <definedName name="Beneficios" localSheetId="15">'[1]7.7.6'!#REF!</definedName>
    <definedName name="Beneficios" localSheetId="21">'[1]7.7.6'!#REF!</definedName>
    <definedName name="Beneficios" localSheetId="23">'[1]7.7.6'!#REF!</definedName>
    <definedName name="Beneficios" localSheetId="24">'[1]7.7.6'!#REF!</definedName>
    <definedName name="Beneficios" localSheetId="28">'[1]7.7.6'!#REF!</definedName>
    <definedName name="Beneficios" localSheetId="32">'[1]7.7.6'!#REF!</definedName>
    <definedName name="Beneficios" localSheetId="38">'[1]7.7.6'!#REF!</definedName>
    <definedName name="Beneficios" localSheetId="57">'[1]7.7.6'!#REF!</definedName>
    <definedName name="Beneficios" localSheetId="58">'[1]7.7.6'!#REF!</definedName>
    <definedName name="Beneficios" localSheetId="54">'[1]7.7.6'!#REF!</definedName>
    <definedName name="Beneficios" localSheetId="55">'[1]7.7.6'!#REF!</definedName>
    <definedName name="Beneficios" localSheetId="73">'[1]7.7.6'!#REF!</definedName>
    <definedName name="Beneficios" localSheetId="76">'[1]7.7.6'!#REF!</definedName>
    <definedName name="Beneficios" localSheetId="0">'[1]7.7.6'!#REF!</definedName>
    <definedName name="Beneficios" localSheetId="2">'[1]7.7.6'!#REF!</definedName>
    <definedName name="Beneficios" localSheetId="80">'[1]7.7.6'!#REF!</definedName>
    <definedName name="Beneficios" localSheetId="81">'[1]7.7.6'!#REF!</definedName>
    <definedName name="Beneficios" localSheetId="85">'[1]7.7.6'!#REF!</definedName>
    <definedName name="Beneficios" localSheetId="89">'[1]7.7.6'!#REF!</definedName>
    <definedName name="Beneficios" localSheetId="97">'[1]7.7.6'!#REF!</definedName>
    <definedName name="Beneficios" localSheetId="98">'[1]7.7.6'!#REF!</definedName>
    <definedName name="Beneficios" localSheetId="99">'[1]7.7.6'!#REF!</definedName>
    <definedName name="Beneficios">'[1]7.7.6'!#REF!</definedName>
    <definedName name="Calculos.SVDS" localSheetId="23">'[1]7.7.6'!#REF!</definedName>
    <definedName name="Calculos.SVDS" localSheetId="73">'[1]7.7.6'!#REF!</definedName>
    <definedName name="Calculos.SVDS" localSheetId="76">'[1]7.7.6'!#REF!</definedName>
    <definedName name="Calculos.SVDS" localSheetId="0">'[1]7.7.6'!#REF!</definedName>
    <definedName name="Calculos.SVDS" localSheetId="2">'[1]7.7.6'!#REF!</definedName>
    <definedName name="Calculos.SVDS">'[1]7.7.6'!#REF!</definedName>
    <definedName name="CCI">'[1]7.7.6'!$A$1:$R$57</definedName>
    <definedName name="CompCartraEntid" localSheetId="1">'[1]7.7.6'!#REF!</definedName>
    <definedName name="CompCartraEntid" localSheetId="23">'[1]7.7.6'!#REF!</definedName>
    <definedName name="CompCartraEntid" localSheetId="58">'[1]7.7.6'!#REF!</definedName>
    <definedName name="CompCartraEntid" localSheetId="73">'[1]7.7.6'!#REF!</definedName>
    <definedName name="CompCartraEntid" localSheetId="76">'[1]7.7.6'!#REF!</definedName>
    <definedName name="CompCartraEntid" localSheetId="0">'[1]7.7.6'!#REF!</definedName>
    <definedName name="CompCartraEntid" localSheetId="2">'[1]7.7.6'!#REF!</definedName>
    <definedName name="CompCartraEntid" localSheetId="93">'[1]7.7.6'!#REF!</definedName>
    <definedName name="CompCartraEntid" localSheetId="97">'[1]7.7.6'!#REF!</definedName>
    <definedName name="CompCartraEntid" localSheetId="98">'[1]7.7.6'!#REF!</definedName>
    <definedName name="CompCartraEntid" localSheetId="99">'[1]7.7.6'!#REF!</definedName>
    <definedName name="CompCartraEntid">'[1]7.7.6'!#REF!</definedName>
    <definedName name="Compl">'[1]7.7.6'!$AA$1:$AJ$57</definedName>
    <definedName name="cono" localSheetId="23">#REF!</definedName>
    <definedName name="cono" localSheetId="73">#REF!</definedName>
    <definedName name="cono" localSheetId="76">#REF!</definedName>
    <definedName name="cono" localSheetId="0">#REF!</definedName>
    <definedName name="cono" localSheetId="2">#REF!</definedName>
    <definedName name="cono">#REF!</definedName>
    <definedName name="cualquiercosa" localSheetId="1">'[1]7.7.6'!#REF!</definedName>
    <definedName name="cualquiercosa" localSheetId="23">'[1]7.7.6'!#REF!</definedName>
    <definedName name="cualquiercosa" localSheetId="58">'[1]7.7.6'!#REF!</definedName>
    <definedName name="cualquiercosa" localSheetId="76">'[1]7.7.6'!#REF!</definedName>
    <definedName name="cualquiercosa" localSheetId="0">'[1]7.7.6'!#REF!</definedName>
    <definedName name="cualquiercosa" localSheetId="2">'[1]7.7.6'!#REF!</definedName>
    <definedName name="cualquiercosa" localSheetId="93">'[1]7.7.6'!#REF!</definedName>
    <definedName name="cualquiercosa" localSheetId="97">'[1]7.7.6'!#REF!</definedName>
    <definedName name="cualquiercosa" localSheetId="98">'[1]7.7.6'!#REF!</definedName>
    <definedName name="cualquiercosa" localSheetId="99">'[1]7.7.6'!#REF!</definedName>
    <definedName name="cualquiercosa">'[1]7.7.6'!#REF!</definedName>
    <definedName name="cualquiercosa3" localSheetId="1">'[1]7.7.6'!#REF!</definedName>
    <definedName name="cualquiercosa3" localSheetId="23">'[1]7.7.6'!#REF!</definedName>
    <definedName name="cualquiercosa3" localSheetId="58">'[1]7.7.6'!#REF!</definedName>
    <definedName name="cualquiercosa3" localSheetId="76">'[1]7.7.6'!#REF!</definedName>
    <definedName name="cualquiercosa3" localSheetId="0">'[1]7.7.6'!#REF!</definedName>
    <definedName name="cualquiercosa3" localSheetId="2">'[1]7.7.6'!#REF!</definedName>
    <definedName name="cualquiercosa3" localSheetId="97">'[1]7.7.6'!#REF!</definedName>
    <definedName name="cualquiercosa3" localSheetId="98">'[1]7.7.6'!#REF!</definedName>
    <definedName name="cualquiercosa3" localSheetId="99">'[1]7.7.6'!#REF!</definedName>
    <definedName name="cualquiercosa3">'[1]7.7.6'!#REF!</definedName>
    <definedName name="cualquiercosa5" localSheetId="1">'[1]7.7.6'!#REF!</definedName>
    <definedName name="cualquiercosa5" localSheetId="23">'[1]7.7.6'!#REF!</definedName>
    <definedName name="cualquiercosa5" localSheetId="58">'[1]7.7.6'!#REF!</definedName>
    <definedName name="cualquiercosa5" localSheetId="76">'[1]7.7.6'!#REF!</definedName>
    <definedName name="cualquiercosa5" localSheetId="0">'[1]7.7.6'!#REF!</definedName>
    <definedName name="cualquiercosa5" localSheetId="2">'[1]7.7.6'!#REF!</definedName>
    <definedName name="cualquiercosa5" localSheetId="97">'[1]7.7.6'!#REF!</definedName>
    <definedName name="cualquiercosa5" localSheetId="98">'[1]7.7.6'!#REF!</definedName>
    <definedName name="cualquiercosa5" localSheetId="99">'[1]7.7.6'!#REF!</definedName>
    <definedName name="cualquiercosa5">'[1]7.7.6'!#REF!</definedName>
    <definedName name="cualquiercosa6" localSheetId="1">'[1]7.7.6'!#REF!</definedName>
    <definedName name="cualquiercosa6" localSheetId="23">'[1]7.7.6'!#REF!</definedName>
    <definedName name="cualquiercosa6" localSheetId="58">'[1]7.7.6'!#REF!</definedName>
    <definedName name="cualquiercosa6" localSheetId="76">'[1]7.7.6'!#REF!</definedName>
    <definedName name="cualquiercosa6" localSheetId="0">'[1]7.7.6'!#REF!</definedName>
    <definedName name="cualquiercosa6" localSheetId="2">'[1]7.7.6'!#REF!</definedName>
    <definedName name="cualquiercosa6" localSheetId="97">'[1]7.7.6'!#REF!</definedName>
    <definedName name="cualquiercosa6" localSheetId="98">'[1]7.7.6'!#REF!</definedName>
    <definedName name="cualquiercosa6" localSheetId="99">'[1]7.7.6'!#REF!</definedName>
    <definedName name="cualquiercosa6">'[1]7.7.6'!#REF!</definedName>
    <definedName name="DD">'[2]Dias Festivos'!$A$4</definedName>
    <definedName name="DiasFestivos" localSheetId="23">OFFSET(DD,1,0,COUNTA('[2]Dias Festivos'!$A:$A)-COUNTA('[2]Dias Festivos'!$A$1:DD),1)</definedName>
    <definedName name="DiasFestivos" localSheetId="73">OFFSET(DD,1,0,COUNTA('[2]Dias Festivos'!$A:$A)-COUNTA('[2]Dias Festivos'!$A$1:DD),1)</definedName>
    <definedName name="DiasFestivos" localSheetId="3">OFFSET(DD,1,0,COUNTA('[2]Dias Festivos'!$A:$A)-COUNTA('[2]Dias Festivos'!$A$1:DD),1)</definedName>
    <definedName name="DiasFestivos" localSheetId="0">OFFSET(DD,1,0,COUNTA('[2]Dias Festivos'!$A:$A)-COUNTA('[2]Dias Festivos'!$A$1:DD),1)</definedName>
    <definedName name="DiasFestivos" localSheetId="2">OFFSET(DD,1,0,COUNTA('[2]Dias Festivos'!$A:$A)-COUNTA('[2]Dias Festivos'!$A$1:DD),1)</definedName>
    <definedName name="DiasFestivos">OFFSET(DD,1,0,COUNTA('[2]Dias Festivos'!$A:$A)-COUNTA('[2]Dias Festivos'!$A$1:DD),1)</definedName>
    <definedName name="e" localSheetId="23">#REF!</definedName>
    <definedName name="e" localSheetId="73">#REF!</definedName>
    <definedName name="e" localSheetId="76">#REF!</definedName>
    <definedName name="e" localSheetId="2">#REF!</definedName>
    <definedName name="e">#REF!</definedName>
    <definedName name="Egresos" localSheetId="1">'[1]7.7.6'!#REF!</definedName>
    <definedName name="Egresos" localSheetId="9">'[1]7.7.6'!#REF!</definedName>
    <definedName name="Egresos" localSheetId="15">'[1]7.7.6'!#REF!</definedName>
    <definedName name="Egresos" localSheetId="21">'[1]7.7.6'!#REF!</definedName>
    <definedName name="Egresos" localSheetId="23">'[1]7.7.6'!#REF!</definedName>
    <definedName name="Egresos" localSheetId="24">'[1]7.7.6'!#REF!</definedName>
    <definedName name="Egresos" localSheetId="28">'[1]7.7.6'!#REF!</definedName>
    <definedName name="Egresos" localSheetId="32">'[1]7.7.6'!#REF!</definedName>
    <definedName name="Egresos" localSheetId="38">'[1]7.7.6'!#REF!</definedName>
    <definedName name="Egresos" localSheetId="57">'[1]7.7.6'!#REF!</definedName>
    <definedName name="Egresos" localSheetId="58">'[1]7.7.6'!#REF!</definedName>
    <definedName name="Egresos" localSheetId="73">'[1]7.7.6'!#REF!</definedName>
    <definedName name="Egresos" localSheetId="76">'[1]7.7.6'!#REF!</definedName>
    <definedName name="Egresos" localSheetId="0">'[1]7.7.6'!#REF!</definedName>
    <definedName name="Egresos" localSheetId="2">'[1]7.7.6'!#REF!</definedName>
    <definedName name="Egresos" localSheetId="81">'[1]7.7.6'!#REF!</definedName>
    <definedName name="Egresos" localSheetId="97">'[1]7.7.6'!#REF!</definedName>
    <definedName name="Egresos" localSheetId="98">'[1]7.7.6'!#REF!</definedName>
    <definedName name="Egresos" localSheetId="99">'[1]7.7.6'!#REF!</definedName>
    <definedName name="Egresos">'[1]7.7.6'!#REF!</definedName>
    <definedName name="excel" localSheetId="23">#REF!</definedName>
    <definedName name="excel" localSheetId="73">#REF!</definedName>
    <definedName name="excel" localSheetId="76">#REF!</definedName>
    <definedName name="excel" localSheetId="2">#REF!</definedName>
    <definedName name="excel">#REF!</definedName>
    <definedName name="Exceso1" localSheetId="1">'[1]7.7.6'!#REF!</definedName>
    <definedName name="Exceso1" localSheetId="9">'[1]7.7.6'!#REF!</definedName>
    <definedName name="Exceso1" localSheetId="15">'[1]7.7.6'!#REF!</definedName>
    <definedName name="Exceso1" localSheetId="21">'[1]7.7.6'!#REF!</definedName>
    <definedName name="Exceso1" localSheetId="23">'[1]7.7.6'!#REF!</definedName>
    <definedName name="Exceso1" localSheetId="24">'[1]7.7.6'!#REF!</definedName>
    <definedName name="Exceso1" localSheetId="28">'[1]7.7.6'!#REF!</definedName>
    <definedName name="Exceso1" localSheetId="32">'[1]7.7.6'!#REF!</definedName>
    <definedName name="Exceso1" localSheetId="37">'[1]7.7.6'!#REF!</definedName>
    <definedName name="Exceso1" localSheetId="38">'[1]7.7.6'!#REF!</definedName>
    <definedName name="Exceso1" localSheetId="49">'[1]7.7.6'!#REF!</definedName>
    <definedName name="Exceso1" localSheetId="50">'[1]7.7.6'!#REF!</definedName>
    <definedName name="Exceso1" localSheetId="56">'[1]7.7.6'!#REF!</definedName>
    <definedName name="Exceso1" localSheetId="57">'[1]7.7.6'!#REF!</definedName>
    <definedName name="Exceso1" localSheetId="58">'[1]7.7.6'!#REF!</definedName>
    <definedName name="Exceso1" localSheetId="54">'[1]7.7.6'!#REF!</definedName>
    <definedName name="Exceso1" localSheetId="55">'[1]7.7.6'!#REF!</definedName>
    <definedName name="Exceso1" localSheetId="71">'[1]7.7.6'!#REF!</definedName>
    <definedName name="Exceso1" localSheetId="73">'[1]7.7.6'!#REF!</definedName>
    <definedName name="Exceso1" localSheetId="76">'[1]7.7.6'!#REF!</definedName>
    <definedName name="Exceso1" localSheetId="0">'[1]7.7.6'!#REF!</definedName>
    <definedName name="Exceso1" localSheetId="2">'[1]7.7.6'!#REF!</definedName>
    <definedName name="Exceso1" localSheetId="80">'[1]7.7.6'!#REF!</definedName>
    <definedName name="Exceso1" localSheetId="81">'[1]7.7.6'!#REF!</definedName>
    <definedName name="Exceso1" localSheetId="85">'[1]7.7.6'!#REF!</definedName>
    <definedName name="Exceso1" localSheetId="89">'[1]7.7.6'!#REF!</definedName>
    <definedName name="Exceso1" localSheetId="79">'[1]7.7.6'!#REF!</definedName>
    <definedName name="Exceso1" localSheetId="97">'[1]7.7.6'!#REF!</definedName>
    <definedName name="Exceso1" localSheetId="98">'[1]7.7.6'!#REF!</definedName>
    <definedName name="Exceso1" localSheetId="99">'[1]7.7.6'!#REF!</definedName>
    <definedName name="Exceso1">'[1]7.7.6'!#REF!</definedName>
    <definedName name="Exceso2" localSheetId="1">'[1]7.7.6'!#REF!</definedName>
    <definedName name="Exceso2" localSheetId="9">'[1]7.7.6'!#REF!</definedName>
    <definedName name="Exceso2" localSheetId="15">'[1]7.7.6'!#REF!</definedName>
    <definedName name="Exceso2" localSheetId="21">'[1]7.7.6'!#REF!</definedName>
    <definedName name="Exceso2" localSheetId="23">'[1]7.7.6'!#REF!</definedName>
    <definedName name="Exceso2" localSheetId="24">'[1]7.7.6'!#REF!</definedName>
    <definedName name="Exceso2" localSheetId="28">'[1]7.7.6'!#REF!</definedName>
    <definedName name="Exceso2" localSheetId="32">'[1]7.7.6'!#REF!</definedName>
    <definedName name="Exceso2" localSheetId="37">'[1]7.7.6'!#REF!</definedName>
    <definedName name="Exceso2" localSheetId="38">'[1]7.7.6'!#REF!</definedName>
    <definedName name="Exceso2" localSheetId="49">'[1]7.7.6'!#REF!</definedName>
    <definedName name="Exceso2" localSheetId="50">'[1]7.7.6'!#REF!</definedName>
    <definedName name="Exceso2" localSheetId="56">'[1]7.7.6'!#REF!</definedName>
    <definedName name="Exceso2" localSheetId="57">'[1]7.7.6'!#REF!</definedName>
    <definedName name="Exceso2" localSheetId="58">'[1]7.7.6'!#REF!</definedName>
    <definedName name="Exceso2" localSheetId="54">'[1]7.7.6'!#REF!</definedName>
    <definedName name="Exceso2" localSheetId="55">'[1]7.7.6'!#REF!</definedName>
    <definedName name="Exceso2" localSheetId="71">'[1]7.7.6'!#REF!</definedName>
    <definedName name="Exceso2" localSheetId="73">'[1]7.7.6'!#REF!</definedName>
    <definedName name="Exceso2" localSheetId="76">'[1]7.7.6'!#REF!</definedName>
    <definedName name="Exceso2" localSheetId="0">'[1]7.7.6'!#REF!</definedName>
    <definedName name="Exceso2" localSheetId="2">'[1]7.7.6'!#REF!</definedName>
    <definedName name="Exceso2" localSheetId="80">'[1]7.7.6'!#REF!</definedName>
    <definedName name="Exceso2" localSheetId="81">'[1]7.7.6'!#REF!</definedName>
    <definedName name="Exceso2" localSheetId="85">'[1]7.7.6'!#REF!</definedName>
    <definedName name="Exceso2" localSheetId="89">'[1]7.7.6'!#REF!</definedName>
    <definedName name="Exceso2" localSheetId="79">'[1]7.7.6'!#REF!</definedName>
    <definedName name="Exceso2" localSheetId="97">'[1]7.7.6'!#REF!</definedName>
    <definedName name="Exceso2" localSheetId="98">'[1]7.7.6'!#REF!</definedName>
    <definedName name="Exceso2" localSheetId="99">'[1]7.7.6'!#REF!</definedName>
    <definedName name="Exceso2">'[1]7.7.6'!#REF!</definedName>
    <definedName name="h">'[1]7.7.6'!$A$1:$AQ$58</definedName>
    <definedName name="INDICEPRECIO" localSheetId="23">#REF!</definedName>
    <definedName name="INDICEPRECIO" localSheetId="73">#REF!</definedName>
    <definedName name="INDICEPRECIO" localSheetId="76">#REF!</definedName>
    <definedName name="INDICEPRECIO" localSheetId="0">#REF!</definedName>
    <definedName name="INDICEPRECIO" localSheetId="2">#REF!</definedName>
    <definedName name="INDICEPRECIO">#REF!</definedName>
    <definedName name="INDICEPRECIOSA" localSheetId="23">#REF!</definedName>
    <definedName name="INDICEPRECIOSA" localSheetId="73">#REF!</definedName>
    <definedName name="INDICEPRECIOSA" localSheetId="76">#REF!</definedName>
    <definedName name="INDICEPRECIOSA" localSheetId="0">#REF!</definedName>
    <definedName name="INDICEPRECIOSA" localSheetId="2">#REF!</definedName>
    <definedName name="INDICEPRECIOSA">#REF!</definedName>
    <definedName name="INDICEVOLUMEN" localSheetId="23">#REF!</definedName>
    <definedName name="INDICEVOLUMEN" localSheetId="73">#REF!</definedName>
    <definedName name="INDICEVOLUMEN" localSheetId="76">#REF!</definedName>
    <definedName name="INDICEVOLUMEN" localSheetId="0">#REF!</definedName>
    <definedName name="INDICEVOLUMEN" localSheetId="2">#REF!</definedName>
    <definedName name="INDICEVOLUMEN">#REF!</definedName>
    <definedName name="INDICEVOLUMENSA" localSheetId="23">#REF!</definedName>
    <definedName name="INDICEVOLUMENSA" localSheetId="76">#REF!</definedName>
    <definedName name="INDICEVOLUMENSA" localSheetId="0">#REF!</definedName>
    <definedName name="INDICEVOLUMENSA" localSheetId="2">#REF!</definedName>
    <definedName name="INDICEVOLUMENSA">#REF!</definedName>
    <definedName name="Interval" localSheetId="23">'[3]Office Work Schedule'!#REF!</definedName>
    <definedName name="Interval" localSheetId="76">'[3]Office Work Schedule'!#REF!</definedName>
    <definedName name="Interval" localSheetId="0">'[3]Office Work Schedule'!#REF!</definedName>
    <definedName name="Interval" localSheetId="2">'[3]Office Work Schedule'!#REF!</definedName>
    <definedName name="Interval">'[3]Office Work Schedule'!#REF!</definedName>
    <definedName name="Mapa2" localSheetId="4">'[1]7.7.6'!#REF!</definedName>
    <definedName name="Mapa2" localSheetId="1">'[1]7.7.6'!#REF!</definedName>
    <definedName name="Mapa2" localSheetId="23">'[1]7.7.6'!#REF!</definedName>
    <definedName name="Mapa2" localSheetId="58">'[1]7.7.6'!#REF!</definedName>
    <definedName name="Mapa2" localSheetId="76">'[1]7.7.6'!#REF!</definedName>
    <definedName name="Mapa2" localSheetId="0">'[1]7.7.6'!#REF!</definedName>
    <definedName name="Mapa2" localSheetId="2">'[1]7.7.6'!#REF!</definedName>
    <definedName name="Mapa2" localSheetId="97">'[1]7.7.6'!#REF!</definedName>
    <definedName name="Mapa2" localSheetId="98">'[1]7.7.6'!#REF!</definedName>
    <definedName name="Mapa2" localSheetId="99">'[1]7.7.6'!#REF!</definedName>
    <definedName name="Mapa2">'[1]7.7.6'!#REF!</definedName>
    <definedName name="ocho" localSheetId="1">'[1]7.7.6'!#REF!</definedName>
    <definedName name="ocho" localSheetId="9">'[1]7.7.6'!#REF!</definedName>
    <definedName name="ocho" localSheetId="15">'[1]7.7.6'!#REF!</definedName>
    <definedName name="ocho" localSheetId="21">'[1]7.7.6'!#REF!</definedName>
    <definedName name="ocho" localSheetId="23">'[1]7.7.6'!#REF!</definedName>
    <definedName name="ocho" localSheetId="24">'[1]7.7.6'!#REF!</definedName>
    <definedName name="ocho" localSheetId="28">'[1]7.7.6'!#REF!</definedName>
    <definedName name="ocho" localSheetId="32">'[1]7.7.6'!#REF!</definedName>
    <definedName name="ocho" localSheetId="38">'[1]7.7.6'!#REF!</definedName>
    <definedName name="ocho" localSheetId="57">'[1]7.7.6'!#REF!</definedName>
    <definedName name="ocho" localSheetId="58">'[1]7.7.6'!#REF!</definedName>
    <definedName name="ocho" localSheetId="55">'[1]7.7.6'!#REF!</definedName>
    <definedName name="ocho" localSheetId="76">'[1]7.7.6'!#REF!</definedName>
    <definedName name="ocho" localSheetId="0">'[1]7.7.6'!#REF!</definedName>
    <definedName name="ocho" localSheetId="2">'[1]7.7.6'!#REF!</definedName>
    <definedName name="ocho" localSheetId="81">'[1]7.7.6'!#REF!</definedName>
    <definedName name="ocho" localSheetId="97">'[1]7.7.6'!#REF!</definedName>
    <definedName name="ocho" localSheetId="98">'[1]7.7.6'!#REF!</definedName>
    <definedName name="ocho" localSheetId="99">'[1]7.7.6'!#REF!</definedName>
    <definedName name="ocho">'[1]7.7.6'!#REF!</definedName>
    <definedName name="Print1">'[1]7.7.6'!$A$1:$AQ$58</definedName>
    <definedName name="Print2" localSheetId="1">'[1]7.7.6'!#REF!</definedName>
    <definedName name="Print2" localSheetId="9">'[1]7.7.6'!#REF!</definedName>
    <definedName name="Print2" localSheetId="15">'[1]7.7.6'!#REF!</definedName>
    <definedName name="Print2" localSheetId="21">'[1]7.7.6'!#REF!</definedName>
    <definedName name="Print2" localSheetId="23">'[1]7.7.6'!#REF!</definedName>
    <definedName name="Print2" localSheetId="24">'[1]7.7.6'!#REF!</definedName>
    <definedName name="Print2" localSheetId="28">'[1]7.7.6'!#REF!</definedName>
    <definedName name="Print2" localSheetId="32">'[1]7.7.6'!#REF!</definedName>
    <definedName name="Print2" localSheetId="37">'[1]7.7.6'!#REF!</definedName>
    <definedName name="Print2" localSheetId="38">'[1]7.7.6'!#REF!</definedName>
    <definedName name="Print2" localSheetId="49">'[1]7.7.6'!#REF!</definedName>
    <definedName name="Print2" localSheetId="50">'[1]7.7.6'!#REF!</definedName>
    <definedName name="Print2" localSheetId="56">'[1]7.7.6'!#REF!</definedName>
    <definedName name="Print2" localSheetId="57">'[1]7.7.6'!#REF!</definedName>
    <definedName name="Print2" localSheetId="58">'[1]7.7.6'!#REF!</definedName>
    <definedName name="Print2" localSheetId="54">'[1]7.7.6'!#REF!</definedName>
    <definedName name="Print2" localSheetId="55">'[1]7.7.6'!#REF!</definedName>
    <definedName name="Print2" localSheetId="71">'[1]7.7.6'!#REF!</definedName>
    <definedName name="Print2" localSheetId="73">'[1]7.7.6'!#REF!</definedName>
    <definedName name="Print2" localSheetId="76">'[1]7.7.6'!#REF!</definedName>
    <definedName name="Print2" localSheetId="0">'[1]7.7.6'!#REF!</definedName>
    <definedName name="Print2" localSheetId="2">'[1]7.7.6'!#REF!</definedName>
    <definedName name="Print2" localSheetId="80">'[1]7.7.6'!#REF!</definedName>
    <definedName name="Print2" localSheetId="81">'[1]7.7.6'!#REF!</definedName>
    <definedName name="Print2" localSheetId="85">'[1]7.7.6'!#REF!</definedName>
    <definedName name="Print2" localSheetId="89">'[1]7.7.6'!#REF!</definedName>
    <definedName name="Print2" localSheetId="79">'[1]7.7.6'!#REF!</definedName>
    <definedName name="Print2" localSheetId="97">'[1]7.7.6'!#REF!</definedName>
    <definedName name="Print2" localSheetId="98">'[1]7.7.6'!#REF!</definedName>
    <definedName name="Print2" localSheetId="99">'[1]7.7.6'!#REF!</definedName>
    <definedName name="Print2">'[1]7.7.6'!#REF!</definedName>
    <definedName name="Print3" localSheetId="1">'[1]7.7.6'!#REF!</definedName>
    <definedName name="Print3" localSheetId="23">'[1]7.7.6'!#REF!</definedName>
    <definedName name="Print3" localSheetId="58">'[1]7.7.6'!#REF!</definedName>
    <definedName name="Print3" localSheetId="73">'[1]7.7.6'!#REF!</definedName>
    <definedName name="Print3" localSheetId="76">'[1]7.7.6'!#REF!</definedName>
    <definedName name="Print3" localSheetId="0">'[1]7.7.6'!#REF!</definedName>
    <definedName name="Print3" localSheetId="2">'[1]7.7.6'!#REF!</definedName>
    <definedName name="Print3" localSheetId="81">'[1]7.7.6'!#REF!</definedName>
    <definedName name="Print3" localSheetId="97">'[1]7.7.6'!#REF!</definedName>
    <definedName name="Print3" localSheetId="98">'[1]7.7.6'!#REF!</definedName>
    <definedName name="Print3" localSheetId="99">'[1]7.7.6'!#REF!</definedName>
    <definedName name="Print3">'[1]7.7.6'!#REF!</definedName>
    <definedName name="RepFSS">'[1]7.7.6'!$T$1:$Y$57</definedName>
    <definedName name="rPT" localSheetId="23">OFFSET(DD,0,0,COUNTA('[2]Dias Festivos'!$A:$A)-COUNTA('[2]Dias Festivos'!$A$1:OFFSET(DD,-1,0,1,1)),COUNTA('[2]Dias Festivos'!$4:$4))</definedName>
    <definedName name="rPT" localSheetId="73">OFFSET(DD,0,0,COUNTA('[2]Dias Festivos'!$A:$A)-COUNTA('[2]Dias Festivos'!$A$1:OFFSET(DD,-1,0,1,1)),COUNTA('[2]Dias Festivos'!$4:$4))</definedName>
    <definedName name="rPT" localSheetId="3">OFFSET(DD,0,0,COUNTA('[2]Dias Festivos'!$A:$A)-COUNTA('[2]Dias Festivos'!$A$1:OFFSET(DD,-1,0,1,1)),COUNTA('[2]Dias Festivos'!$4:$4))</definedName>
    <definedName name="rPT" localSheetId="0">OFFSET(DD,0,0,COUNTA('[2]Dias Festivos'!$A:$A)-COUNTA('[2]Dias Festivos'!$A$1:OFFSET(DD,-1,0,1,1)),COUNTA('[2]Dias Festivos'!$4:$4))</definedName>
    <definedName name="rPT" localSheetId="2">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3">'[3]Office Work Schedule'!#REF!</definedName>
    <definedName name="ScheduleStart" localSheetId="73">'[3]Office Work Schedule'!#REF!</definedName>
    <definedName name="ScheduleStart" localSheetId="76">'[3]Office Work Schedule'!#REF!</definedName>
    <definedName name="ScheduleStart" localSheetId="3">'[3]Office Work Schedule'!#REF!</definedName>
    <definedName name="ScheduleStart" localSheetId="0">'[3]Office Work Schedule'!#REF!</definedName>
    <definedName name="ScheduleStart" localSheetId="2">'[3]Office Work Schedule'!#REF!</definedName>
    <definedName name="ScheduleStart">'[3]Office Work Schedule'!#REF!</definedName>
    <definedName name="Slicer_ENTIDAD">#N/A</definedName>
    <definedName name="Slicer_Tipo_de_fondo">#N/A</definedName>
    <definedName name="srl" localSheetId="1">'[1]7.7.6'!#REF!</definedName>
    <definedName name="srl" localSheetId="9">'[1]7.7.6'!#REF!</definedName>
    <definedName name="srl" localSheetId="15">'[1]7.7.6'!#REF!</definedName>
    <definedName name="srl" localSheetId="21">'[1]7.7.6'!#REF!</definedName>
    <definedName name="srl" localSheetId="23">'[1]7.7.6'!#REF!</definedName>
    <definedName name="srl" localSheetId="24">'[1]7.7.6'!#REF!</definedName>
    <definedName name="srl" localSheetId="28">'[1]7.7.6'!#REF!</definedName>
    <definedName name="srl" localSheetId="32">'[1]7.7.6'!#REF!</definedName>
    <definedName name="srl" localSheetId="38">'[1]7.7.6'!#REF!</definedName>
    <definedName name="srl" localSheetId="57">'[1]7.7.6'!#REF!</definedName>
    <definedName name="srl" localSheetId="58">'[1]7.7.6'!#REF!</definedName>
    <definedName name="srl" localSheetId="55">'[1]7.7.6'!#REF!</definedName>
    <definedName name="srl" localSheetId="73">'[1]7.7.6'!#REF!</definedName>
    <definedName name="srl" localSheetId="76">'[1]7.7.6'!#REF!</definedName>
    <definedName name="srl" localSheetId="0">'[1]7.7.6'!#REF!</definedName>
    <definedName name="srl" localSheetId="2">'[1]7.7.6'!#REF!</definedName>
    <definedName name="srl" localSheetId="81">'[1]7.7.6'!#REF!</definedName>
    <definedName name="srl" localSheetId="97">'[1]7.7.6'!#REF!</definedName>
    <definedName name="srl" localSheetId="98">'[1]7.7.6'!#REF!</definedName>
    <definedName name="srl" localSheetId="99">'[1]7.7.6'!#REF!</definedName>
    <definedName name="srl">'[1]7.7.6'!#REF!</definedName>
    <definedName name="SVDS" localSheetId="1">'[1]7.7.6'!#REF!</definedName>
    <definedName name="SVDS" localSheetId="9">'[1]7.7.6'!#REF!</definedName>
    <definedName name="SVDS" localSheetId="15">'[1]7.7.6'!#REF!</definedName>
    <definedName name="SVDS" localSheetId="21">'[1]7.7.6'!#REF!</definedName>
    <definedName name="SVDS" localSheetId="23">'[1]7.7.6'!#REF!</definedName>
    <definedName name="SVDS" localSheetId="24">'[1]7.7.6'!#REF!</definedName>
    <definedName name="SVDS" localSheetId="28">'[1]7.7.6'!#REF!</definedName>
    <definedName name="SVDS" localSheetId="32">'[1]7.7.6'!#REF!</definedName>
    <definedName name="SVDS" localSheetId="38">'[1]7.7.6'!#REF!</definedName>
    <definedName name="SVDS" localSheetId="57">'[1]7.7.6'!#REF!</definedName>
    <definedName name="SVDS" localSheetId="58">'[1]7.7.6'!#REF!</definedName>
    <definedName name="SVDS" localSheetId="55">'[1]7.7.6'!#REF!</definedName>
    <definedName name="SVDS" localSheetId="73">'[1]7.7.6'!#REF!</definedName>
    <definedName name="SVDS" localSheetId="76">'[1]7.7.6'!#REF!</definedName>
    <definedName name="SVDS" localSheetId="0">'[1]7.7.6'!#REF!</definedName>
    <definedName name="SVDS" localSheetId="2">'[1]7.7.6'!#REF!</definedName>
    <definedName name="SVDS" localSheetId="81">'[1]7.7.6'!#REF!</definedName>
    <definedName name="SVDS" localSheetId="89">'[1]7.7.6'!#REF!</definedName>
    <definedName name="SVDS" localSheetId="97">'[1]7.7.6'!#REF!</definedName>
    <definedName name="SVDS" localSheetId="98">'[1]7.7.6'!#REF!</definedName>
    <definedName name="SVDS" localSheetId="99">'[1]7.7.6'!#REF!</definedName>
    <definedName name="SVDS">'[1]7.7.6'!#REF!</definedName>
    <definedName name="Totales">'[1]7.7.6'!$A$1:$AP$58</definedName>
    <definedName name="Type" localSheetId="23">'[4]Maintenance Work Order'!#REF!</definedName>
    <definedName name="Type" localSheetId="73">'[4]Maintenance Work Order'!#REF!</definedName>
    <definedName name="Type" localSheetId="76">'[4]Maintenance Work Order'!#REF!</definedName>
    <definedName name="Type" localSheetId="3">'[4]Maintenance Work Order'!#REF!</definedName>
    <definedName name="Type" localSheetId="0">'[4]Maintenance Work Order'!#REF!</definedName>
    <definedName name="Type" localSheetId="2">'[5]Maintenance Work Order'!#REF!</definedName>
    <definedName name="Type">'[4]Maintenance Work Order'!#REF!</definedName>
    <definedName name="unnamed" localSheetId="23">#REF!</definedName>
    <definedName name="unnamed" localSheetId="73">#REF!</definedName>
    <definedName name="unnamed" localSheetId="76">#REF!</definedName>
    <definedName name="unnamed" localSheetId="3">#REF!</definedName>
    <definedName name="unnamed" localSheetId="0">#REF!</definedName>
    <definedName name="unnamed" localSheetId="2">#REF!</definedName>
    <definedName name="unnamed">#REF!</definedName>
    <definedName name="Urtea">[2]Calendario!$B$5</definedName>
    <definedName name="Vacaciones" localSheetId="23">OFFSET(VV,1,0,COUNTA([6]Vacaciones!$A:$A)-COUNTA([6]Vacaciones!$A$1:VV),1)</definedName>
    <definedName name="Vacaciones" localSheetId="73">OFFSET(VV,1,0,COUNTA([6]Vacaciones!$A:$A)-COUNTA([6]Vacaciones!$A$1:VV),1)</definedName>
    <definedName name="Vacaciones" localSheetId="3">OFFSET(VV,1,0,COUNTA([6]Vacaciones!$A:$A)-COUNTA([6]Vacaciones!$A$1:VV),1)</definedName>
    <definedName name="Vacaciones" localSheetId="0">OFFSET(VV,1,0,COUNTA([6]Vacaciones!$A:$A)-COUNTA([6]Vacaciones!$A$1:VV),1)</definedName>
    <definedName name="Vacaciones" localSheetId="2">OFFSET(VV,1,0,COUNTA([6]Vacaciones!$A:$A)-COUNTA([6]Vacaciones!$A$1:VV),1)</definedName>
    <definedName name="Vacaciones">OFFSET(VV,1,0,COUNTA([6]Vacaciones!$A:$A)-COUNTA([6]Vacaciones!$A$1:VV),1)</definedName>
    <definedName name="VV">[6]Vacaciones!$A$4</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465" l="1"/>
  <c r="D6" i="222"/>
  <c r="D7" i="222"/>
  <c r="D8" i="222"/>
  <c r="D9" i="222"/>
  <c r="D10" i="222"/>
  <c r="E10" i="222" s="1"/>
  <c r="D11" i="222"/>
  <c r="D12" i="222"/>
  <c r="D13" i="222"/>
  <c r="D14" i="222"/>
  <c r="D15" i="222"/>
  <c r="E15" i="222" s="1"/>
  <c r="D16" i="222"/>
  <c r="E16" i="222" s="1"/>
  <c r="D17" i="222"/>
  <c r="E17" i="222" s="1"/>
  <c r="D18" i="222"/>
  <c r="D19" i="222"/>
  <c r="D20" i="222"/>
  <c r="D21" i="222"/>
  <c r="D22" i="222"/>
  <c r="F22" i="222" s="1"/>
  <c r="D23" i="222"/>
  <c r="E6" i="222"/>
  <c r="F6" i="222"/>
  <c r="E7" i="222"/>
  <c r="F7" i="222"/>
  <c r="E8" i="222"/>
  <c r="F8" i="222"/>
  <c r="E9" i="222"/>
  <c r="F9" i="222"/>
  <c r="E11" i="222"/>
  <c r="F11" i="222"/>
  <c r="E12" i="222"/>
  <c r="F12" i="222"/>
  <c r="E13" i="222"/>
  <c r="F13" i="222"/>
  <c r="E14" i="222"/>
  <c r="F14" i="222"/>
  <c r="E18" i="222"/>
  <c r="F18" i="222"/>
  <c r="E19" i="222"/>
  <c r="F19" i="222"/>
  <c r="E20" i="222"/>
  <c r="F20" i="222"/>
  <c r="E21" i="222"/>
  <c r="F21" i="222"/>
  <c r="E22" i="222"/>
  <c r="E23" i="222"/>
  <c r="F23" i="222"/>
  <c r="H7" i="78"/>
  <c r="H8" i="78"/>
  <c r="H9" i="78"/>
  <c r="H10" i="78"/>
  <c r="H11" i="78"/>
  <c r="H12" i="78"/>
  <c r="H13" i="78"/>
  <c r="H14" i="78"/>
  <c r="H15" i="78"/>
  <c r="H16" i="78"/>
  <c r="H17" i="78"/>
  <c r="H18" i="78"/>
  <c r="H19" i="78"/>
  <c r="H20" i="78"/>
  <c r="H21" i="78"/>
  <c r="H22" i="78"/>
  <c r="H23" i="78"/>
  <c r="H24" i="78"/>
  <c r="C23" i="395"/>
  <c r="E9" i="29"/>
  <c r="E10" i="29"/>
  <c r="E11" i="29"/>
  <c r="E12" i="29"/>
  <c r="E13" i="29"/>
  <c r="E8" i="29"/>
  <c r="E7" i="29"/>
  <c r="E6" i="29"/>
  <c r="E5" i="29"/>
  <c r="B5" i="177"/>
  <c r="F98" i="491"/>
  <c r="H92" i="491"/>
  <c r="C5" i="391"/>
  <c r="E88" i="491"/>
  <c r="H74" i="491"/>
  <c r="E74" i="491"/>
  <c r="E89" i="491"/>
  <c r="C22" i="389"/>
  <c r="F17" i="222" l="1"/>
  <c r="F16" i="222"/>
  <c r="F10" i="222"/>
  <c r="F15" i="222"/>
  <c r="L20" i="383" l="1"/>
  <c r="E103" i="491" l="1"/>
  <c r="F11" i="491"/>
  <c r="F10" i="491"/>
  <c r="E22" i="491"/>
  <c r="E20" i="491"/>
  <c r="E19" i="491"/>
  <c r="E18" i="491"/>
  <c r="D20" i="491"/>
  <c r="D19" i="491"/>
  <c r="D18" i="491"/>
  <c r="C26" i="491"/>
  <c r="C12" i="465"/>
  <c r="B23" i="215" l="1"/>
  <c r="C23" i="215"/>
  <c r="J22" i="217"/>
  <c r="A2" i="282"/>
  <c r="B14" i="29"/>
  <c r="C14" i="29"/>
  <c r="D14" i="29"/>
  <c r="E14" i="29"/>
  <c r="B15" i="276" s="1"/>
  <c r="F5" i="29"/>
  <c r="F6" i="29"/>
  <c r="F7" i="29"/>
  <c r="F8" i="29"/>
  <c r="F9" i="29"/>
  <c r="F10" i="29"/>
  <c r="F11" i="29"/>
  <c r="F12" i="29"/>
  <c r="F13" i="29"/>
  <c r="D5" i="391"/>
  <c r="E9" i="400"/>
  <c r="E10" i="400"/>
  <c r="E11" i="400"/>
  <c r="E12" i="400"/>
  <c r="E13" i="400"/>
  <c r="E14" i="400"/>
  <c r="E15" i="400"/>
  <c r="E8" i="400"/>
  <c r="E7" i="400"/>
  <c r="E6" i="400"/>
  <c r="E5" i="400"/>
  <c r="B16" i="400"/>
  <c r="B17" i="449"/>
  <c r="K7" i="449"/>
  <c r="K8" i="449"/>
  <c r="K9" i="449"/>
  <c r="K10" i="449"/>
  <c r="K11" i="449"/>
  <c r="K12" i="449"/>
  <c r="K13" i="449"/>
  <c r="K14" i="449"/>
  <c r="K15" i="449"/>
  <c r="K16" i="449"/>
  <c r="G10" i="449"/>
  <c r="G11" i="449"/>
  <c r="G12" i="449"/>
  <c r="G13" i="449"/>
  <c r="G14" i="449"/>
  <c r="G15" i="449"/>
  <c r="G16" i="449"/>
  <c r="F14" i="29" l="1"/>
  <c r="G37" i="452"/>
  <c r="C22" i="374" l="1"/>
  <c r="D5" i="374"/>
  <c r="D6" i="374"/>
  <c r="D7" i="374"/>
  <c r="D8" i="374"/>
  <c r="D9" i="374"/>
  <c r="D10" i="374"/>
  <c r="D11" i="374"/>
  <c r="D12" i="374"/>
  <c r="D13" i="374"/>
  <c r="D14" i="374"/>
  <c r="D16" i="374"/>
  <c r="D17" i="374"/>
  <c r="D18" i="374"/>
  <c r="D19" i="374"/>
  <c r="D21" i="374"/>
  <c r="H23" i="226" l="1"/>
  <c r="D25" i="282"/>
  <c r="B12" i="465"/>
  <c r="F13" i="465"/>
  <c r="D5" i="459"/>
  <c r="D6" i="459"/>
  <c r="D7" i="459"/>
  <c r="D8" i="459"/>
  <c r="A23" i="226"/>
  <c r="A23" i="224"/>
  <c r="A23" i="222"/>
  <c r="A22" i="217"/>
  <c r="A23" i="215"/>
  <c r="A2" i="308"/>
  <c r="F24" i="78"/>
  <c r="D24" i="78"/>
  <c r="B24" i="78"/>
  <c r="A24" i="78"/>
  <c r="C41" i="394"/>
  <c r="B23" i="395" s="1"/>
  <c r="B41" i="394"/>
  <c r="B22" i="283"/>
  <c r="A22" i="283"/>
  <c r="D20" i="444"/>
  <c r="E6" i="444"/>
  <c r="F6" i="444" s="1"/>
  <c r="E7" i="444"/>
  <c r="F7" i="444" s="1"/>
  <c r="E8" i="444"/>
  <c r="F8" i="444" s="1"/>
  <c r="E9" i="444"/>
  <c r="F9" i="444" s="1"/>
  <c r="E10" i="444"/>
  <c r="F10" i="444" s="1"/>
  <c r="E11" i="444"/>
  <c r="F11" i="444" s="1"/>
  <c r="E12" i="444"/>
  <c r="F12" i="444" s="1"/>
  <c r="E13" i="444"/>
  <c r="F13" i="444" s="1"/>
  <c r="E14" i="444"/>
  <c r="F14" i="444" s="1"/>
  <c r="E15" i="444"/>
  <c r="F15" i="444" s="1"/>
  <c r="E16" i="444"/>
  <c r="F16" i="444" s="1"/>
  <c r="E17" i="444"/>
  <c r="F17" i="444" s="1"/>
  <c r="E18" i="444"/>
  <c r="F18" i="444" s="1"/>
  <c r="E19" i="444"/>
  <c r="F19" i="444" s="1"/>
  <c r="E5" i="444"/>
  <c r="A15" i="276"/>
  <c r="B15" i="447"/>
  <c r="A15" i="72"/>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22" i="450"/>
  <c r="C22" i="450" s="1"/>
  <c r="D23" i="450"/>
  <c r="C23" i="450" s="1"/>
  <c r="D24" i="450"/>
  <c r="C24" i="450" s="1"/>
  <c r="D25" i="450"/>
  <c r="C25" i="450" s="1"/>
  <c r="D26" i="450"/>
  <c r="C26" i="450" s="1"/>
  <c r="D27" i="450"/>
  <c r="C27" i="450" s="1"/>
  <c r="D28" i="450"/>
  <c r="C28" i="450" s="1"/>
  <c r="D29" i="450"/>
  <c r="C29" i="450" s="1"/>
  <c r="D5" i="450"/>
  <c r="C8" i="391"/>
  <c r="D8" i="391" s="1"/>
  <c r="C7" i="391"/>
  <c r="D7" i="391" s="1"/>
  <c r="C6" i="391"/>
  <c r="D6" i="391" s="1"/>
  <c r="D9" i="391" l="1"/>
  <c r="D23" i="395"/>
  <c r="H5" i="452"/>
  <c r="E20" i="444"/>
  <c r="F5" i="444"/>
  <c r="A15" i="400" l="1"/>
  <c r="A16" i="449"/>
  <c r="A22" i="389"/>
  <c r="A22" i="385"/>
  <c r="A21" i="382"/>
  <c r="A2" i="381"/>
  <c r="A22" i="381"/>
  <c r="B22" i="380"/>
  <c r="A22" i="407"/>
  <c r="B22" i="435"/>
  <c r="B22" i="342"/>
  <c r="A22" i="434"/>
  <c r="A22" i="402"/>
  <c r="A23" i="427"/>
  <c r="A22" i="489"/>
  <c r="A22" i="333"/>
  <c r="B5" i="336"/>
  <c r="I22" i="335"/>
  <c r="H22" i="335"/>
  <c r="G22" i="335"/>
  <c r="D22" i="335"/>
  <c r="C22" i="335"/>
  <c r="B22" i="335"/>
  <c r="A22" i="335"/>
  <c r="H22" i="226" l="1"/>
  <c r="B24" i="224"/>
  <c r="E22" i="224"/>
  <c r="F22" i="224"/>
  <c r="F37" i="452"/>
  <c r="D22" i="215"/>
  <c r="E23" i="282"/>
  <c r="G23" i="282" s="1"/>
  <c r="E24" i="282"/>
  <c r="F24" i="282" s="1"/>
  <c r="C23" i="78"/>
  <c r="E23" i="78"/>
  <c r="G23" i="78"/>
  <c r="E21" i="283"/>
  <c r="C21" i="283"/>
  <c r="C9" i="391" l="1"/>
  <c r="E22" i="215"/>
  <c r="F22" i="215"/>
  <c r="G24" i="282"/>
  <c r="F23" i="282"/>
  <c r="C14" i="72" l="1"/>
  <c r="B14" i="72"/>
  <c r="D14" i="72"/>
  <c r="E14" i="72" s="1"/>
  <c r="D30" i="450"/>
  <c r="E30" i="450"/>
  <c r="B9" i="391"/>
  <c r="E20" i="389"/>
  <c r="E21" i="389"/>
  <c r="D21" i="385"/>
  <c r="B21" i="384"/>
  <c r="A20" i="384"/>
  <c r="B20" i="384"/>
  <c r="C20" i="384"/>
  <c r="D20" i="384"/>
  <c r="E20" i="384"/>
  <c r="F20" i="384"/>
  <c r="G20" i="384"/>
  <c r="H20" i="384"/>
  <c r="J20" i="384"/>
  <c r="K20" i="384"/>
  <c r="L20" i="384"/>
  <c r="M20" i="384"/>
  <c r="E21" i="380"/>
  <c r="H21" i="380"/>
  <c r="N20" i="384" l="1"/>
  <c r="I20" i="384"/>
  <c r="D21" i="407"/>
  <c r="B21" i="377"/>
  <c r="E21" i="435"/>
  <c r="H21" i="435"/>
  <c r="E21" i="342"/>
  <c r="F21" i="342" s="1"/>
  <c r="G21" i="342"/>
  <c r="H21" i="342"/>
  <c r="F21" i="434"/>
  <c r="K21" i="434"/>
  <c r="C21" i="402"/>
  <c r="F21" i="402"/>
  <c r="G21" i="402" s="1"/>
  <c r="R21" i="427"/>
  <c r="J8" i="427"/>
  <c r="J9" i="427"/>
  <c r="J10" i="427"/>
  <c r="J11" i="427"/>
  <c r="J12" i="427"/>
  <c r="J13" i="427"/>
  <c r="J14" i="427"/>
  <c r="J15" i="427"/>
  <c r="J16" i="427"/>
  <c r="J17" i="427"/>
  <c r="J18" i="427"/>
  <c r="J19" i="427"/>
  <c r="J20" i="427"/>
  <c r="J21" i="427"/>
  <c r="J22" i="427"/>
  <c r="I22" i="427"/>
  <c r="L22" i="427"/>
  <c r="P22" i="427"/>
  <c r="F21" i="489"/>
  <c r="G21" i="489"/>
  <c r="H21" i="489"/>
  <c r="M22" i="427" l="1"/>
  <c r="Q22" i="427"/>
  <c r="O22" i="427"/>
  <c r="O21" i="427"/>
  <c r="Q21" i="427"/>
  <c r="S21" i="427"/>
  <c r="H21" i="402"/>
  <c r="I21" i="402"/>
  <c r="I21" i="435"/>
  <c r="L21" i="434"/>
  <c r="K22" i="427"/>
  <c r="N22" i="427"/>
  <c r="E21" i="333"/>
  <c r="D21" i="333"/>
  <c r="R22" i="427" l="1"/>
  <c r="S22" i="427"/>
  <c r="G13" i="465"/>
  <c r="H36" i="452"/>
  <c r="H6" i="452"/>
  <c r="H7" i="452"/>
  <c r="H8" i="452"/>
  <c r="H9" i="452"/>
  <c r="H10" i="452"/>
  <c r="H11" i="452"/>
  <c r="H12" i="452"/>
  <c r="H13" i="452"/>
  <c r="H14" i="452"/>
  <c r="H15" i="452"/>
  <c r="H16" i="452"/>
  <c r="H17" i="452"/>
  <c r="H18" i="452"/>
  <c r="H19" i="452"/>
  <c r="H20" i="452"/>
  <c r="H21" i="452"/>
  <c r="H22" i="452"/>
  <c r="H23" i="452"/>
  <c r="H24" i="452"/>
  <c r="H25" i="452"/>
  <c r="H26" i="452"/>
  <c r="H27" i="452"/>
  <c r="H28" i="452"/>
  <c r="H29" i="452"/>
  <c r="H30" i="452"/>
  <c r="H31" i="452"/>
  <c r="H32" i="452"/>
  <c r="H33" i="452"/>
  <c r="H34" i="452"/>
  <c r="H35" i="452"/>
  <c r="H37" i="452" l="1"/>
  <c r="B15" i="72"/>
  <c r="B22" i="401"/>
  <c r="E12" i="389"/>
  <c r="E13" i="389"/>
  <c r="E14" i="389"/>
  <c r="E15" i="389"/>
  <c r="E16" i="389"/>
  <c r="E17" i="389"/>
  <c r="E18" i="389"/>
  <c r="E19" i="389"/>
  <c r="D12" i="389"/>
  <c r="D13" i="389"/>
  <c r="D14" i="389"/>
  <c r="D15" i="389"/>
  <c r="D16" i="389"/>
  <c r="D17" i="389"/>
  <c r="D18" i="389"/>
  <c r="D19" i="389"/>
  <c r="D20" i="389"/>
  <c r="B22" i="385" l="1"/>
  <c r="B61" i="491"/>
  <c r="C22" i="333" l="1"/>
  <c r="C18" i="491" l="1"/>
  <c r="N84" i="491" l="1"/>
  <c r="K41" i="491"/>
  <c r="J21" i="384" l="1"/>
  <c r="K21" i="384"/>
  <c r="L21" i="384"/>
  <c r="M21" i="384"/>
  <c r="C21" i="384"/>
  <c r="D21" i="384"/>
  <c r="E21" i="384"/>
  <c r="F21" i="384"/>
  <c r="G21" i="384"/>
  <c r="H21" i="384"/>
  <c r="I21" i="384" l="1"/>
  <c r="N21" i="384"/>
  <c r="N21" i="382" l="1"/>
  <c r="B21" i="383" l="1"/>
  <c r="C21" i="383"/>
  <c r="D21" i="383"/>
  <c r="E21" i="383"/>
  <c r="F21" i="383"/>
  <c r="G21" i="383"/>
  <c r="H21" i="383"/>
  <c r="J21" i="383"/>
  <c r="K21" i="383"/>
  <c r="L21" i="383"/>
  <c r="M21" i="383"/>
  <c r="C15" i="72" l="1"/>
  <c r="T31" i="404" l="1"/>
  <c r="B30" i="491" l="1"/>
  <c r="H13" i="491" l="1"/>
  <c r="B33" i="491" l="1"/>
  <c r="B37" i="452"/>
  <c r="C37" i="452"/>
  <c r="D37" i="452"/>
  <c r="E37" i="452"/>
  <c r="I12" i="452"/>
  <c r="I7" i="452"/>
  <c r="I8" i="452"/>
  <c r="I9" i="452"/>
  <c r="I10" i="452"/>
  <c r="I11" i="452"/>
  <c r="I15" i="452"/>
  <c r="C4" i="491" l="1"/>
  <c r="C21" i="491"/>
  <c r="I6" i="452"/>
  <c r="I18" i="452"/>
  <c r="I17" i="452"/>
  <c r="I16" i="452"/>
  <c r="I34" i="452"/>
  <c r="I33" i="452"/>
  <c r="I32" i="452"/>
  <c r="I29" i="452"/>
  <c r="I31" i="452"/>
  <c r="I30" i="452"/>
  <c r="I25" i="452"/>
  <c r="I23" i="452"/>
  <c r="I28" i="452"/>
  <c r="I27" i="452"/>
  <c r="I26" i="452"/>
  <c r="I5" i="452"/>
  <c r="I22" i="452"/>
  <c r="I20" i="452"/>
  <c r="I24" i="452"/>
  <c r="I21" i="452"/>
  <c r="I36" i="452"/>
  <c r="I35" i="452"/>
  <c r="I19" i="452"/>
  <c r="I14" i="452"/>
  <c r="I13" i="452"/>
  <c r="I37" i="452" l="1"/>
  <c r="E85" i="491" l="1"/>
  <c r="F50" i="491" l="1"/>
  <c r="F47" i="491" l="1"/>
  <c r="B91" i="491" l="1"/>
  <c r="B93" i="491" s="1"/>
  <c r="E18" i="489" l="1"/>
  <c r="L41" i="491" l="1"/>
  <c r="H100" i="491" l="1"/>
  <c r="M101" i="491"/>
  <c r="M102" i="491" s="1"/>
  <c r="E95" i="491"/>
  <c r="E105" i="491" s="1"/>
  <c r="H96" i="491"/>
  <c r="M71" i="491" s="1"/>
  <c r="E66" i="491"/>
  <c r="E65" i="491"/>
  <c r="E64" i="491"/>
  <c r="E63" i="491"/>
  <c r="M62" i="491"/>
  <c r="L62" i="491"/>
  <c r="E62" i="491"/>
  <c r="E61" i="491"/>
  <c r="E60" i="491"/>
  <c r="E59" i="491"/>
  <c r="E58" i="491"/>
  <c r="E57" i="491"/>
  <c r="E56" i="491"/>
  <c r="E55" i="491"/>
  <c r="E54" i="491"/>
  <c r="E53" i="491"/>
  <c r="M52" i="491"/>
  <c r="L52" i="491"/>
  <c r="E52" i="491"/>
  <c r="E51" i="491"/>
  <c r="G50" i="491"/>
  <c r="D45" i="491"/>
  <c r="B45" i="491"/>
  <c r="C22" i="407" s="1"/>
  <c r="E39" i="491"/>
  <c r="D23" i="427" s="1"/>
  <c r="D39" i="491"/>
  <c r="B23" i="427" s="1"/>
  <c r="C38" i="491"/>
  <c r="C37" i="491"/>
  <c r="E30" i="491"/>
  <c r="H23" i="427" s="1"/>
  <c r="D30" i="491"/>
  <c r="F23" i="427" s="1"/>
  <c r="J23" i="427" s="1"/>
  <c r="K28" i="491"/>
  <c r="C28" i="491"/>
  <c r="C27" i="491"/>
  <c r="C19" i="491"/>
  <c r="D14" i="491"/>
  <c r="B14" i="491"/>
  <c r="D7" i="491"/>
  <c r="K42" i="491" l="1"/>
  <c r="B22" i="407"/>
  <c r="B22" i="389"/>
  <c r="C22" i="385"/>
  <c r="E22" i="389"/>
  <c r="D22" i="389"/>
  <c r="C20" i="491"/>
  <c r="C22" i="491" s="1"/>
  <c r="G47" i="491"/>
  <c r="L28" i="491"/>
  <c r="C30" i="491"/>
  <c r="C39" i="491"/>
  <c r="E50" i="491"/>
  <c r="F14" i="491"/>
  <c r="N62" i="491" s="1"/>
  <c r="L63" i="491"/>
  <c r="K29" i="491"/>
  <c r="D22" i="491"/>
  <c r="B22" i="374" l="1"/>
  <c r="D22" i="374" s="1"/>
  <c r="B22" i="333"/>
  <c r="D4" i="491"/>
  <c r="F15" i="491"/>
  <c r="M63" i="491"/>
  <c r="G67" i="491"/>
  <c r="D22" i="333" l="1"/>
  <c r="A23" i="384"/>
  <c r="A7" i="490" l="1"/>
  <c r="A8" i="490"/>
  <c r="A9" i="490"/>
  <c r="A6" i="490"/>
  <c r="A5" i="490"/>
  <c r="B7" i="490"/>
  <c r="B8" i="490"/>
  <c r="B9" i="490"/>
  <c r="B6" i="490"/>
  <c r="B5" i="490"/>
  <c r="F30" i="450"/>
  <c r="B10" i="490" l="1"/>
  <c r="C8" i="490" l="1"/>
  <c r="C9" i="490"/>
  <c r="C10" i="490"/>
  <c r="C7" i="490"/>
  <c r="C6" i="490"/>
  <c r="C5" i="490"/>
  <c r="D22" i="283"/>
  <c r="C24" i="226" l="1"/>
  <c r="D24" i="226"/>
  <c r="E24" i="226"/>
  <c r="F24" i="226"/>
  <c r="B24" i="226"/>
  <c r="H21" i="226"/>
  <c r="A21" i="226"/>
  <c r="D21" i="224"/>
  <c r="F21" i="224" s="1"/>
  <c r="J21" i="217"/>
  <c r="A2" i="217"/>
  <c r="D21" i="215"/>
  <c r="A2" i="215"/>
  <c r="F21" i="215" l="1"/>
  <c r="E21" i="224"/>
  <c r="L21" i="217"/>
  <c r="Q21" i="217"/>
  <c r="K21" i="217"/>
  <c r="M21" i="217"/>
  <c r="O21" i="217"/>
  <c r="R21" i="217"/>
  <c r="N21" i="217"/>
  <c r="P21" i="217"/>
  <c r="E21" i="215"/>
  <c r="C25" i="282"/>
  <c r="B25" i="282"/>
  <c r="A24" i="282"/>
  <c r="E21" i="282"/>
  <c r="F21" i="282" s="1"/>
  <c r="E22" i="282"/>
  <c r="F22" i="282" s="1"/>
  <c r="G21" i="78"/>
  <c r="G22" i="78"/>
  <c r="E21" i="78"/>
  <c r="E22" i="78"/>
  <c r="C22" i="78"/>
  <c r="A2" i="78"/>
  <c r="A2" i="490"/>
  <c r="A2" i="395"/>
  <c r="E18" i="283"/>
  <c r="E19" i="283"/>
  <c r="E20" i="283"/>
  <c r="C19" i="283"/>
  <c r="C20" i="283"/>
  <c r="C20" i="444"/>
  <c r="A2" i="444"/>
  <c r="A2" i="283"/>
  <c r="B13" i="447"/>
  <c r="C13" i="72"/>
  <c r="B13" i="72"/>
  <c r="D13" i="72"/>
  <c r="A2" i="177"/>
  <c r="A2" i="179"/>
  <c r="E13" i="72" l="1"/>
  <c r="E22" i="283"/>
  <c r="C22" i="283"/>
  <c r="G22" i="282"/>
  <c r="L24" i="78"/>
  <c r="C5" i="450"/>
  <c r="G21" i="282"/>
  <c r="G19" i="401" l="1"/>
  <c r="G20" i="401"/>
  <c r="G21" i="401"/>
  <c r="A2" i="401"/>
  <c r="A2" i="389" l="1"/>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D20" i="385"/>
  <c r="A2" i="385"/>
  <c r="B19" i="384"/>
  <c r="C19" i="384"/>
  <c r="D19" i="384"/>
  <c r="E19" i="384"/>
  <c r="F19" i="384"/>
  <c r="G19" i="384"/>
  <c r="H19" i="384"/>
  <c r="J19" i="384"/>
  <c r="K19" i="384"/>
  <c r="L19" i="384"/>
  <c r="M19" i="384"/>
  <c r="I12" i="383"/>
  <c r="I13" i="383"/>
  <c r="I14" i="383"/>
  <c r="I15" i="383"/>
  <c r="I16" i="383"/>
  <c r="I17" i="383"/>
  <c r="I18" i="383"/>
  <c r="I20" i="383"/>
  <c r="N15" i="383"/>
  <c r="N16" i="383"/>
  <c r="N17" i="383"/>
  <c r="N18" i="383"/>
  <c r="N20" i="383"/>
  <c r="A2" i="382"/>
  <c r="A2" i="383" s="1"/>
  <c r="A2" i="384" s="1"/>
  <c r="A21" i="384"/>
  <c r="A2" i="335"/>
  <c r="A2" i="336"/>
  <c r="A2" i="489"/>
  <c r="A2" i="333" s="1"/>
  <c r="A2" i="434"/>
  <c r="A2" i="402" s="1"/>
  <c r="B2" i="435"/>
  <c r="B2" i="342" s="1"/>
  <c r="B2" i="380"/>
  <c r="G22" i="380"/>
  <c r="F22" i="380"/>
  <c r="D22" i="380"/>
  <c r="C22"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B20" i="374"/>
  <c r="D20" i="374" s="1"/>
  <c r="A2" i="407"/>
  <c r="D20" i="407"/>
  <c r="A2" i="377"/>
  <c r="G22" i="377"/>
  <c r="F22" i="377"/>
  <c r="E22" i="377"/>
  <c r="D22" i="377"/>
  <c r="C22" i="377"/>
  <c r="B22" i="377" s="1"/>
  <c r="B19" i="377"/>
  <c r="B20" i="377"/>
  <c r="B18" i="377"/>
  <c r="N19" i="384" l="1"/>
  <c r="I19" i="384"/>
  <c r="O17" i="383"/>
  <c r="O16" i="383"/>
  <c r="O18" i="383"/>
  <c r="O15" i="383"/>
  <c r="B15" i="272"/>
  <c r="O20" i="383"/>
  <c r="G22" i="435"/>
  <c r="F22" i="435"/>
  <c r="D22" i="435"/>
  <c r="C22" i="435"/>
  <c r="H6" i="435"/>
  <c r="H7" i="435"/>
  <c r="H8" i="435"/>
  <c r="H9" i="435"/>
  <c r="H10" i="435"/>
  <c r="H11" i="435"/>
  <c r="H12" i="435"/>
  <c r="H13" i="435"/>
  <c r="H14" i="435"/>
  <c r="H15" i="435"/>
  <c r="H16" i="435"/>
  <c r="H17" i="435"/>
  <c r="H18" i="435"/>
  <c r="H19" i="435"/>
  <c r="H20" i="435"/>
  <c r="E6" i="435"/>
  <c r="E7" i="435"/>
  <c r="I7" i="435" s="1"/>
  <c r="E8" i="435"/>
  <c r="I8" i="435" s="1"/>
  <c r="E9" i="435"/>
  <c r="E10" i="435"/>
  <c r="E11" i="435"/>
  <c r="I11" i="435" s="1"/>
  <c r="E12" i="435"/>
  <c r="I12" i="435" s="1"/>
  <c r="E13" i="435"/>
  <c r="E14" i="435"/>
  <c r="E15" i="435"/>
  <c r="I15" i="435" s="1"/>
  <c r="E16" i="435"/>
  <c r="E17" i="435"/>
  <c r="I17" i="435" s="1"/>
  <c r="E18" i="435"/>
  <c r="I18" i="435" s="1"/>
  <c r="E19" i="435"/>
  <c r="I19" i="435" s="1"/>
  <c r="E20" i="435"/>
  <c r="E5" i="435"/>
  <c r="H19" i="342"/>
  <c r="H20" i="342"/>
  <c r="H18" i="342"/>
  <c r="D22" i="342"/>
  <c r="C22" i="342"/>
  <c r="F20" i="342"/>
  <c r="G20" i="342"/>
  <c r="F14" i="434"/>
  <c r="F15" i="434"/>
  <c r="F16" i="434"/>
  <c r="F17" i="434"/>
  <c r="F18" i="434"/>
  <c r="F19" i="434"/>
  <c r="F20" i="434"/>
  <c r="K16" i="434"/>
  <c r="K17" i="434"/>
  <c r="L17" i="434" s="1"/>
  <c r="K18" i="434"/>
  <c r="K19" i="434"/>
  <c r="K20" i="434"/>
  <c r="I22" i="434"/>
  <c r="H22" i="434"/>
  <c r="G22" i="434"/>
  <c r="D22" i="434"/>
  <c r="C22" i="434"/>
  <c r="B22" i="434"/>
  <c r="E22" i="402"/>
  <c r="D22" i="402"/>
  <c r="B22" i="402"/>
  <c r="C17" i="402"/>
  <c r="C18" i="402"/>
  <c r="C19" i="402"/>
  <c r="C20" i="402"/>
  <c r="F20" i="402"/>
  <c r="G20" i="402" s="1"/>
  <c r="G20" i="489"/>
  <c r="H20" i="489"/>
  <c r="P21" i="427"/>
  <c r="F20" i="489"/>
  <c r="E20" i="333"/>
  <c r="D20" i="333"/>
  <c r="D6" i="336"/>
  <c r="D7" i="336"/>
  <c r="D8" i="336"/>
  <c r="D9" i="336"/>
  <c r="D10" i="336"/>
  <c r="D11" i="336"/>
  <c r="D12" i="336"/>
  <c r="D13" i="336"/>
  <c r="D5" i="336"/>
  <c r="B6" i="336"/>
  <c r="B7" i="336"/>
  <c r="B8" i="336"/>
  <c r="B9" i="336"/>
  <c r="B10" i="336"/>
  <c r="B11" i="336"/>
  <c r="B12" i="336"/>
  <c r="B13" i="336"/>
  <c r="F20" i="335"/>
  <c r="K20" i="335"/>
  <c r="J20" i="335" s="1"/>
  <c r="C22" i="489"/>
  <c r="E22" i="342" l="1"/>
  <c r="H20" i="402"/>
  <c r="I20" i="402"/>
  <c r="I19" i="402"/>
  <c r="I18" i="402"/>
  <c r="I17" i="402"/>
  <c r="L18" i="434"/>
  <c r="L16" i="434"/>
  <c r="I6" i="435"/>
  <c r="I20" i="435"/>
  <c r="I16" i="435"/>
  <c r="I14" i="435"/>
  <c r="I13" i="435"/>
  <c r="I10" i="435"/>
  <c r="I9" i="435"/>
  <c r="L20" i="434"/>
  <c r="L19" i="434"/>
  <c r="H22" i="342"/>
  <c r="L20" i="335"/>
  <c r="F22" i="434"/>
  <c r="K22" i="434"/>
  <c r="H22" i="435"/>
  <c r="D22" i="489"/>
  <c r="D22" i="407"/>
  <c r="E22" i="435"/>
  <c r="B22" i="489"/>
  <c r="C22" i="402"/>
  <c r="F22" i="402"/>
  <c r="G22" i="402" s="1"/>
  <c r="I22" i="402" l="1"/>
  <c r="H22" i="402"/>
  <c r="L22" i="434"/>
  <c r="F24" i="402"/>
  <c r="I22"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2" i="489"/>
  <c r="E7" i="489"/>
  <c r="G7" i="489" s="1"/>
  <c r="E8" i="489"/>
  <c r="D6" i="215"/>
  <c r="D7" i="215"/>
  <c r="D8" i="215"/>
  <c r="D9" i="215"/>
  <c r="D10" i="215"/>
  <c r="D11" i="215"/>
  <c r="D12" i="215"/>
  <c r="D13" i="215"/>
  <c r="D14" i="215"/>
  <c r="D15" i="215"/>
  <c r="D16" i="215"/>
  <c r="D17" i="215"/>
  <c r="D18" i="215"/>
  <c r="D19" i="215"/>
  <c r="D20" i="215"/>
  <c r="D23" i="215"/>
  <c r="D5" i="215"/>
  <c r="F22" i="489" l="1"/>
  <c r="H22" i="489"/>
  <c r="H9" i="489"/>
  <c r="F9" i="489"/>
  <c r="G22" i="489"/>
  <c r="F7" i="489"/>
  <c r="H7" i="489"/>
  <c r="H8" i="489"/>
  <c r="F8" i="489"/>
  <c r="H11" i="489"/>
  <c r="F11" i="489"/>
  <c r="G8" i="489"/>
  <c r="G9" i="489"/>
  <c r="C17" i="449" l="1"/>
  <c r="D17" i="449"/>
  <c r="E17" i="449"/>
  <c r="F17" i="449"/>
  <c r="H17" i="449"/>
  <c r="I17" i="449"/>
  <c r="J17" i="449"/>
  <c r="D7" i="395" l="1"/>
  <c r="D8" i="395"/>
  <c r="D9" i="395"/>
  <c r="D10" i="395"/>
  <c r="D11" i="395"/>
  <c r="D12" i="395"/>
  <c r="D13" i="395"/>
  <c r="D14" i="395"/>
  <c r="D15" i="395"/>
  <c r="D16" i="395"/>
  <c r="D17" i="395"/>
  <c r="D18" i="395"/>
  <c r="D19" i="395"/>
  <c r="D20" i="395"/>
  <c r="B9" i="179" l="1"/>
  <c r="B11" i="177" s="1"/>
  <c r="C10" i="177" l="1"/>
  <c r="C8" i="179"/>
  <c r="C6" i="179"/>
  <c r="C7" i="179"/>
  <c r="C6" i="177" l="1"/>
  <c r="C7" i="177"/>
  <c r="C9" i="177"/>
  <c r="C8" i="177"/>
  <c r="F7" i="384"/>
  <c r="F8" i="384"/>
  <c r="F9" i="384"/>
  <c r="F10" i="384"/>
  <c r="F11" i="384"/>
  <c r="F12" i="384"/>
  <c r="F13" i="384"/>
  <c r="F14" i="384"/>
  <c r="F15" i="384"/>
  <c r="F16" i="384"/>
  <c r="F17" i="384"/>
  <c r="F18" i="384"/>
  <c r="F6" i="384"/>
  <c r="F22" i="384" s="1"/>
  <c r="E7" i="384"/>
  <c r="E8" i="384"/>
  <c r="E9" i="384"/>
  <c r="E10" i="384"/>
  <c r="E11" i="384"/>
  <c r="E12" i="384"/>
  <c r="E13" i="384"/>
  <c r="E14" i="384"/>
  <c r="E15" i="384"/>
  <c r="E16" i="384"/>
  <c r="E17" i="384"/>
  <c r="E18" i="384"/>
  <c r="E6" i="384"/>
  <c r="E22" i="384" s="1"/>
  <c r="M7" i="384"/>
  <c r="M8" i="384"/>
  <c r="M9" i="384"/>
  <c r="M10" i="384"/>
  <c r="M11" i="384"/>
  <c r="M12" i="384"/>
  <c r="M13" i="384"/>
  <c r="M14" i="384"/>
  <c r="M15" i="384"/>
  <c r="M16" i="384"/>
  <c r="M17" i="384"/>
  <c r="M18" i="384"/>
  <c r="M6" i="384"/>
  <c r="M22" i="384" s="1"/>
  <c r="L7" i="384"/>
  <c r="L8" i="384"/>
  <c r="L9" i="384"/>
  <c r="L10" i="384"/>
  <c r="L11" i="384"/>
  <c r="L12" i="384"/>
  <c r="L13" i="384"/>
  <c r="L14" i="384"/>
  <c r="L15" i="384"/>
  <c r="L16" i="384"/>
  <c r="L17" i="384"/>
  <c r="L18" i="384"/>
  <c r="L6" i="384"/>
  <c r="L22" i="384" s="1"/>
  <c r="K7" i="384"/>
  <c r="K8" i="384"/>
  <c r="K9" i="384"/>
  <c r="K10" i="384"/>
  <c r="K11" i="384"/>
  <c r="K12" i="384"/>
  <c r="K13" i="384"/>
  <c r="K14" i="384"/>
  <c r="K15" i="384"/>
  <c r="K16" i="384"/>
  <c r="K17" i="384"/>
  <c r="K18" i="384"/>
  <c r="K6" i="384"/>
  <c r="K22" i="384" s="1"/>
  <c r="J7" i="384"/>
  <c r="J8" i="384"/>
  <c r="J9" i="384"/>
  <c r="J10" i="384"/>
  <c r="J11" i="384"/>
  <c r="J12" i="384"/>
  <c r="J13" i="384"/>
  <c r="J14" i="384"/>
  <c r="J15" i="384"/>
  <c r="J16" i="384"/>
  <c r="J17" i="384"/>
  <c r="J18" i="384"/>
  <c r="J6" i="384"/>
  <c r="J22" i="384" s="1"/>
  <c r="H7" i="384"/>
  <c r="H8" i="384"/>
  <c r="H9" i="384"/>
  <c r="H10" i="384"/>
  <c r="H11" i="384"/>
  <c r="H12" i="384"/>
  <c r="H13" i="384"/>
  <c r="H14" i="384"/>
  <c r="H15" i="384"/>
  <c r="H16" i="384"/>
  <c r="H17" i="384"/>
  <c r="H18" i="384"/>
  <c r="H6" i="384"/>
  <c r="H22" i="384" s="1"/>
  <c r="G7" i="384"/>
  <c r="G8" i="384"/>
  <c r="G9" i="384"/>
  <c r="G10" i="384"/>
  <c r="G11" i="384"/>
  <c r="G12" i="384"/>
  <c r="G13" i="384"/>
  <c r="G14" i="384"/>
  <c r="G15" i="384"/>
  <c r="G16" i="384"/>
  <c r="G17" i="384"/>
  <c r="G18" i="384"/>
  <c r="G6" i="384"/>
  <c r="G22" i="384" s="1"/>
  <c r="D7" i="384"/>
  <c r="D8" i="384"/>
  <c r="D9" i="384"/>
  <c r="D10" i="384"/>
  <c r="D11" i="384"/>
  <c r="D12" i="384"/>
  <c r="D13" i="384"/>
  <c r="D14" i="384"/>
  <c r="D15" i="384"/>
  <c r="D16" i="384"/>
  <c r="D17" i="384"/>
  <c r="D18" i="384"/>
  <c r="D6" i="384"/>
  <c r="D22" i="384" s="1"/>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C22" i="384" s="1"/>
  <c r="B6" i="384"/>
  <c r="B22" i="384" s="1"/>
  <c r="N16" i="384" l="1"/>
  <c r="N18" i="384"/>
  <c r="N17" i="384"/>
  <c r="I18" i="384"/>
  <c r="N15" i="384"/>
  <c r="N14" i="384"/>
  <c r="N13" i="384"/>
  <c r="I17" i="384"/>
  <c r="I16" i="384"/>
  <c r="I15" i="384"/>
  <c r="I14" i="384"/>
  <c r="I13" i="384"/>
  <c r="H19" i="226"/>
  <c r="H18" i="226"/>
  <c r="H17" i="226"/>
  <c r="H16" i="226"/>
  <c r="H15" i="226"/>
  <c r="H14" i="226"/>
  <c r="H13" i="226"/>
  <c r="H12" i="226"/>
  <c r="H11" i="226"/>
  <c r="H10" i="226"/>
  <c r="H9" i="226"/>
  <c r="H8" i="226"/>
  <c r="H7" i="226"/>
  <c r="H6" i="226"/>
  <c r="G5" i="226"/>
  <c r="G24" i="226" s="1"/>
  <c r="C24" i="224"/>
  <c r="D23"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4" i="222"/>
  <c r="B24" i="222"/>
  <c r="D5" i="222"/>
  <c r="I23" i="217"/>
  <c r="H23" i="217"/>
  <c r="G23" i="217"/>
  <c r="F23" i="217"/>
  <c r="E23" i="217"/>
  <c r="D23" i="217"/>
  <c r="C23" i="217"/>
  <c r="B23" i="217"/>
  <c r="J19" i="217"/>
  <c r="M19" i="217" s="1"/>
  <c r="J18" i="217"/>
  <c r="K18" i="217" s="1"/>
  <c r="J17" i="217"/>
  <c r="J16" i="217"/>
  <c r="J15" i="217"/>
  <c r="Q15" i="217" s="1"/>
  <c r="J14" i="217"/>
  <c r="O14" i="217" s="1"/>
  <c r="J13" i="217"/>
  <c r="M13" i="217" s="1"/>
  <c r="J12" i="217"/>
  <c r="J11" i="217"/>
  <c r="P11" i="217" s="1"/>
  <c r="J10" i="217"/>
  <c r="J9" i="217"/>
  <c r="Q9" i="217" s="1"/>
  <c r="J8" i="217"/>
  <c r="O8" i="217" s="1"/>
  <c r="J7" i="217"/>
  <c r="J6" i="217"/>
  <c r="J5" i="217"/>
  <c r="P5" i="217" s="1"/>
  <c r="A2" i="222"/>
  <c r="A2" i="224" s="1"/>
  <c r="A2" i="226" s="1"/>
  <c r="C24" i="215"/>
  <c r="B24" i="215"/>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J7" i="396" s="1"/>
  <c r="I7" i="397"/>
  <c r="H7" i="397"/>
  <c r="G7" i="397"/>
  <c r="F7" i="397"/>
  <c r="E7" i="397"/>
  <c r="D7" i="397"/>
  <c r="C7" i="397"/>
  <c r="B7" i="397"/>
  <c r="D25" i="78"/>
  <c r="B25"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s="1"/>
  <c r="E6" i="78"/>
  <c r="C6" i="78"/>
  <c r="D6" i="395"/>
  <c r="C18" i="283"/>
  <c r="E17" i="283"/>
  <c r="B16" i="283"/>
  <c r="E15" i="283"/>
  <c r="B14" i="283"/>
  <c r="E12" i="283"/>
  <c r="C12" i="283"/>
  <c r="E11" i="283"/>
  <c r="C11" i="283"/>
  <c r="E10" i="283"/>
  <c r="C10" i="283"/>
  <c r="E9" i="283"/>
  <c r="C9" i="283"/>
  <c r="E8" i="283"/>
  <c r="C8" i="283"/>
  <c r="E7" i="283"/>
  <c r="C7" i="283"/>
  <c r="E6" i="283"/>
  <c r="C6" i="283"/>
  <c r="E5" i="283"/>
  <c r="B20" i="444"/>
  <c r="B12" i="447"/>
  <c r="B11" i="447"/>
  <c r="B10" i="447"/>
  <c r="B9" i="447"/>
  <c r="B8" i="447"/>
  <c r="B7" i="447"/>
  <c r="B6" i="447"/>
  <c r="B5" i="447"/>
  <c r="D16" i="72"/>
  <c r="D15" i="72"/>
  <c r="A15" i="447"/>
  <c r="D12" i="72"/>
  <c r="B12" i="72"/>
  <c r="E12" i="72" s="1"/>
  <c r="D11" i="72"/>
  <c r="B11" i="72"/>
  <c r="E11" i="72" s="1"/>
  <c r="D10" i="72"/>
  <c r="C10" i="72"/>
  <c r="B10" i="72"/>
  <c r="D9" i="72"/>
  <c r="C9" i="72"/>
  <c r="B9" i="72"/>
  <c r="E9" i="72" s="1"/>
  <c r="D8" i="72"/>
  <c r="C8" i="72"/>
  <c r="B8" i="72"/>
  <c r="D7" i="72"/>
  <c r="C7" i="72"/>
  <c r="B7" i="72"/>
  <c r="D6" i="72"/>
  <c r="C6" i="72"/>
  <c r="B6" i="72"/>
  <c r="D5" i="72"/>
  <c r="C5" i="72"/>
  <c r="B5" i="72"/>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16" i="400"/>
  <c r="C16" i="400"/>
  <c r="A21" i="401"/>
  <c r="G9" i="449"/>
  <c r="G8" i="449"/>
  <c r="G7" i="449"/>
  <c r="K6" i="449"/>
  <c r="G6" i="449"/>
  <c r="C11" i="389"/>
  <c r="C10" i="389"/>
  <c r="C9" i="389"/>
  <c r="C8" i="389"/>
  <c r="C7" i="389"/>
  <c r="C6" i="389"/>
  <c r="C5" i="389"/>
  <c r="D5" i="389" s="1"/>
  <c r="T22" i="386"/>
  <c r="V21" i="386"/>
  <c r="V20" i="386"/>
  <c r="V19" i="386"/>
  <c r="D47" i="386"/>
  <c r="V18" i="386"/>
  <c r="V17" i="386"/>
  <c r="D45" i="386"/>
  <c r="E45" i="386"/>
  <c r="V16" i="386"/>
  <c r="E44" i="386"/>
  <c r="V15" i="386"/>
  <c r="D43" i="386"/>
  <c r="E43" i="386"/>
  <c r="V14" i="386"/>
  <c r="D42" i="386"/>
  <c r="V13" i="386"/>
  <c r="D41" i="386"/>
  <c r="V12" i="386"/>
  <c r="D40" i="386"/>
  <c r="V11" i="386"/>
  <c r="D39" i="386"/>
  <c r="V10" i="386"/>
  <c r="D38" i="386"/>
  <c r="E38" i="386"/>
  <c r="V9" i="386"/>
  <c r="E37" i="386"/>
  <c r="U8" i="386"/>
  <c r="D36" i="386"/>
  <c r="E36" i="386"/>
  <c r="U7" i="386"/>
  <c r="U22" i="386" s="1"/>
  <c r="D35" i="386"/>
  <c r="D34" i="386"/>
  <c r="D18" i="385"/>
  <c r="D17" i="385"/>
  <c r="D16" i="385"/>
  <c r="D15" i="385"/>
  <c r="D14" i="385"/>
  <c r="D10" i="385"/>
  <c r="D9" i="385"/>
  <c r="D8" i="385"/>
  <c r="D7" i="385"/>
  <c r="D6" i="385"/>
  <c r="I11" i="384"/>
  <c r="I10" i="384"/>
  <c r="I9" i="384"/>
  <c r="I8" i="384"/>
  <c r="N14" i="383"/>
  <c r="O14" i="383" s="1"/>
  <c r="N13" i="383"/>
  <c r="O13" i="383" s="1"/>
  <c r="N12" i="383"/>
  <c r="O12" i="383" s="1"/>
  <c r="N11" i="383"/>
  <c r="I11" i="383"/>
  <c r="N10" i="383"/>
  <c r="I10" i="383"/>
  <c r="N9" i="383"/>
  <c r="I9" i="383"/>
  <c r="N8" i="383"/>
  <c r="I8" i="383"/>
  <c r="N7" i="383"/>
  <c r="I7" i="383"/>
  <c r="O7" i="383" s="1"/>
  <c r="N6" i="383"/>
  <c r="I6" i="383"/>
  <c r="N5" i="383"/>
  <c r="I5" i="383"/>
  <c r="M22" i="382"/>
  <c r="L22" i="382"/>
  <c r="K22" i="382"/>
  <c r="J22" i="382"/>
  <c r="H22" i="382"/>
  <c r="G22" i="382"/>
  <c r="F22" i="382"/>
  <c r="E22" i="382"/>
  <c r="D22" i="382"/>
  <c r="C22" i="382"/>
  <c r="B22" i="382"/>
  <c r="I21"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B15" i="374"/>
  <c r="D15" i="374" s="1"/>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2" i="402"/>
  <c r="F19" i="402"/>
  <c r="F18"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L20" i="427"/>
  <c r="P19" i="427"/>
  <c r="L19" i="427"/>
  <c r="I19" i="427"/>
  <c r="G19" i="427"/>
  <c r="E19" i="427"/>
  <c r="C19" i="427"/>
  <c r="P18" i="427"/>
  <c r="L18" i="427"/>
  <c r="I18" i="427"/>
  <c r="G18" i="427"/>
  <c r="E18" i="427"/>
  <c r="C18" i="427"/>
  <c r="P17" i="427"/>
  <c r="L17" i="427"/>
  <c r="I17" i="427"/>
  <c r="G17" i="427"/>
  <c r="E17" i="427"/>
  <c r="C17" i="427"/>
  <c r="P16" i="427"/>
  <c r="L16" i="427"/>
  <c r="I16" i="427"/>
  <c r="G16" i="427"/>
  <c r="E16" i="427"/>
  <c r="C16" i="427"/>
  <c r="P15" i="427"/>
  <c r="L15" i="427"/>
  <c r="I15" i="427"/>
  <c r="G15" i="427"/>
  <c r="E15" i="427"/>
  <c r="C15" i="427"/>
  <c r="P14" i="427"/>
  <c r="L14" i="427"/>
  <c r="I14" i="427"/>
  <c r="G14" i="427"/>
  <c r="E14" i="427"/>
  <c r="C14" i="427"/>
  <c r="P13" i="427"/>
  <c r="L13" i="427"/>
  <c r="I13" i="427"/>
  <c r="G13" i="427"/>
  <c r="E13" i="427"/>
  <c r="C13" i="427"/>
  <c r="P12" i="427"/>
  <c r="L12" i="427"/>
  <c r="I12" i="427"/>
  <c r="G12" i="427"/>
  <c r="E12" i="427"/>
  <c r="C12" i="427"/>
  <c r="P11" i="427"/>
  <c r="L11" i="427"/>
  <c r="I11" i="427"/>
  <c r="G11" i="427"/>
  <c r="E11" i="427"/>
  <c r="C11" i="427"/>
  <c r="P10" i="427"/>
  <c r="L10" i="427"/>
  <c r="I10" i="427"/>
  <c r="G10" i="427"/>
  <c r="E10" i="427"/>
  <c r="C10" i="427"/>
  <c r="P9" i="427"/>
  <c r="L9" i="427"/>
  <c r="I9" i="427"/>
  <c r="G9" i="427"/>
  <c r="E9" i="427"/>
  <c r="C9" i="427"/>
  <c r="P8" i="427"/>
  <c r="L8" i="427"/>
  <c r="O8" i="427"/>
  <c r="I8" i="427"/>
  <c r="G8" i="427"/>
  <c r="E8" i="427"/>
  <c r="C8" i="427"/>
  <c r="L7" i="427"/>
  <c r="J7" i="427"/>
  <c r="L6" i="427"/>
  <c r="J6" i="427"/>
  <c r="N6" i="427" s="1"/>
  <c r="J5" i="427"/>
  <c r="N5" i="427" s="1"/>
  <c r="E19" i="333"/>
  <c r="D19" i="333"/>
  <c r="E18" i="333"/>
  <c r="D18" i="333"/>
  <c r="E17" i="333"/>
  <c r="D17" i="333"/>
  <c r="D16" i="333"/>
  <c r="D14" i="333"/>
  <c r="O35" i="404"/>
  <c r="M35" i="404"/>
  <c r="O34" i="404"/>
  <c r="M34" i="404"/>
  <c r="O33" i="404"/>
  <c r="M33" i="404"/>
  <c r="M32" i="404"/>
  <c r="O31" i="404"/>
  <c r="M31" i="404"/>
  <c r="O30" i="404"/>
  <c r="M30" i="404"/>
  <c r="O29" i="404"/>
  <c r="M29" i="404"/>
  <c r="O28" i="404"/>
  <c r="M28" i="404"/>
  <c r="O27" i="404"/>
  <c r="M20" i="404"/>
  <c r="M19" i="404"/>
  <c r="M18" i="404"/>
  <c r="K22" i="335"/>
  <c r="M15" i="404" s="1"/>
  <c r="M14" i="404"/>
  <c r="M13" i="404"/>
  <c r="M12" i="404"/>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s="1"/>
  <c r="F7" i="335"/>
  <c r="K6" i="335"/>
  <c r="J6" i="335" s="1"/>
  <c r="F6" i="335"/>
  <c r="K5" i="335"/>
  <c r="J5" i="335" s="1"/>
  <c r="F5" i="335"/>
  <c r="L36" i="404"/>
  <c r="L35" i="404"/>
  <c r="L34" i="404"/>
  <c r="L33" i="404"/>
  <c r="O32" i="404"/>
  <c r="L32" i="404"/>
  <c r="L31" i="404"/>
  <c r="L30" i="404"/>
  <c r="L29" i="404"/>
  <c r="L28" i="404"/>
  <c r="L27" i="404"/>
  <c r="P26" i="404"/>
  <c r="O26" i="404"/>
  <c r="N26" i="404"/>
  <c r="M26" i="404"/>
  <c r="L26" i="404"/>
  <c r="L21" i="404"/>
  <c r="L20" i="404"/>
  <c r="L19" i="404"/>
  <c r="L18" i="404"/>
  <c r="L17" i="404"/>
  <c r="L15" i="404"/>
  <c r="L14" i="404"/>
  <c r="L13" i="404"/>
  <c r="L12" i="404"/>
  <c r="L11" i="404"/>
  <c r="D40" i="474"/>
  <c r="D4" i="474"/>
  <c r="E10" i="72" l="1"/>
  <c r="C30" i="450"/>
  <c r="Q9" i="427"/>
  <c r="O9" i="427"/>
  <c r="Q10" i="427"/>
  <c r="O10" i="427"/>
  <c r="Q11" i="427"/>
  <c r="O11" i="427"/>
  <c r="Q12" i="427"/>
  <c r="O12" i="427"/>
  <c r="Q13" i="427"/>
  <c r="O13" i="427"/>
  <c r="Q14" i="427"/>
  <c r="O14" i="427"/>
  <c r="Q15" i="427"/>
  <c r="O15" i="427"/>
  <c r="Q16" i="427"/>
  <c r="O16" i="427"/>
  <c r="Q17" i="427"/>
  <c r="O17" i="427"/>
  <c r="Q18" i="427"/>
  <c r="O18" i="427"/>
  <c r="Q19" i="427"/>
  <c r="O19" i="427"/>
  <c r="Q20" i="427"/>
  <c r="O20" i="427"/>
  <c r="H6" i="402"/>
  <c r="I6" i="402"/>
  <c r="H7" i="402"/>
  <c r="I7" i="402"/>
  <c r="H8" i="402"/>
  <c r="I8" i="402"/>
  <c r="H9" i="402"/>
  <c r="I9" i="402"/>
  <c r="H10" i="402"/>
  <c r="I10" i="402"/>
  <c r="H11" i="402"/>
  <c r="I11" i="402"/>
  <c r="H12" i="402"/>
  <c r="I12" i="402"/>
  <c r="H13" i="402"/>
  <c r="I13" i="402"/>
  <c r="H14" i="402"/>
  <c r="I14" i="402"/>
  <c r="H15" i="402"/>
  <c r="I15" i="402"/>
  <c r="H16" i="402"/>
  <c r="I16" i="402"/>
  <c r="G17" i="402"/>
  <c r="H17" i="402"/>
  <c r="G18" i="402"/>
  <c r="H18" i="402"/>
  <c r="G19" i="402"/>
  <c r="H19" i="402"/>
  <c r="O11" i="383"/>
  <c r="E6" i="389"/>
  <c r="D6" i="389"/>
  <c r="D7" i="389"/>
  <c r="E7" i="389"/>
  <c r="D8" i="389"/>
  <c r="E8" i="389"/>
  <c r="D9" i="389"/>
  <c r="E9" i="389"/>
  <c r="D10" i="389"/>
  <c r="E10" i="389"/>
  <c r="E11" i="389"/>
  <c r="D11" i="389"/>
  <c r="E8" i="72"/>
  <c r="C7" i="78"/>
  <c r="G15" i="78"/>
  <c r="G19" i="78"/>
  <c r="E7" i="78"/>
  <c r="E12" i="78"/>
  <c r="C17" i="78"/>
  <c r="E5" i="72"/>
  <c r="E17" i="78"/>
  <c r="L6" i="434"/>
  <c r="L10" i="434"/>
  <c r="C9" i="78"/>
  <c r="E6" i="72"/>
  <c r="E25" i="282"/>
  <c r="E7" i="72"/>
  <c r="N7" i="427"/>
  <c r="C15" i="78"/>
  <c r="C19" i="78"/>
  <c r="O9" i="383"/>
  <c r="I21" i="383"/>
  <c r="N21" i="383"/>
  <c r="L5" i="434"/>
  <c r="L8" i="434"/>
  <c r="L11" i="434"/>
  <c r="L18" i="335"/>
  <c r="L19" i="335"/>
  <c r="Q8" i="427"/>
  <c r="G20" i="78"/>
  <c r="E20" i="78"/>
  <c r="N22" i="217"/>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K9" i="427"/>
  <c r="M9" i="427"/>
  <c r="N10" i="427"/>
  <c r="K10" i="427"/>
  <c r="M10" i="427"/>
  <c r="N11" i="427"/>
  <c r="K11" i="427"/>
  <c r="M11" i="427"/>
  <c r="N12" i="427"/>
  <c r="K12" i="427"/>
  <c r="M12" i="427"/>
  <c r="N13" i="427"/>
  <c r="K13" i="427"/>
  <c r="M13" i="427"/>
  <c r="N14" i="427"/>
  <c r="K14" i="427"/>
  <c r="M14" i="427"/>
  <c r="N15" i="427"/>
  <c r="K15" i="427"/>
  <c r="M15" i="427"/>
  <c r="N16" i="427"/>
  <c r="K16" i="427"/>
  <c r="M16" i="427"/>
  <c r="N17" i="427"/>
  <c r="K17" i="427"/>
  <c r="M17" i="427"/>
  <c r="N18" i="427"/>
  <c r="K18" i="427"/>
  <c r="M18" i="427"/>
  <c r="N19" i="427"/>
  <c r="K19" i="427"/>
  <c r="M19" i="427"/>
  <c r="N20" i="427"/>
  <c r="I5" i="402"/>
  <c r="H5"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2" i="382"/>
  <c r="N22" i="382"/>
  <c r="O6" i="383"/>
  <c r="E5" i="389"/>
  <c r="E16" i="400"/>
  <c r="F22" i="401"/>
  <c r="G5" i="401"/>
  <c r="G22" i="401"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4" i="215"/>
  <c r="K6" i="217"/>
  <c r="R6" i="217"/>
  <c r="M7" i="217"/>
  <c r="P7" i="217"/>
  <c r="K12" i="217"/>
  <c r="R12" i="217"/>
  <c r="B16" i="386"/>
  <c r="G16" i="386" s="1"/>
  <c r="H22" i="380"/>
  <c r="A20" i="383"/>
  <c r="E7" i="224"/>
  <c r="O12" i="217"/>
  <c r="R7" i="217"/>
  <c r="P13" i="217"/>
  <c r="L9" i="217"/>
  <c r="R9" i="217"/>
  <c r="M15" i="217"/>
  <c r="O6" i="217"/>
  <c r="F23" i="215"/>
  <c r="B16" i="447"/>
  <c r="K17" i="449"/>
  <c r="C16" i="72"/>
  <c r="B14" i="273"/>
  <c r="B18" i="386"/>
  <c r="G18" i="386" s="1"/>
  <c r="B7" i="386"/>
  <c r="G7" i="386" s="1"/>
  <c r="A22" i="374"/>
  <c r="F20" i="444"/>
  <c r="F25" i="78"/>
  <c r="B9" i="386"/>
  <c r="G9" i="386" s="1"/>
  <c r="D44" i="386"/>
  <c r="J22" i="434"/>
  <c r="F22" i="335"/>
  <c r="C5" i="179"/>
  <c r="C9" i="179" s="1"/>
  <c r="C5" i="177"/>
  <c r="C11" i="177" s="1"/>
  <c r="J21" i="401"/>
  <c r="B16" i="72"/>
  <c r="E15" i="72"/>
  <c r="G17" i="449"/>
  <c r="I12" i="384"/>
  <c r="O10" i="383"/>
  <c r="I7" i="384"/>
  <c r="O8" i="383"/>
  <c r="N10" i="384"/>
  <c r="N12" i="384"/>
  <c r="N9" i="384"/>
  <c r="N6" i="384"/>
  <c r="N7" i="384"/>
  <c r="N11" i="384"/>
  <c r="N8" i="384"/>
  <c r="O21" i="382"/>
  <c r="O5" i="383"/>
  <c r="I6" i="384"/>
  <c r="I22" i="384" s="1"/>
  <c r="D14" i="336"/>
  <c r="M27" i="404"/>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33" i="386"/>
  <c r="D21" i="386"/>
  <c r="O19" i="404"/>
  <c r="J22" i="335"/>
  <c r="O14" i="404"/>
  <c r="L23" i="427"/>
  <c r="P23" i="427"/>
  <c r="E22" i="434"/>
  <c r="I23" i="427"/>
  <c r="H5" i="226"/>
  <c r="H24" i="226" s="1"/>
  <c r="F5" i="224"/>
  <c r="F13" i="224"/>
  <c r="E15" i="224"/>
  <c r="E19" i="224"/>
  <c r="E11" i="224"/>
  <c r="F9" i="224"/>
  <c r="F17" i="224"/>
  <c r="E6" i="224"/>
  <c r="E10" i="224"/>
  <c r="E14" i="224"/>
  <c r="E18" i="224"/>
  <c r="E23" i="224"/>
  <c r="F23" i="224"/>
  <c r="D24" i="224"/>
  <c r="E24" i="224" s="1"/>
  <c r="E8" i="224"/>
  <c r="E12" i="224"/>
  <c r="E16" i="224"/>
  <c r="E20" i="224"/>
  <c r="D24" i="222"/>
  <c r="E5" i="222"/>
  <c r="F5" i="222"/>
  <c r="N16" i="217"/>
  <c r="N19" i="217"/>
  <c r="N7" i="217"/>
  <c r="N10" i="217"/>
  <c r="N13" i="217"/>
  <c r="O16" i="217"/>
  <c r="O19" i="217"/>
  <c r="O7" i="217"/>
  <c r="O10" i="217"/>
  <c r="O13" i="217"/>
  <c r="P19" i="217"/>
  <c r="L6" i="217"/>
  <c r="L12" i="217"/>
  <c r="P14" i="217"/>
  <c r="M18" i="217"/>
  <c r="M6" i="217"/>
  <c r="P8" i="217"/>
  <c r="M12" i="217"/>
  <c r="N18" i="217"/>
  <c r="L18" i="217"/>
  <c r="N6" i="217"/>
  <c r="N12" i="217"/>
  <c r="L15" i="217"/>
  <c r="O18" i="217"/>
  <c r="P18" i="217"/>
  <c r="P6" i="217"/>
  <c r="M9" i="217"/>
  <c r="P12" i="217"/>
  <c r="R15" i="217"/>
  <c r="R18" i="217"/>
  <c r="O22" i="217"/>
  <c r="P22" i="217"/>
  <c r="J27" i="217"/>
  <c r="L5" i="217"/>
  <c r="R8" i="217"/>
  <c r="L11" i="217"/>
  <c r="R14" i="217"/>
  <c r="L17" i="217"/>
  <c r="Q22" i="217"/>
  <c r="J28" i="217"/>
  <c r="M5" i="217"/>
  <c r="Q7" i="217"/>
  <c r="K10" i="217"/>
  <c r="M11" i="217"/>
  <c r="Q13" i="217"/>
  <c r="K16" i="217"/>
  <c r="M17" i="217"/>
  <c r="Q19" i="217"/>
  <c r="R22" i="217"/>
  <c r="J23" i="217"/>
  <c r="J29" i="217"/>
  <c r="Q8" i="217"/>
  <c r="K11" i="217"/>
  <c r="Q14" i="217"/>
  <c r="K17" i="217"/>
  <c r="N5" i="217"/>
  <c r="L10" i="217"/>
  <c r="N11" i="217"/>
  <c r="R13" i="217"/>
  <c r="L16" i="217"/>
  <c r="N17" i="217"/>
  <c r="R19" i="217"/>
  <c r="J30" i="217"/>
  <c r="K5" i="217"/>
  <c r="O5" i="217"/>
  <c r="Q6" i="217"/>
  <c r="K9" i="217"/>
  <c r="M10" i="217"/>
  <c r="O11" i="217"/>
  <c r="Q12" i="217"/>
  <c r="K15" i="217"/>
  <c r="M16" i="217"/>
  <c r="O17" i="217"/>
  <c r="Q18" i="217"/>
  <c r="J31" i="217"/>
  <c r="P17" i="217"/>
  <c r="Q5" i="217"/>
  <c r="K8" i="217"/>
  <c r="Q11" i="217"/>
  <c r="K14" i="217"/>
  <c r="Q17" i="217"/>
  <c r="J34" i="217"/>
  <c r="R5" i="217"/>
  <c r="L8" i="217"/>
  <c r="N9" i="217"/>
  <c r="P10" i="217"/>
  <c r="R11" i="217"/>
  <c r="L14" i="217"/>
  <c r="N15" i="217"/>
  <c r="P16" i="217"/>
  <c r="R17" i="217"/>
  <c r="K22" i="217"/>
  <c r="J32" i="217"/>
  <c r="K7" i="217"/>
  <c r="M8" i="217"/>
  <c r="O9" i="217"/>
  <c r="Q10" i="217"/>
  <c r="K13" i="217"/>
  <c r="M14" i="217"/>
  <c r="O15" i="217"/>
  <c r="Q16" i="217"/>
  <c r="K19" i="217"/>
  <c r="L22" i="217"/>
  <c r="A2" i="452"/>
  <c r="L7" i="217"/>
  <c r="N8" i="217"/>
  <c r="P9" i="217"/>
  <c r="R10" i="217"/>
  <c r="L13" i="217"/>
  <c r="N14" i="217"/>
  <c r="P15" i="217"/>
  <c r="R16" i="217"/>
  <c r="L19" i="217"/>
  <c r="M22" i="217"/>
  <c r="E23" i="215"/>
  <c r="E22" i="380"/>
  <c r="L22" i="335" l="1"/>
  <c r="N23" i="427"/>
  <c r="N22" i="384"/>
  <c r="S20" i="427"/>
  <c r="R20" i="427"/>
  <c r="S19" i="427"/>
  <c r="R19" i="427"/>
  <c r="S18" i="427"/>
  <c r="R18" i="427"/>
  <c r="S17" i="427"/>
  <c r="R17" i="427"/>
  <c r="S16" i="427"/>
  <c r="R16" i="427"/>
  <c r="S15" i="427"/>
  <c r="R15" i="427"/>
  <c r="S14" i="427"/>
  <c r="R14" i="427"/>
  <c r="S13" i="427"/>
  <c r="R13" i="427"/>
  <c r="S12" i="427"/>
  <c r="R12" i="427"/>
  <c r="S11" i="427"/>
  <c r="R11" i="427"/>
  <c r="S10" i="427"/>
  <c r="R10" i="427"/>
  <c r="S9" i="427"/>
  <c r="R9" i="427"/>
  <c r="Q23" i="427"/>
  <c r="O23" i="427"/>
  <c r="D23" i="389"/>
  <c r="E23" i="389"/>
  <c r="O21" i="383"/>
  <c r="C6" i="273"/>
  <c r="E11" i="336"/>
  <c r="M17" i="404"/>
  <c r="N18" i="404" s="1"/>
  <c r="E24" i="215"/>
  <c r="B22" i="381"/>
  <c r="G22" i="342"/>
  <c r="F22" i="342"/>
  <c r="G24" i="78"/>
  <c r="E24" i="78"/>
  <c r="B16" i="276"/>
  <c r="E16" i="386"/>
  <c r="O22" i="382"/>
  <c r="M11" i="404"/>
  <c r="N13" i="404" s="1"/>
  <c r="F24" i="215"/>
  <c r="D5" i="333"/>
  <c r="D13" i="385"/>
  <c r="D12" i="385"/>
  <c r="D11" i="385"/>
  <c r="C13" i="273"/>
  <c r="G25" i="282"/>
  <c r="F25" i="282"/>
  <c r="E7" i="386"/>
  <c r="F24" i="222"/>
  <c r="C5" i="273"/>
  <c r="C8" i="273"/>
  <c r="C9" i="273"/>
  <c r="C10" i="273"/>
  <c r="C12" i="273"/>
  <c r="C11" i="273"/>
  <c r="C7" i="273"/>
  <c r="E18" i="386"/>
  <c r="G14" i="386"/>
  <c r="E10" i="386"/>
  <c r="E9" i="386"/>
  <c r="E5" i="386"/>
  <c r="H25" i="78"/>
  <c r="C24" i="78"/>
  <c r="C13" i="272"/>
  <c r="C7" i="272"/>
  <c r="C12" i="272"/>
  <c r="C11" i="272"/>
  <c r="C6" i="272"/>
  <c r="C10" i="272"/>
  <c r="C5" i="272"/>
  <c r="C9" i="272"/>
  <c r="C14" i="272"/>
  <c r="C8" i="272"/>
  <c r="E19" i="386"/>
  <c r="E16" i="72"/>
  <c r="E5" i="336"/>
  <c r="E13" i="336"/>
  <c r="E9" i="336"/>
  <c r="O36" i="404"/>
  <c r="E6" i="336"/>
  <c r="E10" i="336"/>
  <c r="E8" i="336"/>
  <c r="E12" i="336"/>
  <c r="E7" i="336"/>
  <c r="C12" i="336"/>
  <c r="C9" i="336"/>
  <c r="C6" i="336"/>
  <c r="C11" i="336"/>
  <c r="C8" i="336"/>
  <c r="C13" i="336"/>
  <c r="C10" i="336"/>
  <c r="C7" i="336"/>
  <c r="M36" i="404"/>
  <c r="C5" i="336"/>
  <c r="E13" i="386"/>
  <c r="E12" i="386"/>
  <c r="E11" i="386"/>
  <c r="E6" i="386"/>
  <c r="E20" i="386"/>
  <c r="E17" i="386"/>
  <c r="E15" i="386"/>
  <c r="D22" i="385"/>
  <c r="E8" i="386"/>
  <c r="B21" i="386"/>
  <c r="C5" i="386" s="1"/>
  <c r="M23" i="427"/>
  <c r="K23" i="427"/>
  <c r="F25" i="226"/>
  <c r="E25" i="226"/>
  <c r="B25" i="226"/>
  <c r="D25" i="226"/>
  <c r="C25" i="226"/>
  <c r="G25" i="226"/>
  <c r="H25" i="226"/>
  <c r="F24" i="224"/>
  <c r="E24" i="222"/>
  <c r="O23" i="217"/>
  <c r="N23" i="217"/>
  <c r="M23" i="217"/>
  <c r="R23" i="217"/>
  <c r="J36" i="217"/>
  <c r="P23" i="217"/>
  <c r="Q23" i="217"/>
  <c r="L23" i="217"/>
  <c r="K23" i="217"/>
  <c r="S23" i="427" l="1"/>
  <c r="R23" i="427"/>
  <c r="T33" i="404"/>
  <c r="T32" i="404" s="1"/>
  <c r="U32" i="404" s="1"/>
  <c r="S27" i="404"/>
  <c r="N17" i="404"/>
  <c r="N20" i="404"/>
  <c r="N19" i="404"/>
  <c r="B23" i="381"/>
  <c r="P30" i="404"/>
  <c r="P28" i="404"/>
  <c r="N29" i="404"/>
  <c r="P32" i="404"/>
  <c r="P31" i="404"/>
  <c r="N33" i="404"/>
  <c r="P35" i="404"/>
  <c r="P27" i="404"/>
  <c r="N32" i="404"/>
  <c r="N28" i="404"/>
  <c r="N30" i="404"/>
  <c r="N31" i="404"/>
  <c r="N35" i="404"/>
  <c r="N34" i="404"/>
  <c r="P29" i="404"/>
  <c r="P34" i="404"/>
  <c r="P33" i="404"/>
  <c r="N21" i="404"/>
  <c r="O13" i="404"/>
  <c r="N12" i="404"/>
  <c r="N14" i="404"/>
  <c r="N11" i="404"/>
  <c r="N15" i="404"/>
  <c r="E6" i="333"/>
  <c r="D6" i="333"/>
  <c r="E7" i="333"/>
  <c r="D7" i="333"/>
  <c r="E8" i="333"/>
  <c r="D8" i="333"/>
  <c r="E9" i="333"/>
  <c r="D9" i="333"/>
  <c r="E10" i="333"/>
  <c r="D10" i="333"/>
  <c r="E11" i="333"/>
  <c r="D11" i="333"/>
  <c r="E12" i="333"/>
  <c r="C14" i="273"/>
  <c r="E25" i="78"/>
  <c r="G25" i="78"/>
  <c r="C25" i="78"/>
  <c r="E14" i="336"/>
  <c r="N27" i="404"/>
  <c r="C14" i="336"/>
  <c r="G21" i="386"/>
  <c r="C8" i="386"/>
  <c r="C15" i="386"/>
  <c r="C9" i="386"/>
  <c r="C19" i="386"/>
  <c r="C17" i="386"/>
  <c r="C14" i="386"/>
  <c r="C12" i="386"/>
  <c r="C20" i="386"/>
  <c r="C7" i="386"/>
  <c r="C11" i="386"/>
  <c r="C18" i="386"/>
  <c r="C6" i="386"/>
  <c r="C10" i="386"/>
  <c r="C16" i="386"/>
  <c r="C13" i="386"/>
  <c r="E21" i="386"/>
  <c r="Q35" i="404" l="1"/>
  <c r="Q27" i="404"/>
  <c r="Q28" i="404"/>
  <c r="P36" i="404"/>
  <c r="N36" i="404"/>
  <c r="C21" i="386"/>
  <c r="C6" i="486" l="1"/>
  <c r="C11" i="486"/>
  <c r="C12" i="486"/>
  <c r="C10" i="486"/>
  <c r="C13" i="486"/>
  <c r="C9" i="486"/>
  <c r="C7" i="486"/>
  <c r="C8" i="486"/>
  <c r="C5" i="486"/>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<sst xmlns="http://schemas.openxmlformats.org/spreadsheetml/2006/main" count="17910" uniqueCount="960">
  <si>
    <t>Hoja de 
Aprobación</t>
  </si>
  <si>
    <t xml:space="preserve">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</si>
  <si>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</si>
  <si>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</si>
  <si>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</si>
  <si>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</si>
  <si>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</si>
  <si>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</si>
  <si>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</si>
  <si>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</si>
  <si>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</si>
  <si>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</si>
  <si>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</si>
  <si>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</si>
  <si>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</si>
  <si>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</si>
  <si>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</si>
  <si>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</si>
  <si>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</si>
  <si>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</si>
  <si>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</si>
  <si>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</si>
  <si>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</si>
  <si>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</si>
  <si>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</si>
  <si>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</si>
  <si>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</si>
  <si>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</si>
  <si>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</si>
  <si>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</si>
  <si>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</si>
  <si>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</si>
  <si>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</si>
  <si>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</si>
  <si>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</si>
  <si>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</si>
  <si>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</si>
  <si>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</si>
  <si>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</si>
  <si>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</si>
  <si>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</si>
  <si>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</si>
  <si>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</si>
  <si>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</si>
  <si>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</si>
  <si>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</si>
  <si>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</si>
  <si>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</si>
  <si>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</si>
  <si>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</si>
  <si>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</si>
  <si>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</si>
  <si>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</si>
  <si>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</si>
  <si>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</si>
  <si>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</si>
  <si>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</si>
  <si>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</si>
  <si>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</si>
  <si>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</si>
  <si>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</si>
  <si>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</si>
  <si>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</si>
  <si>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</si>
  <si>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</si>
  <si>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</si>
  <si>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</si>
  <si>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</si>
  <si>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</si>
  <si>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</si>
  <si>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</si>
  <si>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</si>
  <si>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</si>
  <si>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</si>
  <si>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</si>
  <si>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</si>
  <si>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</si>
  <si>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</si>
  <si>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</si>
  <si>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</si>
  <si>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</si>
  <si>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</si>
  <si>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</si>
  <si>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</si>
  <si>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</si>
  <si>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</si>
  <si>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</si>
  <si>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</si>
  <si>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</si>
  <si>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</si>
  <si>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</si>
  <si>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</si>
  <si>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</si>
  <si>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</si>
  <si>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</si>
  <si>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</si>
  <si>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</si>
  <si>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</si>
  <si>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</si>
  <si>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</si>
  <si>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</si>
  <si>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</si>
  <si>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</si>
  <si>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</si>
  <si>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</si>
  <si>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</si>
  <si>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</si>
  <si>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</si>
  <si>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</si>
  <si>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</si>
  <si>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</si>
  <si>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</si>
  <si>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</si>
  <si>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</si>
  <si>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</si>
  <si>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</si>
  <si>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</si>
  <si>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</si>
  <si>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</si>
  <si>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</si>
  <si>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</si>
  <si>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</si>
  <si>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</si>
  <si>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</si>
  <si>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</si>
  <si>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</si>
  <si>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</si>
  <si>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</si>
  <si>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</si>
  <si>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</si>
  <si>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</si>
  <si>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</si>
  <si>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</si>
  <si>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</si>
  <si>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</si>
  <si>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</si>
  <si>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</si>
  <si>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</si>
  <si>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</si>
  <si>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</si>
  <si>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</si>
  <si>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</si>
  <si>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</si>
  <si>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</si>
  <si>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</si>
  <si>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</si>
  <si>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</si>
  <si>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</si>
  <si>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</si>
  <si>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</si>
  <si>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</si>
  <si>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</si>
  <si>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</si>
  <si>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</si>
  <si>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</si>
  <si>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</si>
  <si>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</si>
  <si>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</si>
  <si>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</si>
  <si>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</si>
  <si>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</si>
  <si>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</si>
  <si>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</si>
  <si>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</si>
  <si>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</si>
  <si>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</si>
  <si>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</si>
  <si>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</si>
  <si>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</si>
  <si>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</si>
  <si>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</si>
  <si>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</si>
  <si>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TABLA RESUMEN_MARZO 2025</t>
  </si>
  <si>
    <t>Período:  Diciembre 2009 - Marzo 2025</t>
  </si>
  <si>
    <t>Período:  Diciembre 2007 - Marzo 2025</t>
  </si>
  <si>
    <t>Capita</t>
  </si>
  <si>
    <t>Afiliados</t>
  </si>
  <si>
    <t>Período: Marzo 2025</t>
  </si>
  <si>
    <t>Población</t>
  </si>
  <si>
    <t>Período:  Diciembre 2008 - Marzo 2025</t>
  </si>
  <si>
    <t>Mar.25</t>
  </si>
  <si>
    <t>Meses</t>
  </si>
  <si>
    <t>ARL</t>
  </si>
  <si>
    <t>AT</t>
  </si>
  <si>
    <t>EP</t>
  </si>
  <si>
    <t>Total</t>
  </si>
  <si>
    <t>Mar.2025</t>
  </si>
  <si>
    <t>Año</t>
  </si>
  <si>
    <t>Período:  Diciembre 2010 - Marzo 2025</t>
  </si>
  <si>
    <t>2025</t>
  </si>
  <si>
    <t>Empresas</t>
  </si>
  <si>
    <t>Empleados</t>
  </si>
  <si>
    <t>Riesgos laborales</t>
  </si>
  <si>
    <t>Marzo 2025</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</si>
  <si>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</si>
  <si>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</si>
  <si>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</si>
  <si>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</si>
  <si>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</si>
  <si>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</si>
  <si>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</si>
  <si>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</si>
  <si>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</si>
  <si>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</si>
  <si>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</si>
  <si>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Marzo 2025</t>
  </si>
  <si>
    <t>Centralizada</t>
  </si>
  <si>
    <t>Decreto No. 342-09</t>
  </si>
  <si>
    <t>Decreto No.18-19</t>
  </si>
  <si>
    <t>Decreto 
No. 371-16</t>
  </si>
  <si>
    <t>Decreto 
No. 159-17</t>
  </si>
  <si>
    <t>Res. SISALRIL No. 207-2016</t>
  </si>
  <si>
    <t>Período:  Diciembre 2003 - Marzo 2025</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</si>
  <si>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</si>
  <si>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</si>
  <si>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</si>
  <si>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</si>
  <si>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</si>
  <si>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</si>
  <si>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</si>
  <si>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</si>
  <si>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</si>
  <si>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</si>
  <si>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</si>
  <si>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</si>
  <si>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</si>
  <si>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</si>
  <si>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</si>
  <si>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</si>
  <si>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Pensionados</t>
  </si>
  <si>
    <t>30-34</t>
  </si>
  <si>
    <t>35-39</t>
  </si>
  <si>
    <t>40-44</t>
  </si>
  <si>
    <t>Regimen Contributivo</t>
  </si>
  <si>
    <t>45-49</t>
  </si>
  <si>
    <t>50-54</t>
  </si>
  <si>
    <t>55-59</t>
  </si>
  <si>
    <t>60 y más</t>
  </si>
  <si>
    <t>TOTAL</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</si>
  <si>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</si>
  <si>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</si>
  <si>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</si>
  <si>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</si>
  <si>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</si>
  <si>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</si>
  <si>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</si>
  <si>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</si>
  <si>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</si>
  <si>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</si>
  <si>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</si>
  <si>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</si>
  <si>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</si>
  <si>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</si>
  <si>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</si>
  <si>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</si>
  <si>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</si>
  <si>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</si>
  <si>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</si>
  <si>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</si>
  <si>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</si>
  <si>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</si>
  <si>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</si>
  <si>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Hombres</t>
  </si>
  <si>
    <t>Mujeres</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</si>
  <si>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</si>
  <si>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</si>
  <si>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</si>
  <si>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</si>
  <si>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</si>
  <si>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</si>
  <si>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</si>
  <si>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</si>
  <si>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</si>
  <si>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</si>
  <si>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</si>
  <si>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</si>
  <si>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</si>
  <si>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</si>
  <si>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</si>
  <si>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</si>
  <si>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</si>
  <si>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</si>
  <si>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</si>
  <si>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</si>
  <si>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</si>
  <si>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</si>
  <si>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</si>
  <si>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</si>
  <si>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</si>
  <si>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</si>
  <si>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</si>
  <si>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</si>
  <si>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</si>
  <si>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2023 **</t>
  </si>
  <si>
    <t xml:space="preserve">60-64   </t>
  </si>
  <si>
    <t xml:space="preserve"> 1001 y 10000 </t>
  </si>
  <si>
    <t xml:space="preserve">65-69   </t>
  </si>
  <si>
    <t xml:space="preserve">Mas de 10000  </t>
  </si>
  <si>
    <t xml:space="preserve">70-74   </t>
  </si>
  <si>
    <t xml:space="preserve">75-79   </t>
  </si>
  <si>
    <t>Banco Central RD 2024</t>
  </si>
  <si>
    <t xml:space="preserve">80-84   </t>
  </si>
  <si>
    <t>ENFT formal</t>
  </si>
  <si>
    <t>85 y Mas</t>
  </si>
  <si>
    <t>ENFT informal</t>
  </si>
  <si>
    <t>No Espec.</t>
  </si>
  <si>
    <t>0</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</si>
  <si>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</si>
  <si>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</si>
  <si>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</si>
  <si>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</si>
  <si>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</si>
  <si>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</si>
  <si>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</si>
  <si>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</si>
  <si>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</si>
  <si>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</si>
  <si>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</si>
  <si>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</si>
  <si>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</si>
  <si>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</si>
  <si>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</si>
  <si>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</si>
  <si>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</si>
  <si>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</si>
  <si>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</si>
  <si>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</si>
  <si>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</si>
  <si>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</si>
  <si>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</si>
  <si>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</si>
  <si>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</si>
  <si>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</si>
  <si>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</si>
  <si>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</si>
  <si>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</si>
  <si>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</si>
  <si>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Atlántico</t>
  </si>
  <si>
    <t>Renacer</t>
  </si>
  <si>
    <t xml:space="preserve"> FSS</t>
  </si>
  <si>
    <t>Comisión TSS</t>
  </si>
  <si>
    <t xml:space="preserve">Monumental </t>
  </si>
  <si>
    <t>Asoc. de Profesionales de la Salud</t>
  </si>
  <si>
    <t>Patrimonio por Fondo</t>
  </si>
  <si>
    <t>Comisión DIDA</t>
  </si>
  <si>
    <t>AFP JMMB BDI, SA</t>
  </si>
  <si>
    <t>Grupo Med. Asociado</t>
  </si>
  <si>
    <t>Fondos</t>
  </si>
  <si>
    <t>AFP Romana</t>
  </si>
  <si>
    <t>Adm. Serv. Médicos Amor y Paz</t>
  </si>
  <si>
    <t>Cuentas de Capitalización Individual</t>
  </si>
  <si>
    <t>Reservas</t>
  </si>
  <si>
    <t>Fondo de Solidaridad Social</t>
  </si>
  <si>
    <t>Autoseguro (IDSS)</t>
  </si>
  <si>
    <t>METASALUD</t>
  </si>
  <si>
    <t>Fondos de Reparto Individualizado*</t>
  </si>
  <si>
    <t>SFS-DISPERSION</t>
  </si>
  <si>
    <t>Fondo BC</t>
  </si>
  <si>
    <t>Serv. Dominicano de Salud</t>
  </si>
  <si>
    <t>Fondos Complementarios</t>
  </si>
  <si>
    <t>Cuidado de la Salud + ADA</t>
  </si>
  <si>
    <t>Fondo BR</t>
  </si>
  <si>
    <t>CMD</t>
  </si>
  <si>
    <t>INABIMA</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</si>
  <si>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</si>
  <si>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</si>
  <si>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</si>
  <si>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</si>
  <si>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</si>
  <si>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</si>
  <si>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</si>
  <si>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</si>
  <si>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</si>
  <si>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</si>
  <si>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</si>
  <si>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</si>
  <si>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</si>
  <si>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</si>
  <si>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</si>
  <si>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</si>
  <si>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</si>
  <si>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</si>
  <si>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</si>
  <si>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</si>
  <si>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</si>
  <si>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</si>
  <si>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</si>
  <si>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</si>
  <si>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</si>
  <si>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</si>
  <si>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</si>
  <si>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</si>
  <si>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t>Fuente: TSS</t>
  </si>
  <si>
    <t>Afiliación SFS</t>
  </si>
  <si>
    <t>Mes / Año</t>
  </si>
  <si>
    <t xml:space="preserve">Total </t>
  </si>
  <si>
    <t>Afiliación RS</t>
  </si>
  <si>
    <t>% Mujeres SFS</t>
  </si>
  <si>
    <t>% Hombres SFS</t>
  </si>
  <si>
    <t>Período</t>
  </si>
  <si>
    <t>Julio</t>
  </si>
  <si>
    <t>Fecha</t>
  </si>
  <si>
    <t>Columna1</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</si>
  <si>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</si>
  <si>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</si>
  <si>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</si>
  <si>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</si>
  <si>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</si>
  <si>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</si>
  <si>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t>Relacion Promedio</t>
  </si>
  <si>
    <t>Aumento Promedio</t>
  </si>
  <si>
    <t>Agoto</t>
  </si>
  <si>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</si>
  <si>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</si>
  <si>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</si>
  <si>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</si>
  <si>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</si>
  <si>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</si>
  <si>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</si>
  <si>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</si>
  <si>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</si>
  <si>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</si>
  <si>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</si>
  <si>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</si>
  <si>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</si>
  <si>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</si>
  <si>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</si>
  <si>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</si>
  <si>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</si>
  <si>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</si>
  <si>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</si>
  <si>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</si>
  <si>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</si>
  <si>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</si>
  <si>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</si>
  <si>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</si>
  <si>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</si>
  <si>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</si>
  <si>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</si>
  <si>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</si>
  <si>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</si>
  <si>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t>Dic.24</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</si>
  <si>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</si>
  <si>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</si>
  <si>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</si>
  <si>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</si>
  <si>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</si>
  <si>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</si>
  <si>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</si>
  <si>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</si>
  <si>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</si>
  <si>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</si>
  <si>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</si>
  <si>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</si>
  <si>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</si>
  <si>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</si>
  <si>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</si>
  <si>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</si>
  <si>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</si>
  <si>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</si>
  <si>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Afiliación  RC</t>
  </si>
  <si>
    <t>Seguro Familiar de Salud  del Sistema Dominicano de Seguridad Social
Afiliación del SFS a la Población Nacional</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</si>
  <si>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</si>
  <si>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</si>
  <si>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</si>
  <si>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</si>
  <si>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</si>
  <si>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</si>
  <si>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</si>
  <si>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</si>
  <si>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</si>
  <si>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</si>
  <si>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</si>
  <si>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</si>
  <si>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</si>
  <si>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</si>
  <si>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</si>
  <si>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</si>
  <si>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</si>
  <si>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</si>
  <si>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</si>
  <si>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</si>
  <si>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</si>
  <si>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</si>
  <si>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</si>
  <si>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</si>
  <si>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</si>
  <si>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</si>
  <si>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</si>
  <si>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</si>
  <si>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</si>
  <si>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</si>
  <si>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</si>
  <si>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</si>
  <si>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</si>
  <si>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</si>
  <si>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</si>
  <si>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</si>
  <si>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</si>
  <si>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</si>
  <si>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</si>
  <si>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</si>
  <si>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</si>
  <si>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</si>
  <si>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</si>
  <si>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</si>
  <si>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</si>
  <si>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</si>
  <si>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</si>
  <si>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</si>
  <si>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</si>
  <si>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</si>
  <si>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</si>
  <si>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</si>
  <si>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</si>
  <si>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</si>
  <si>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</si>
  <si>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</si>
  <si>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</si>
  <si>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</si>
  <si>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</si>
  <si>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</si>
  <si>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Feminidad (IF) RS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</si>
  <si>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</si>
  <si>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</si>
  <si>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</si>
  <si>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</si>
  <si>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</si>
  <si>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</si>
  <si>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</si>
  <si>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</si>
  <si>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</si>
  <si>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</si>
  <si>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</si>
  <si>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</si>
  <si>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</si>
  <si>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</si>
  <si>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</si>
  <si>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</si>
  <si>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</si>
  <si>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</si>
  <si>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</si>
  <si>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</si>
  <si>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</si>
  <si>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</si>
  <si>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</si>
  <si>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</si>
  <si>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</si>
  <si>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</si>
  <si>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</si>
  <si>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</si>
  <si>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</si>
  <si>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</si>
  <si>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</si>
  <si>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</si>
  <si>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</si>
  <si>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</si>
  <si>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</si>
  <si>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</si>
  <si>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</si>
  <si>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</si>
  <si>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</si>
  <si>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</si>
  <si>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</si>
  <si>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</si>
  <si>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</si>
  <si>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</si>
  <si>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</si>
  <si>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</si>
  <si>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</si>
  <si>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</si>
  <si>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</si>
  <si>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</si>
  <si>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</si>
  <si>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</si>
  <si>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</si>
  <si>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</si>
  <si>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</si>
  <si>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</si>
  <si>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</si>
  <si>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</si>
  <si>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Régimen Especial Transitorio y Plan de Servicios de Salud para Pensionados 
Afiliación Anual de Pensionados al SFS</t>
  </si>
  <si>
    <t>De Policía Nacional
 (PN)</t>
  </si>
  <si>
    <t xml:space="preserve">Total Planes </t>
  </si>
  <si>
    <t>Decreto No. 371-16</t>
  </si>
  <si>
    <t>Res. SISALRIL 
No. 207-2016</t>
  </si>
  <si>
    <t>2023</t>
  </si>
  <si>
    <t>2024</t>
  </si>
  <si>
    <t>Feb.25</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</si>
  <si>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</si>
  <si>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</si>
  <si>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</si>
  <si>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</si>
  <si>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Afiliados </t>
  </si>
  <si>
    <t>Seguro de Vejez, Discapacidad y Sobrevivencia (SVDS)
Cantidad de Afiliados y Cotizantes  Anual al SVDS del RC</t>
  </si>
  <si>
    <t xml:space="preserve">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</si>
  <si>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</si>
  <si>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</si>
  <si>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</si>
  <si>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</si>
  <si>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</si>
  <si>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</si>
  <si>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</si>
  <si>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</si>
  <si>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</si>
  <si>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</si>
  <si>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</si>
  <si>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</si>
  <si>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</si>
  <si>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</si>
  <si>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</si>
  <si>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</si>
  <si>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</si>
  <si>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</si>
  <si>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</si>
  <si>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</si>
  <si>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</si>
  <si>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</si>
  <si>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</si>
  <si>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</si>
  <si>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</si>
  <si>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</si>
  <si>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</si>
  <si>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</si>
  <si>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</si>
  <si>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</si>
  <si>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</si>
  <si>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</si>
  <si>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</si>
  <si>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</si>
  <si>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</si>
  <si>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</si>
  <si>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</si>
  <si>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</si>
  <si>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</si>
  <si>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</si>
  <si>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</si>
  <si>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</si>
  <si>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</si>
  <si>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</si>
  <si>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</si>
  <si>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</si>
  <si>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</si>
  <si>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</si>
  <si>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</si>
  <si>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</si>
  <si>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</si>
  <si>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</si>
  <si>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</si>
  <si>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</si>
  <si>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</si>
  <si>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</si>
  <si>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</si>
  <si>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</si>
  <si>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</si>
  <si>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</si>
  <si>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</si>
  <si>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</si>
  <si>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</si>
  <si>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</si>
  <si>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</si>
  <si>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</si>
  <si>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</si>
  <si>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</si>
  <si>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</si>
  <si>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</si>
  <si>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</si>
  <si>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</si>
  <si>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Seguro de Riesgos Laborales
Comparativo Afiliación al SRL en Relación a la Población Ocupada en el Sector Formal</t>
  </si>
  <si>
    <t>Ocupada Sector Formal</t>
  </si>
  <si>
    <t>Afiliados  SRL</t>
  </si>
  <si>
    <t>% Crecimiento</t>
  </si>
  <si>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</si>
  <si>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</si>
  <si>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</si>
  <si>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</si>
  <si>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</si>
  <si>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</si>
  <si>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</si>
  <si>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</si>
  <si>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</si>
  <si>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</si>
  <si>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</si>
  <si>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</si>
  <si>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</si>
  <si>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</si>
  <si>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</si>
  <si>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</si>
  <si>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</si>
  <si>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</si>
  <si>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</si>
  <si>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</si>
  <si>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</si>
  <si>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</si>
  <si>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</si>
  <si>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</si>
  <si>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Recaudo RC
 (Incluye recargos e Intereses)</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</si>
  <si>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</si>
  <si>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</si>
  <si>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</si>
  <si>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</si>
  <si>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</si>
  <si>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</si>
  <si>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</si>
  <si>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</si>
  <si>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</si>
  <si>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</si>
  <si>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</si>
  <si>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</si>
  <si>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</si>
  <si>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</si>
  <si>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</si>
  <si>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</si>
  <si>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</si>
  <si>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</si>
  <si>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</si>
  <si>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</si>
  <si>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</si>
  <si>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</si>
  <si>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</si>
  <si>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</si>
  <si>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</si>
  <si>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</si>
  <si>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Seguro Familiar de Salud (SFS) del Régimen Contributivo (RC)</t>
  </si>
  <si>
    <t>Fondos Pagados a las ARS del SFS del RC</t>
  </si>
  <si>
    <t>Período:  Septiembre 2007 -  Enero 2015</t>
  </si>
  <si>
    <t xml:space="preserve"> Total Invertido</t>
  </si>
  <si>
    <t>Seguro Familiar de Salud (SFS) del Régimen Contributivo (RC)
Fondos Pagados Anualmente por Cuentas al SFS del RC</t>
  </si>
  <si>
    <t>Período: 2024 - Febrero 2025</t>
  </si>
  <si>
    <t>Cuentas</t>
  </si>
  <si>
    <t>Ene- Feb. 2025</t>
  </si>
  <si>
    <t>Cuidado de la Salud</t>
  </si>
  <si>
    <r>
      <rPr>
        <b/>
        <sz val="8"/>
        <color theme="1"/>
        <rFont val="Arial"/>
        <family val="2"/>
      </rPr>
      <t xml:space="preserve">Fuente: TSS.  </t>
    </r>
    <r>
      <rPr>
        <sz val="8"/>
        <color theme="1"/>
        <rFont val="Arial"/>
        <family val="2"/>
      </rPr>
      <t xml:space="preserve"> </t>
    </r>
  </si>
  <si>
    <t>Seguro Familiar de Salud (SFS) del Régimen Contributivo (RC)
Fondos Pagados a las Administradora de Riesgos de Salud (ARS) del SFS del RC</t>
  </si>
  <si>
    <t>2022-2023</t>
  </si>
  <si>
    <t>MAPFRE Salud ARS</t>
  </si>
  <si>
    <t>Relación de Inversiones Financieras_Gestión de Fondos
Distribución de las Inversiones de la  Cuenta Cuidado de la Salud por Instrumento</t>
  </si>
  <si>
    <t>Instrumentos</t>
  </si>
  <si>
    <t>Certificados Financieros</t>
  </si>
  <si>
    <t>Títulos Desmaterializados  (REPO)</t>
  </si>
  <si>
    <t>Fideicomiso de Adm. Y Fuente de Pago, Garantia e inversion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</si>
  <si>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</si>
  <si>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</si>
  <si>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</si>
  <si>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</si>
  <si>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</si>
  <si>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</si>
  <si>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</si>
  <si>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Seguro Familiar de Salud (SFS) del Régimen Subsidiado (RS)
Aporte  del Gobierno Central y Pago a SENASA</t>
  </si>
  <si>
    <t>Aporte Gobierno (Presupuestado)</t>
  </si>
  <si>
    <t xml:space="preserve"> Pago a SENASA </t>
  </si>
  <si>
    <t>Columna2</t>
  </si>
  <si>
    <t>Pagos Anuales del  Seguro Familiar de Salud de los Pensionados 
De los Regímenes Especiales Transitorios</t>
  </si>
  <si>
    <t>Pagos a Pensionados</t>
  </si>
  <si>
    <t>Composicion de Patrimonio de Fondo de Pensiones</t>
  </si>
  <si>
    <t>Seguro de Vejez, Discapacidad y Sobrevivencia (SVDS)
Dispersión Histórica del SVDS</t>
  </si>
  <si>
    <t>Dispersión SVDS</t>
  </si>
  <si>
    <t>Seguro de Vejez, Discapacidad y Sobrevivencia (SVDS)
Pagos Anual por Cuentas del SVDS (RD$)</t>
  </si>
  <si>
    <t>Cuenta de Capitalizacion Individual CCI</t>
  </si>
  <si>
    <t>Sistema de Reparto</t>
  </si>
  <si>
    <t>Comision SIPEN</t>
  </si>
  <si>
    <t>Fondos de solidaridad social (FSS)</t>
  </si>
  <si>
    <t>Operación TSS</t>
  </si>
  <si>
    <t>Operación DIDA</t>
  </si>
  <si>
    <t>Seguro de Vejez, Discapacidad y Sobrevivencia (SVDS) Pagos a 
Entidades del Seguro de Vejez, Discapacidad y Sobrevivencia (SVDS)</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</si>
  <si>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</si>
  <si>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</si>
  <si>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</si>
  <si>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</si>
  <si>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</si>
  <si>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</si>
  <si>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</si>
  <si>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</si>
  <si>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</si>
  <si>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</si>
  <si>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Diciembre 2024</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</si>
  <si>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</si>
  <si>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</si>
  <si>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</si>
  <si>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</si>
  <si>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</si>
  <si>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</si>
  <si>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</si>
  <si>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</si>
  <si>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</si>
  <si>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 xml:space="preserve">Fuente: Sipen. Boletín Trimestral 86. </t>
  </si>
  <si>
    <t xml:space="preserve">Seguro de Vejez, Discapacidad y Sobrevivencia (SVDS)
Rentabilidad Nominal Promedio  de los Fondos de Pensiones </t>
  </si>
  <si>
    <t>Período:  Diciembre 2010 - Febrero 2025</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</si>
  <si>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</si>
  <si>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</si>
  <si>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</si>
  <si>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</si>
  <si>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</si>
  <si>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</si>
  <si>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</si>
  <si>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</si>
  <si>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</si>
  <si>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 xml:space="preserve"> Seguro de Vejez, Discapacidad y Sobrevivencia (SVDS)
Composición del Patrimonio de Fondos de Pensiones</t>
  </si>
  <si>
    <r>
      <rPr>
        <b/>
        <sz val="16"/>
        <color theme="1"/>
        <rFont val="Calibri"/>
        <family val="2"/>
        <scheme val="minor"/>
      </rPr>
      <t xml:space="preserve">Fuente: </t>
    </r>
    <r>
      <rPr>
        <sz val="16"/>
        <color theme="1"/>
        <rFont val="Calibri"/>
        <family val="2"/>
        <scheme val="minor"/>
      </rPr>
      <t>Sipen</t>
    </r>
  </si>
  <si>
    <t>Seguro de Riesgos Laborales
Pagos Anuales al Seguro de Riesgo Laborales (SRL) por Cuentas</t>
  </si>
  <si>
    <t>SRL DISPERSION</t>
  </si>
  <si>
    <t xml:space="preserve"> Prestaciones de Beneficios
 (ARL Salud Segura)</t>
  </si>
  <si>
    <t>% / Total</t>
  </si>
  <si>
    <t>% / Total2</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</si>
  <si>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</si>
  <si>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</si>
  <si>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</si>
  <si>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</si>
  <si>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</si>
  <si>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</si>
  <si>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</si>
  <si>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</si>
  <si>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</si>
  <si>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</si>
  <si>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</si>
  <si>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</si>
  <si>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t>Concepto</t>
  </si>
  <si>
    <t>RD$</t>
  </si>
  <si>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</si>
  <si>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</si>
  <si>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</si>
  <si>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</si>
  <si>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</si>
  <si>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</si>
  <si>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</si>
  <si>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</si>
  <si>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Sobreviviencia</t>
  </si>
  <si>
    <t>Discapacidad Parcial</t>
  </si>
  <si>
    <t>Discapacidad  Total</t>
  </si>
  <si>
    <t>Retiro programado**</t>
  </si>
  <si>
    <r>
      <t>Fuente:</t>
    </r>
    <r>
      <rPr>
        <sz val="14"/>
        <rFont val="Arial"/>
        <family val="2"/>
      </rPr>
      <t xml:space="preserve"> SIPEN.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</si>
  <si>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</si>
  <si>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</si>
  <si>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</si>
  <si>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</si>
  <si>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</si>
  <si>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</si>
  <si>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</si>
  <si>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</si>
  <si>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</si>
  <si>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</si>
  <si>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</si>
  <si>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</si>
  <si>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</si>
  <si>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</si>
  <si>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</si>
  <si>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</si>
  <si>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</si>
  <si>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</si>
  <si>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</si>
  <si>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</si>
  <si>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</si>
  <si>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</si>
  <si>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</si>
  <si>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</si>
  <si>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</si>
  <si>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</si>
  <si>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Beneficios de IDOPPRIL
Instituto Dominicano de Prevención y Proteción de Riesgos Laborales
Reporte de Accidentes Laborales y Enfermedades Profesionales por Provincia</t>
  </si>
  <si>
    <t>Provincias</t>
  </si>
  <si>
    <t>2007-2012</t>
  </si>
  <si>
    <t>2013-2018</t>
  </si>
  <si>
    <t>2019-2021</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</si>
  <si>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</si>
  <si>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</si>
  <si>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</si>
  <si>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</si>
  <si>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</si>
  <si>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</si>
  <si>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</si>
  <si>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</si>
  <si>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</si>
  <si>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</si>
  <si>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</si>
  <si>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</si>
  <si>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</si>
  <si>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</si>
  <si>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</si>
  <si>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</si>
  <si>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</si>
  <si>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</si>
  <si>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</si>
  <si>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DAJABON</t>
  </si>
  <si>
    <t>MONTE PLATA</t>
  </si>
  <si>
    <t>MONTECRISTI</t>
  </si>
  <si>
    <t>AZUA</t>
  </si>
  <si>
    <t>SALCEDO</t>
  </si>
  <si>
    <t>SANTIAGO RODRIGUEZ</t>
  </si>
  <si>
    <t>HATO MAYOR</t>
  </si>
  <si>
    <t>SANCHEZ RAMIREZ</t>
  </si>
  <si>
    <t>BAHORUCO</t>
  </si>
  <si>
    <t>ELIAS PIÑA</t>
  </si>
  <si>
    <t>PEDERNALES</t>
  </si>
  <si>
    <t>SAN JOSE DE OCOA</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</si>
  <si>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</si>
  <si>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</si>
  <si>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</si>
  <si>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</si>
  <si>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</si>
  <si>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</si>
  <si>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</si>
  <si>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</si>
  <si>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</si>
  <si>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</si>
  <si>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</si>
  <si>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</si>
  <si>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</si>
  <si>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</si>
  <si>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</si>
  <si>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</si>
  <si>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</si>
  <si>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</si>
  <si>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EJECUCIÓN CMISS DESDE ESPAÑA</t>
  </si>
  <si>
    <t>Pensión por Invalidez (incapacidad)</t>
  </si>
  <si>
    <t>Pensión por Vejez (Jubilación)</t>
  </si>
  <si>
    <t>Pensión por Supervivencia (Viudedad/Orfandad)</t>
  </si>
  <si>
    <t>Certificación de Períodos cotizados</t>
  </si>
  <si>
    <t xml:space="preserve">Reiteraciones </t>
  </si>
  <si>
    <t>Deposito de documentos requeridos</t>
  </si>
  <si>
    <t>Certificación de legislación aplicable (Desplazados)</t>
  </si>
  <si>
    <t>Fuente: CNSS.  Convenios Internacionales</t>
  </si>
  <si>
    <t>EJECUCIÓN CMISS DESDE DOM.</t>
  </si>
  <si>
    <t>Pensión por Supervivencia (Viudedad)</t>
  </si>
  <si>
    <t>Pensión por Supervivencia (Orfandad)</t>
  </si>
  <si>
    <t>Certificaciones emitidas descentralizadas-centralizadas</t>
  </si>
  <si>
    <t>Convenio Bilateral de Seguridad Social entre España y la República Dominicana
Cantidad de Solicitudes y Tramitaciones Concluidas</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</si>
  <si>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</si>
  <si>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</si>
  <si>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</si>
  <si>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</si>
  <si>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</si>
  <si>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</si>
  <si>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</si>
  <si>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r>
      <rPr>
        <sz val="20"/>
        <rFont val="Arial"/>
        <family val="2"/>
      </rPr>
      <t xml:space="preserve">Conforme a los datos registrados en el SDSS, para el mes de marzo 2025 el total de empresas registradas en el Sistema Dominicano de Seguridad Social fue de 111,878 de las cuales 111,230 pertenecen al sector privado, representando el 99.4%; 648 instituciones públicas (Pública 580 y 68 públicas centralizadas) representando 0.6%.
En cuanto al total de empleados afiliados en ese mismo año fue de 2,530,849 de los cuales 1,777,613 pertenecían al sector privado, representando el 70.2%; 351,800 del sector público y 401,436 para el sector descentralizado, representando el 13.9% y el 15.9% respectivamente.    
Para el mes de marzo 2024, las cifras dan cuenta que un número significativo de empresas registradas tienen entre uno a cinco (1 a 5) empleados, representando el 61.9% del total de empresas registradas, este grupo esta constituido por 69,241 unidades, cuenta con un total de 172,754 empleados, representando el 6.8% de los trabajadores afiliados asalariados.  Mientras,  el número de empresas que poseen de 1 a 20 empleados representa un 89.3% del total.  
Es necesario destacar que el 43.0% de los empleados estan entre las empresas que albergan más de 1,001 empleados. Existen nueve (09) instituciones de más de 10,000 empleados y para el mes de marzo 2025, emplearon un total de 467,671 personas, la  empleomanía representa el 18.5%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</si>
  <si>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r>
      <t xml:space="preserve">
El proceso de afiliación del</t>
    </r>
    <r>
      <rPr>
        <i/>
        <sz val="30"/>
        <rFont val="Arial"/>
        <family val="2"/>
      </rPr>
      <t xml:space="preserve"> Seguro Familiar de Salud del Régimen Subsidiado (SFS-RS),</t>
    </r>
    <r>
      <rPr>
        <sz val="30"/>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t>
    </r>
    <r>
      <rPr>
        <sz val="30"/>
        <color rgb="FFFF0000"/>
        <rFont val="Arial"/>
        <family val="2"/>
      </rPr>
      <t xml:space="preserve">El Régimen Subsidiado,  tienen una población afiliada de 5,701,911 al mes de marzo 2025,  de los cuales 4,824,367 son titulares y 877,544 dependientes; con un índice de dependencia de 0.19 (19 dependientes por cada 100 titulares).  En la afiliación del SFS del RS las </t>
    </r>
    <r>
      <rPr>
        <b/>
        <i/>
        <sz val="30"/>
        <color rgb="FFFF0000"/>
        <rFont val="Arial"/>
        <family val="2"/>
      </rPr>
      <t>mujeres</t>
    </r>
    <r>
      <rPr>
        <b/>
        <sz val="30"/>
        <color rgb="FFFF0000"/>
        <rFont val="Arial"/>
        <family val="2"/>
      </rPr>
      <t xml:space="preserve"> </t>
    </r>
    <r>
      <rPr>
        <sz val="30"/>
        <color rgb="FFFF0000"/>
        <rFont val="Arial"/>
        <family val="2"/>
      </rPr>
      <t xml:space="preserve">tienen una mayor participación, representando un 50.3%, llegando a un total de 2,868,438 y un 85.4% son  titulares, reflejandose un indice de dependencia de 0.17 (por cada 100 mujeres titulares hay 17 mujeres son dependientes).  Mientras, la afiliación </t>
    </r>
    <r>
      <rPr>
        <b/>
        <i/>
        <sz val="30"/>
        <color rgb="FFFF0000"/>
        <rFont val="Arial"/>
        <family val="2"/>
      </rPr>
      <t>masculina</t>
    </r>
    <r>
      <rPr>
        <sz val="30"/>
        <color rgb="FFFF0000"/>
        <rFont val="Arial"/>
        <family val="2"/>
      </rPr>
      <t xml:space="preserve"> es de 49.7% con un total de 2,833,473,  con un 83.8% titulares y un indice de dependencia de 0.19 (por cada 100 hombres titulares hay 19 dependientes).  De igual forma vemos que el indice de masculinidad es de 0.99 (por cada 100 mujeres hay 99 hombres), reflejandose que la titularidad mas alta viene de la mujer</t>
    </r>
    <r>
      <rPr>
        <sz val="30"/>
        <rFont val="Arial"/>
        <family val="2"/>
      </rPr>
      <t xml:space="preserve">.   </t>
    </r>
    <r>
      <rPr>
        <sz val="30"/>
        <color rgb="FFFF0000"/>
        <rFont val="Arial"/>
        <family val="2"/>
      </rPr>
      <t xml:space="preserve"> </t>
    </r>
    <r>
      <rPr>
        <sz val="30"/>
        <rFont val="Arial"/>
        <family val="2"/>
      </rPr>
      <t xml:space="preserve">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</si>
  <si>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r>
      <t xml:space="preserve">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t>
    </r>
    <r>
      <rPr>
        <sz val="16"/>
        <rFont val="Arial"/>
        <family val="2"/>
      </rPr>
      <t xml:space="preserve">9.60% del salario cotizable. De ese porcentaje, el 6.72% está a cargo del Estado y el 2.88%, a cargo del beneficiario. Dicho porcentaje se </t>
    </r>
    <r>
      <rPr>
        <sz val="16"/>
        <color theme="1"/>
        <rFont val="Arial"/>
        <family val="2"/>
      </rPr>
      <t xml:space="preserve">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t>
    </r>
    <r>
      <rPr>
        <sz val="16"/>
        <color rgb="FFFF0000"/>
        <rFont val="Arial"/>
        <family val="2"/>
      </rPr>
      <t xml:space="preserve">
Al mes de marzo 2025, los regímenes especiales de pensionados que pertenecen al SDSS, ascienden a 116,970 afiliados; desagregándolo por decreto, podemos observar que los pensionados por el decreto 342-09, representan el 13.9%; por el decreto 18-19 un 26.4%; por el decreto 371-16 el 4.9%; por el decreto 159-17 el 26.6% y por el decreto 207-2016, es 28.2%.</t>
    </r>
  </si>
  <si>
    <r>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marzo 2025 de un 5.5%,  situándose en 5,368,876 en la actualidad.  El crecimiento promedio anual de los afiliados cotizantes activos fue de 6.0% pasando de 929,743 en diciembre de 2008 a 2,230,869 al mes de marzo 2025, multiplicandose 2.4 veces.
</t>
    </r>
    <r>
      <rPr>
        <sz val="24"/>
        <color rgb="FFFF0000"/>
        <rFont val="Arial"/>
        <family val="2"/>
      </rPr>
      <t xml:space="preserve">Para el mes de marzo 2024, se observo que la densidad de cotizantes es de 46.9%.  Esta tasa define el porcentaje de la población económicamente activa que estan contribuyendo regularmente a su cuenta de CCI y evalua la sostenibilidad del sistema de pensiones, o sea, los cotizantes activos que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marzo 2025, el 1.62% de los cotizantes eran menores de 19 años: estando la mayor agrupación de cotizantes entre las edad es de 20 a 49 años que representan el 75.61%.  Es importante considerar la contribución en estos grupos de edad, ya que tendrán más tiempo para acumular fondos y generando mayores rendimientos.   Mientras, el 13.91% que corresponde al grupo etario  de edades  entre 50 a 59 años y el 8.87%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51.5%, seguido del 48.5%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54.4% y los femeninos 45.6%.
En cuanto al salario de los cotizantes, ya que influye directamente con las cotribuciones del sistema de pensiones, el  86.5% de los cotizantes del sistema están dentro del rango de salario mínimos cotizables de 0-3 salarios minimos cotizables; en consecuencia las aportaciones mínimas en los fondos de pensiones,afectaran significativamente su pension futura.  Así mismo, el 11.7% entre  3-8 salarios mínimos y el 1.7% más de 8 salarios mínimos.  </t>
    </r>
    <r>
      <rPr>
        <sz val="24"/>
        <rFont val="Arial"/>
        <family val="2"/>
      </rPr>
      <t xml:space="preserve">
En relación con los traspasos, se puede observar que una gran cantidad de afiliados han decidido realizar un proceso de cambio de AFP, ya sea por mejores rendimientos o comisiones, evidenciandose que desde el año 2010 hasta marzo 2025, se efectuaron un total de traspasos de 746,161 de los cuales 77,615 corresponde a los traspasos de los docentes de la Secretaría de Estado de Educación afiliados a las AFP’s, al Instituto Nacional de Bienestar Magisterial (INABIMA).  Entre el enero 2010 al mes de marzo 2025, las AFP cedieron 742,731 traspasos de afiliados.   Cabe desatacar, que los afiliados pueden traspasarse de una AFP a otra,  una vez cumplan con el requisito mínimo de seis meses de cotización en su AFP actual.  El afiliado puede traspasarse máximo dos veces al año. </t>
    </r>
  </si>
  <si>
    <r>
      <rPr>
        <b/>
        <sz val="18"/>
        <color theme="1"/>
        <rFont val="Arial"/>
        <family val="2"/>
      </rPr>
      <t>Fuente</t>
    </r>
    <r>
      <rPr>
        <sz val="18"/>
        <color theme="1"/>
        <rFont val="Arial"/>
        <family val="2"/>
      </rPr>
      <t>: SISALRIL y Banco Central RD. Encuesta Nacional Continua de Fuerza de Trabajo (ENCFT) .  El dato será actualizado, una vez que el BC publique.</t>
    </r>
  </si>
  <si>
    <t xml:space="preserve">El Seguro de Riesgos Laborales (SRL) para el mes de marzo 2025 tiene una afiliación de 2,530,849 trabajadores asalariados.
De acuerdo a la participación de los trabajadores afiliados por rango de edad, al mes de marzo 2025, el 1.8% de los afiliados al Seguro de Riesgos Laboral (SRL) es menor o igual a 19 años; el 76.0% está entre las edades de 20-49 años,  el 19.9% esta dentro de 50 a 69 años y cabe destacar que el 2.3% de los afiliados del SRL tienen más de 70 años. 
En cuanto a la composición de la afiliación por sexo al mes de marzo 2025, habían 1,346,785 pertenecen a los hombres y 1,184,064 a las mujeres,  para una participación de 53.2%  y 46.8% respectivamente.
En ambos sexo la mayor concentración de afiliados se encuentra entre las edades de 20 a 59, observándose por género que el 88.6% de los hombres y el 90.9% de mujeres están entre las edades antes mencionadas.  
La tasa de accidentabilidad anual a marzo 2025 fue de 0.5% de los afiliados del SRL.
</t>
  </si>
  <si>
    <t>Período:  Diciembre 2015 - Marzo 2025</t>
  </si>
  <si>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El crecimiento de los fondos recaudados y los fondos dispersados, desde el año 2015 hasta marzo 2025 ha ingresado al Sistema Dominicano de la Seguridad Social (SDSS) por concepto de recaudo (incluyendo intereses recargo y multas),  aportes del Gobierno Central y rendimiento de inversiones, la suma de RD$1,539,029,334,435.33.  De los cuales el 90.2% (RD$1,388,792,167,519.46) pertenece al recaudo del solo del Régimen Contributivo (RC);  el 8.5%  (RD$130,525,131,240.90) son aportes del gobierno central para cubrir a los afiliados del Seguro Familiar de Salud del Régimen Subsidiado (RS) y el 1.3% (RD$19,712,035,6474.97) por rendimientos de las diferentes inversiones del SFS y aportes.
Del total recaudado desde 2015 al mes de marzo 2025, un 62.2%  (RD$864,329,245,890.31) proviene del sector privado y el 37.8% (RD$524,711,674,982.54)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28.5%(el 10.5% sectores público y el 18.0% privados) y por el sector empleador es de un  71.5%  (26.4% público y el 45.1% privado), para el mismo período.  
Para enero - marzo 2025, los fondos ingresados al Sistema Dominicano de Seguridad Social (SDSS) por concepto de recaudo  ascendieron a RD$54,943,890,437.94 y los pagos a las diferentes entidades que lo componen para cubrir los diferentes seguros alcanzaron un monto total de RD$54,533,719,820.60.  </t>
  </si>
  <si>
    <t>Ene- Marzo 2025</t>
  </si>
  <si>
    <t>Desde que inició el Sistema de la Seguridad Social en noviembre de 2002 para el Régimen Subsidiado y en el 2003 el Régimen Contributivo (con el seguro de pensiones).  
Los fondos desembolsados para cubrir las cápitas de los afiliados al SFS del RC, a las Administradoras de Riesgos de Salud (ARS) pertenecientes al Sistema Dominicano de Seguridad Social (SDSS).  De enero - marzo 2025 fue de RD$24,793,507,137.48. El monto total dispersado a las ARS desde 2022 al mes de marzo 2025 alcanza la suma de RD$288,715,646,564.49,  para cubrir el Plan de Servicios de Salud  (PDSS) y el Fondo de Atenciones Médicas por Accidentes  de Tránsito (FONAMAT).  
Conforme a la las decisiones de las comiciones de Presupuesto, Finanzas e Inversiones del CNSS presentan las inversiones de los fondos acumulados en la Cuenta del Cuidado de la Salud del RC al mes de marzo 2025 en RD$2,260,448,106.17, estos están invertidos diferentes instrumentos financieros.  Con relación al Seguro Familiar de Salud del Régimen Subsidiado, la Ley 87-01 establece en su artículo 7 debe ser financiado fundamentalmente por el Estado Dominicano.      
Desde 2015 hasta el mes de marzo 2025 el gobierno ha transferido al sistema  según  lo presupuestado anualmente la suma de RD$130,525,131,240.90,  para cubrir la afiliación al Seguro Familiar de Salud de los  ciudadanos con menos  ingresos del país, así como las personas que viven con discapacidad, personas VIH positivas y trabajadores por cuenta propia con ingresos inestables e inferiores al salario mínimo nacional; y RD$134,377,329,229.23,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entre otros aportes por COVID-19 a partir del 2020.
Desde el 2015 hasta marzo 2025, el gobierno central ha realizado aportes a los Regímenes Especiales Transitorios de Salud  para  los pensionados de RD$12,310,887,140.00 y se han pagado a las ARS correspondientes RD$10,955,640,693.00.</t>
  </si>
  <si>
    <t>Ene-Mar. 2025</t>
  </si>
  <si>
    <t>Total General
2022- Mar.25</t>
  </si>
  <si>
    <t>Período: 2022- Marzo 2025</t>
  </si>
  <si>
    <t>Otros Rubros RC</t>
  </si>
  <si>
    <t>Enero - Marzo 2025</t>
  </si>
  <si>
    <t>Período:  Diciembre 2022 - Marzo 2025</t>
  </si>
  <si>
    <t>Ene-Mar. 25</t>
  </si>
  <si>
    <t xml:space="preserve">Los pagos efectuados al Seguro de Riesgos Laborales (SRL), durante el período diciembre 2007 hasta  marzo 2025,  para prevenir y cubrir daños ocasionados por accidentes de trabajo y/o enfermedades profesionales fue de RD$82,873,946,892.18.
Para el mismo período, el 95.53% de los fondos pagados al SRL, pertenecen a ARL Salud Segura; el 4.16% a la Comisión de la SISALRIL y el 0.32% al Fondo de Solidaridad Social.  
De enero hasta marzo 2025, la suma total pagada ascienden a RD$2612,668,705.53 distribuidos de la siguiente forma: el 95.75% a ARL Salud Segura; 4.17%  a la Comisión SISALRIL y 0.08% al Fondo de Solidaridad Social del Seguro de Riesgos Laborales (SRL).  
</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</si>
  <si>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marzo 2025,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16,123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16,123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78.  
Para el período marzo 2025, las pensiones otorgadas por CCI por discapacidad tienen un total de 466; por Sobreviviencia 342 y por retiro programado 7.
Para marzo 2025,  en el Seguro de Vejez Discapacidad y Sobrevivencia (SVDS),  se otorgaron pensiones a los afiliados, por su tipo de beneficio.  Las pensiones de </t>
    </r>
    <r>
      <rPr>
        <b/>
        <i/>
        <sz val="14"/>
        <rFont val="Calibri"/>
        <family val="2"/>
        <scheme val="minor"/>
      </rPr>
      <t>sobrevivencia</t>
    </r>
    <r>
      <rPr>
        <sz val="14"/>
        <rFont val="Calibri"/>
        <family val="2"/>
        <scheme val="minor"/>
      </rPr>
      <t xml:space="preserve"> son otorgadas por el valor acumulado del fallecido y para el trimestre  es de RD$13,314.00; la pension por </t>
    </r>
    <r>
      <rPr>
        <b/>
        <i/>
        <sz val="14"/>
        <rFont val="Calibri"/>
        <family val="2"/>
        <scheme val="minor"/>
      </rPr>
      <t xml:space="preserve">discapacidad </t>
    </r>
    <r>
      <rPr>
        <sz val="14"/>
        <rFont val="Calibri"/>
        <family val="2"/>
        <scheme val="minor"/>
      </rPr>
      <t>vienen dadas por el saldo acumulado en el CCI, ajustado según la graveded o el tipo de discapacidad parcial, otorgandose RD$4,834.00 y total RD$16,009.00  y  por último la pensión de retiro programado que son el promedio de la cantidad acumulada según su esperanza de vida y eligiendo la modalidad (renta vitalicia o retiro porgramado por un tiempo), hasta ahora se otorga una pension promedio de RD$39,362.04.</t>
    </r>
  </si>
  <si>
    <t>Ene-Mar-25</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</si>
  <si>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marzo 2025 de 616,988 casos. El 96.2% de los reportes son de accidentes laborales y el 3.8% por enfermedades profesionales. 
</t>
    </r>
    <r>
      <rPr>
        <sz val="26"/>
        <rFont val="Arial"/>
        <family val="2"/>
      </rPr>
      <t>Para marzo 2025 , el total de reportes de accidentes laborales y enfermedades profesionales fue de 12,645 de los cuales 39.1% de los reportes provenían del sexo femenino y el 60.9% del masculino.   Asimismo, el sector público reportó el 17.0% y el 83.0% del privado.   
Del total de accidentes reportados en el período enero 2007 al mes de marzo 2025, el 0.29% es el promedio de los  afiliados tenían edades menores de 20 años y  el 5.11% mayor de 60 años.</t>
    </r>
    <r>
      <rPr>
        <sz val="26"/>
        <color rgb="FFFF0000"/>
        <rFont val="Arial"/>
        <family val="2"/>
      </rPr>
      <t xml:space="preserve">
</t>
    </r>
  </si>
  <si>
    <t>Período: Enero 2024 - Marzo 2025</t>
  </si>
  <si>
    <t>Ene-Mar.25</t>
  </si>
  <si>
    <t>Período: 2024- Marzo 2025</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</si>
  <si>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2024 a marzo 2025, la división de Convenios Internacionales que ejecuta el Convenio España y la RD registró un total de 3,581 expedientes introducidos;  concluidos; 2,156 gestiones realizadas y 2,924 atenciones a usuarios.     
De igual forma, destacar que la ejecución del Convenio Multilateral Iberoamericano de Seguridad Social (CMISS) desde España a República Dominicana, se recibieron un total de 3,181 acciones, de las cuales el 6.9% fueron pensiones por jubilaciones o vejez; el 0.7% por sobrevivencia; el 2.5% por discapacidad; el 2.6% certificación de períodos cotizados;  el 15.3% por Reiteraciones y el 64.3% son certificaciones de legislación aplicables o desplazados.
Asimismo, destacar que la ejecución del Convenio Multilateral Iberoamericano de Seguridad Social (CMISS) desde República Dominicana a España, se recibieron un total de 415 acciones, de las cuales el 8.4% fueron pensiones por jubilaciones; el 5.8% por sobrevivencia por viudedad y el 3.1% por sobrevivencia por orfandad; el 0.5% por discapacidad; el 2.2% certificación de períodos cotizados y el 6.0% por certificaciones de legislación aplicable o desplazados; el 8.0% por depositos de documentos requeridos y el 66.0% por certificaciones emitidas descentralizadas-centralizadas.</t>
  </si>
  <si>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estimación de crecimiento en afiliación del Sistema Dominicano de la Seguridad Social (SDSS) a nivel nacional a sido exponencialmente evidenciada, reflejandose para el mes de febrero 2025 es de 8%, y la afiliación estimada nacional del Seguro Familiar de Salud (SFS) es de 96.9% a nivel nacional, siendo este 10,850,737 personas.  Asimismo para el mismo periodo,  la participación en los diferentes regímenes de financiamiento es de un 44.1% del Régimen Contributivo (RC); el 54.8% pertenecen al Régimen Subsidiado (RS) y el 1.1%  en los régimen especial de los pensionados.  
La composición de la afiliación del Seguro Familiar de Salud (SFS) por sexo,  al mes de febrero 2025 es de 50.3%  femenino y  49.7% masculino, esto debido al mayor peso que tienen las mujeres en la afiliación del Régimen Subsidiado (RS).  El indice de masculinidad del Regimen Contributivo es de 0.99, (o sea,  cada 100 mujeres, hay 99 hombres), mientras en el Régimen Subsidiado, el índice de feminidad es de 1.01  (o sea, por cada 100 hombres, hay 101 mujeres) con cobertura al SFS.   </t>
  </si>
  <si>
    <r>
      <t xml:space="preserve">Al mes de marzo 2025 la población total afiliada al RC asciende a 4,735,582 de los cuales 2,177,981 son titulares; 2,257,601dependientes directos y 266,086 dependientes adicionales.  En todos los años del Seguro Familiar de Salud (SFS) del Régimen Contributivo (RC), la población afiliada ha experimentado un incremento progresivo, tanto de titulares como de dependientes directos y adicionales. 
Los afiliados titulares representan el  46.0% de la población total registrada en el SFS- RC; los dependientes totales representan el 54.0% (los dependientes directos 48.4% y los dependientes adicionales 5.6%). Los afiliados titulares tienen un índice de dependencia total de 1.17 (117 afiliados dependientes por cada 100 afiliados titulares) y de 1.12 para el índice de dependencia directa (112 dependientes directos por cada 100 titulares) al mes de marzo 2025. 
En las estadísticas de afiliación registradas por sexo y tipo, se observa, que la población </t>
    </r>
    <r>
      <rPr>
        <b/>
        <i/>
        <sz val="48"/>
        <rFont val="Arial"/>
        <family val="2"/>
      </rPr>
      <t>masculina</t>
    </r>
    <r>
      <rPr>
        <sz val="48"/>
        <rFont val="Arial"/>
        <family val="2"/>
      </rPr>
      <t xml:space="preserve"> inscrita al mes de marzo 2025 fue de 2,353,961 y la femenina de 2,381,621 para una participación de 49.71% y 50.29% respectivamente.   </t>
    </r>
  </si>
  <si>
    <r>
      <t>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2022 hasta marzo 2025 ascienden a un monto total de RD294,790,082,844.51 de los cuales RD$239,226,654,742.19 (81.2%)  Capitalización Individual;  Reparto RD$10,868,965,698.64 (3.7%); Comisión AFP RD$1,874,805,722.48 (0.6%);  Comisión SIPEN RD$1,975,518,310.31 (0.7%); el Seguro de Vida RD$24,797,608,651.43 (8.4%)  y por último RD$11,294,250,048.51 desembolsado al Fondo de Solidaridad Social  (FSS), equivalente al 3.8% del total de la recaudación individualizada, FSS representa el 0.8% del patrimonio total del Sistema Dominicano de Pensiones y el restante pertenecen a la comisión de TSS y DIDA, que comenzaron a dispersarse desde septiembre 2022.
El patrimonio de los fondos de pensiones está constituido por cinco tipos de fondos:</t>
    </r>
    <r>
      <rPr>
        <i/>
        <sz val="24"/>
        <rFont val="Arial"/>
        <family val="2"/>
      </rPr>
      <t xml:space="preserve"> </t>
    </r>
    <r>
      <rPr>
        <sz val="24"/>
        <rFont val="Arial"/>
        <family val="2"/>
      </rPr>
      <t>Capitalización Individual (CCI), Planes  Complementarios, fondo de Solidaridad Social, Planes de reparto Individualizado y por último, el Fondo  del Instituto Nacional de Bienestar Magisterial  (INABIMA)</t>
    </r>
    <r>
      <rPr>
        <i/>
        <sz val="24"/>
        <rFont val="Arial"/>
        <family val="2"/>
      </rPr>
      <t>.</t>
    </r>
    <r>
      <rPr>
        <sz val="24"/>
        <rFont val="Arial"/>
        <family val="2"/>
      </rPr>
      <t xml:space="preserve">    En el período julio 2003 al mes de  marzo 2025 el patrimonio de los fondos de pensiones ha alcanzó un monto acumulado de RD$1,446,291.66 millones, representando el un 21.2% del Producto Interno Bruto (PIB). Para el mes de marzo 2025, CCI tiene el 79.4%, INABIMA un 11.2%, FSS un 5.8%, reparto individualizado un 3.6% de la composición de los fondos de pensiones.
La Cartera total de Inversión de los fondos de pensiones  al mes a diciembre 2024,  RD1,242,126,460,430.16.   La composición por tipo de emisor de instrumento de inversión, se observa que el 86.6% está colocada en dos tipos de emisores  principales: Banco Central</t>
    </r>
    <r>
      <rPr>
        <i/>
        <sz val="24"/>
        <rFont val="Arial"/>
        <family val="2"/>
      </rPr>
      <t xml:space="preserve"> </t>
    </r>
    <r>
      <rPr>
        <sz val="24"/>
        <rFont val="Arial"/>
        <family val="2"/>
      </rPr>
      <t xml:space="preserve">contiene el 19.61%; el 48.64%  en la cartera del </t>
    </r>
    <r>
      <rPr>
        <i/>
        <sz val="24"/>
        <rFont val="Arial"/>
        <family val="2"/>
      </rPr>
      <t>Ministerio de Hacienda</t>
    </r>
    <r>
      <rPr>
        <sz val="24"/>
        <rFont val="Arial"/>
        <family val="2"/>
      </rPr>
      <t xml:space="preserve"> y el restante 31.75% distribuidos en otros </t>
    </r>
    <r>
      <rPr>
        <i/>
        <sz val="24"/>
        <rFont val="Arial"/>
        <family val="2"/>
      </rPr>
      <t>fondos de inversión</t>
    </r>
    <r>
      <rPr>
        <sz val="24"/>
        <rFont val="Arial"/>
        <family val="2"/>
      </rPr>
      <t xml:space="preserve">.    
Desde diciembre 2003 hasta marzo 2025, la rentabilidad nominal promedio de los fondos de pensiones tanto de la Cuenta de Capitalización Individual como del sistema en general, ha tenido un comportamiento similar,  acorde a los cambios de las tasas de interés en la  economía . Para  el mes del marzo 2025 la tasa promedio del sistema es de 9.8% y la tasa promedio de la CCI es de 9.9%.  Utilizando la  inflación acumulada disponible en el Banco Central de la República Dominicana, se estima una rentabilidad real es de un 6.4%.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</si>
</sst>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_);\(0.00\)"/>
    <numFmt numFmtId="190" formatCode="[$-1C0A]d&quot; de &quot;mmmm&quot; de &quot;yyyy;@"/>
    <numFmt numFmtId="191" formatCode="dd/mm/yyyy;@"/>
    <numFmt numFmtId="192" formatCode="_([$€-2]* #,##0.00000_);_([$€-2]* \(#,##0.00000\);_([$€-2]* &quot;-&quot;??_)"/>
    <numFmt numFmtId="193" formatCode="_(* #,##0.000_);_(* \(#,##0.000\);_(* &quot;-&quot;??_);_(@_)"/>
    <numFmt numFmtId="194" formatCode="_(* #,##0_);_(* \(#,##0\);_(* &quot;-&quot;????_);_(@_)"/>
    <numFmt numFmtId="195" formatCode="[$-1010409]###,###,###"/>
    <numFmt numFmtId="196" formatCode="0;[Red]0"/>
    <numFmt numFmtId="197" formatCode="&quot;$&quot;#,##0.0"/>
    <numFmt numFmtId="198" formatCode="_-&quot;$&quot;* #,##0.00_-;\-&quot;$&quot;* #,##0.00_-;_-&quot;$&quot;* &quot;-&quot;??_-;_-@_-"/>
    <numFmt numFmtId="199" formatCode="#,##0.0"/>
  </numFmts>
  <fonts count="276">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6"/>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1"/>
      <color rgb="FFFFFF0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indexed="8"/>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sz val="24"/>
      <color rgb="FFFF0000"/>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b/>
      <sz val="10"/>
      <color rgb="FF000000"/>
      <name val="Arial"/>
      <family val="2"/>
    </font>
    <font>
      <b/>
      <sz val="24"/>
      <color rgb="FF000000"/>
      <name val="Calibri"/>
      <family val="2"/>
    </font>
    <font>
      <sz val="14"/>
      <color rgb="FFFFFF00"/>
      <name val="Arial"/>
      <family val="2"/>
    </font>
    <font>
      <i/>
      <sz val="30"/>
      <name val="Arial"/>
      <family val="2"/>
    </font>
    <font>
      <sz val="30"/>
      <color rgb="FFFF0000"/>
      <name val="Arial"/>
      <family val="2"/>
    </font>
    <font>
      <sz val="26"/>
      <color rgb="FFFF0000"/>
      <name val="Arial"/>
      <family val="2"/>
    </font>
    <font>
      <b/>
      <sz val="30"/>
      <color rgb="FFFF0000"/>
      <name val="Arial"/>
      <family val="2"/>
    </font>
    <font>
      <b/>
      <i/>
      <sz val="30"/>
      <color rgb="FFFF0000"/>
      <name val="Arial"/>
      <family val="2"/>
    </font>
    <font>
      <sz val="16"/>
      <color rgb="FFFF0000"/>
      <name val="Arial"/>
      <family val="2"/>
    </font>
    <font>
      <sz val="28"/>
      <color rgb="FF000000"/>
      <name val="Times New Roman"/>
      <family val="1"/>
    </font>
    <font>
      <sz val="10"/>
      <name val="Arial"/>
      <family val="2"/>
    </font>
    <font>
      <sz val="28"/>
      <color theme="1"/>
      <name val="Calibri"/>
      <family val="2"/>
      <scheme val="minor"/>
    </font>
    <font>
      <sz val="48"/>
      <name val="Arial"/>
      <family val="2"/>
    </font>
    <font>
      <sz val="29"/>
      <name val="Arial"/>
      <family val="2"/>
    </font>
    <font>
      <b/>
      <sz val="8"/>
      <color theme="1"/>
      <name val="Arial"/>
      <family val="2"/>
    </font>
    <font>
      <b/>
      <i/>
      <sz val="14"/>
      <name val="Calibri"/>
      <family val="2"/>
      <scheme val="minor"/>
    </font>
    <font>
      <b/>
      <i/>
      <sz val="48"/>
      <name val="Arial"/>
      <family val="2"/>
    </font>
    <font>
      <i/>
      <sz val="24"/>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
      <left style="thin">
        <color theme="0" tint="-0.14996795556505021"/>
      </left>
      <right style="thin">
        <color indexed="8"/>
      </right>
      <top style="thin">
        <color theme="0" tint="-0.14996795556505021"/>
      </top>
      <bottom style="thin">
        <color indexed="64"/>
      </bottom>
      <diagonal/>
    </border>
  </borders>
  <cellStyleXfs count="2614">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0" fontId="2" fillId="0" borderId="0"/>
    <xf numFmtId="191"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3"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8" fontId="31" fillId="0" borderId="0" applyFont="0" applyFill="0" applyBorder="0" applyAlignment="0" applyProtection="0"/>
    <xf numFmtId="0" fontId="2" fillId="0" borderId="0"/>
    <xf numFmtId="0" fontId="231" fillId="0" borderId="0"/>
    <xf numFmtId="176" fontId="231" fillId="0" borderId="0" applyFont="0" applyFill="0" applyBorder="0" applyAlignment="0" applyProtection="0"/>
    <xf numFmtId="9" fontId="231"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53" fillId="0" borderId="0">
      <alignment wrapText="1"/>
    </xf>
    <xf numFmtId="0" fontId="31" fillId="0" borderId="0"/>
    <xf numFmtId="0" fontId="257" fillId="0" borderId="0">
      <alignment wrapText="1"/>
    </xf>
    <xf numFmtId="0" fontId="31" fillId="0" borderId="0"/>
    <xf numFmtId="0" fontId="268"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cellStyleXfs>
  <cellXfs count="1596">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74" fontId="36" fillId="0" borderId="0" xfId="0"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2"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193"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6"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4" fontId="47" fillId="0" borderId="0" xfId="0" applyNumberFormat="1" applyFont="1"/>
    <xf numFmtId="194" fontId="35" fillId="0" borderId="0" xfId="0" applyNumberFormat="1" applyFont="1"/>
    <xf numFmtId="172" fontId="47" fillId="0" borderId="0" xfId="0" applyNumberFormat="1" applyFont="1" applyAlignment="1">
      <alignment horizontal="left" indent="1"/>
    </xf>
    <xf numFmtId="194"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43" fontId="31" fillId="0" borderId="0" xfId="294"/>
    <xf numFmtId="195" fontId="124" fillId="25" borderId="12" xfId="1019" applyNumberFormat="1" applyFont="1" applyFill="1" applyBorder="1" applyAlignment="1">
      <alignment horizontal="right" vertical="center" wrapText="1"/>
    </xf>
    <xf numFmtId="0" fontId="31" fillId="65" borderId="0" xfId="1203" applyFill="1"/>
    <xf numFmtId="0" fontId="132" fillId="25" borderId="38" xfId="1203" applyFont="1" applyFill="1" applyBorder="1" applyAlignment="1">
      <alignment horizontal="left" vertical="center" wrapText="1" indent="2"/>
    </xf>
    <xf numFmtId="0" fontId="132"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2" fillId="0" borderId="38" xfId="1203" applyFont="1" applyBorder="1" applyAlignment="1">
      <alignment horizontal="left" vertical="center" wrapText="1" indent="2"/>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9" borderId="12" xfId="2466" applyFont="1" applyFill="1" applyBorder="1" applyAlignment="1">
      <alignment horizontal="center" vertical="center" wrapText="1"/>
    </xf>
    <xf numFmtId="0" fontId="121" fillId="57"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3"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8" borderId="12" xfId="2466" applyFont="1" applyFill="1" applyBorder="1" applyAlignment="1">
      <alignment horizontal="left" vertical="center" wrapText="1"/>
    </xf>
    <xf numFmtId="0" fontId="121" fillId="60" borderId="12" xfId="2466" applyFont="1" applyFill="1" applyBorder="1" applyAlignment="1">
      <alignment horizontal="center" vertical="center" wrapText="1"/>
    </xf>
    <xf numFmtId="168" fontId="122" fillId="64" borderId="12" xfId="2552" applyNumberFormat="1" applyFont="1" applyFill="1" applyBorder="1" applyAlignment="1">
      <alignment horizontal="center" vertical="center"/>
    </xf>
    <xf numFmtId="41" fontId="121" fillId="58"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9"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0" fontId="135" fillId="56" borderId="41" xfId="1203" applyFont="1" applyFill="1" applyBorder="1" applyAlignment="1">
      <alignment horizontal="center" vertical="center" wrapText="1"/>
    </xf>
    <xf numFmtId="0" fontId="135" fillId="56" borderId="42" xfId="1203" applyFont="1" applyFill="1" applyBorder="1" applyAlignment="1">
      <alignment horizontal="center" vertical="center" wrapText="1"/>
    </xf>
    <xf numFmtId="9" fontId="135" fillId="56" borderId="42" xfId="521" applyFont="1" applyFill="1" applyBorder="1" applyAlignment="1">
      <alignment horizontal="center" vertical="center" wrapText="1"/>
    </xf>
    <xf numFmtId="0" fontId="127" fillId="25" borderId="44" xfId="1203" applyFont="1" applyFill="1" applyBorder="1" applyAlignment="1">
      <alignment horizontal="left" vertical="center" wrapText="1" indent="2"/>
    </xf>
    <xf numFmtId="0" fontId="127" fillId="25" borderId="43" xfId="1203" applyFont="1" applyFill="1" applyBorder="1" applyAlignment="1">
      <alignment horizontal="left" vertical="center" wrapText="1" indent="2"/>
    </xf>
    <xf numFmtId="0" fontId="129" fillId="25" borderId="43" xfId="1203" applyFont="1" applyFill="1" applyBorder="1" applyAlignment="1">
      <alignment horizontal="left" vertical="center" wrapText="1" indent="2"/>
    </xf>
    <xf numFmtId="0" fontId="127" fillId="25" borderId="45" xfId="1203" applyFont="1" applyFill="1" applyBorder="1" applyAlignment="1">
      <alignment horizontal="left" vertical="center" wrapText="1" indent="2"/>
    </xf>
    <xf numFmtId="171" fontId="120" fillId="25" borderId="12" xfId="521" applyNumberFormat="1" applyFont="1" applyFill="1" applyBorder="1" applyAlignment="1">
      <alignment vertical="center"/>
    </xf>
    <xf numFmtId="195"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3" fillId="0" borderId="0" xfId="890" applyFont="1"/>
    <xf numFmtId="0" fontId="120" fillId="25" borderId="12" xfId="2466" applyFont="1" applyFill="1" applyBorder="1" applyAlignment="1">
      <alignment horizontal="left" vertical="center" wrapText="1" indent="6"/>
    </xf>
    <xf numFmtId="195" fontId="123" fillId="0" borderId="12" xfId="0" applyNumberFormat="1" applyFont="1" applyBorder="1" applyAlignment="1">
      <alignment horizontal="left" vertical="center" wrapText="1"/>
    </xf>
    <xf numFmtId="43" fontId="111" fillId="0" borderId="0" xfId="294" applyFont="1" applyAlignment="1">
      <alignment horizontal="right" vertical="center"/>
    </xf>
    <xf numFmtId="9" fontId="111" fillId="0" borderId="0" xfId="294" applyNumberFormat="1" applyFont="1" applyAlignment="1">
      <alignment horizontal="right" vertical="center"/>
    </xf>
    <xf numFmtId="41" fontId="119" fillId="28" borderId="12" xfId="2466" applyNumberFormat="1" applyFont="1" applyFill="1" applyBorder="1" applyAlignment="1">
      <alignment horizontal="center" vertical="center" wrapText="1"/>
    </xf>
    <xf numFmtId="179" fontId="113" fillId="0" borderId="0" xfId="2466" applyNumberFormat="1" applyFont="1" applyAlignment="1">
      <alignment vertical="center"/>
    </xf>
    <xf numFmtId="43" fontId="113" fillId="0" borderId="0" xfId="2466" applyNumberFormat="1" applyFont="1" applyAlignment="1">
      <alignment vertical="center"/>
    </xf>
    <xf numFmtId="171" fontId="45" fillId="0" borderId="0" xfId="521" applyNumberFormat="1" applyFont="1" applyFill="1" applyBorder="1" applyAlignment="1">
      <alignment horizontal="center"/>
    </xf>
    <xf numFmtId="41" fontId="121" fillId="59"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1"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5" fontId="63" fillId="58" borderId="12" xfId="0" applyNumberFormat="1" applyFont="1" applyFill="1" applyBorder="1" applyAlignment="1">
      <alignment horizontal="right" vertical="center" wrapText="1"/>
    </xf>
    <xf numFmtId="195" fontId="122" fillId="61" borderId="13" xfId="2466" applyNumberFormat="1" applyFont="1" applyFill="1" applyBorder="1" applyAlignment="1">
      <alignment vertical="center"/>
    </xf>
    <xf numFmtId="195" fontId="145" fillId="25" borderId="12" xfId="1019" applyNumberFormat="1" applyFont="1" applyFill="1" applyBorder="1" applyAlignment="1">
      <alignment horizontal="right" vertical="center" wrapText="1"/>
    </xf>
    <xf numFmtId="195" fontId="145"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5" fontId="146" fillId="25" borderId="12" xfId="1019" applyNumberFormat="1" applyFont="1" applyFill="1" applyBorder="1" applyAlignment="1">
      <alignment horizontal="right" vertical="center" wrapText="1"/>
    </xf>
    <xf numFmtId="174" fontId="150" fillId="0" borderId="0" xfId="0" applyFont="1"/>
    <xf numFmtId="171" fontId="150" fillId="0" borderId="0" xfId="521" applyNumberFormat="1" applyFont="1"/>
    <xf numFmtId="10" fontId="150" fillId="0" borderId="0" xfId="521" applyNumberFormat="1" applyFont="1"/>
    <xf numFmtId="178" fontId="150" fillId="0" borderId="0" xfId="0" applyNumberFormat="1" applyFont="1"/>
    <xf numFmtId="174" fontId="142" fillId="0" borderId="0" xfId="0" applyFont="1" applyAlignment="1">
      <alignment horizontal="center" vertical="center"/>
    </xf>
    <xf numFmtId="174" fontId="161" fillId="0" borderId="0" xfId="0" applyFont="1"/>
    <xf numFmtId="174" fontId="149" fillId="0" borderId="0" xfId="0" applyFont="1" applyAlignment="1">
      <alignment horizontal="center" vertical="center" wrapText="1"/>
    </xf>
    <xf numFmtId="168" fontId="162" fillId="0" borderId="0" xfId="0" applyNumberFormat="1" applyFont="1"/>
    <xf numFmtId="174" fontId="162" fillId="0" borderId="0" xfId="0" applyFont="1"/>
    <xf numFmtId="174" fontId="163" fillId="0" borderId="0" xfId="0" applyFont="1"/>
    <xf numFmtId="174" fontId="164" fillId="0" borderId="0" xfId="0" applyFont="1"/>
    <xf numFmtId="174" fontId="165" fillId="0" borderId="0" xfId="0" applyFont="1" applyAlignment="1">
      <alignment horizontal="center"/>
    </xf>
    <xf numFmtId="174" fontId="165" fillId="0" borderId="0" xfId="0" applyFont="1"/>
    <xf numFmtId="174" fontId="150" fillId="0" borderId="0" xfId="0" applyFont="1" applyAlignment="1">
      <alignment horizontal="center"/>
    </xf>
    <xf numFmtId="174" fontId="169"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3"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1" fillId="25" borderId="0" xfId="0" applyFont="1" applyFill="1"/>
    <xf numFmtId="174" fontId="161"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71" fontId="150" fillId="0" borderId="0" xfId="521" applyNumberFormat="1" applyFont="1" applyAlignment="1">
      <alignment horizontal="right"/>
    </xf>
    <xf numFmtId="10" fontId="150" fillId="0" borderId="0" xfId="0" applyNumberFormat="1" applyFont="1"/>
    <xf numFmtId="185" fontId="150" fillId="0" borderId="0" xfId="0" applyNumberFormat="1" applyFont="1"/>
    <xf numFmtId="187" fontId="150" fillId="0" borderId="0" xfId="0" applyNumberFormat="1" applyFont="1"/>
    <xf numFmtId="43" fontId="150" fillId="0" borderId="0" xfId="0" applyNumberFormat="1" applyFont="1"/>
    <xf numFmtId="187" fontId="164" fillId="0" borderId="0" xfId="0" applyNumberFormat="1" applyFont="1"/>
    <xf numFmtId="180" fontId="150" fillId="0" borderId="0" xfId="0" applyNumberFormat="1" applyFont="1"/>
    <xf numFmtId="43" fontId="164" fillId="0" borderId="0" xfId="0" applyNumberFormat="1" applyFont="1"/>
    <xf numFmtId="171" fontId="150" fillId="0" borderId="0" xfId="521" applyNumberFormat="1" applyFont="1" applyBorder="1"/>
    <xf numFmtId="180" fontId="150" fillId="0" borderId="0" xfId="521" applyNumberFormat="1" applyFont="1"/>
    <xf numFmtId="187" fontId="142" fillId="0" borderId="0" xfId="0" applyNumberFormat="1" applyFont="1"/>
    <xf numFmtId="2" fontId="150" fillId="0" borderId="0" xfId="521" applyNumberFormat="1" applyFont="1" applyBorder="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7" fillId="0" borderId="0" xfId="294" applyNumberFormat="1" applyFont="1" applyFill="1" applyBorder="1" applyAlignment="1">
      <alignment horizontal="center"/>
    </xf>
    <xf numFmtId="174" fontId="177" fillId="0" borderId="0" xfId="0" applyFont="1"/>
    <xf numFmtId="43" fontId="177" fillId="0" borderId="0" xfId="0" applyNumberFormat="1" applyFont="1"/>
    <xf numFmtId="10" fontId="177" fillId="0" borderId="0" xfId="521" applyNumberFormat="1" applyFont="1" applyAlignment="1">
      <alignment vertical="top"/>
    </xf>
    <xf numFmtId="171" fontId="177" fillId="0" borderId="0" xfId="521" applyNumberFormat="1" applyFont="1"/>
    <xf numFmtId="43" fontId="179" fillId="0" borderId="0" xfId="0" applyNumberFormat="1" applyFont="1"/>
    <xf numFmtId="174" fontId="150" fillId="0" borderId="0" xfId="0" applyFont="1" applyAlignment="1">
      <alignment horizontal="left"/>
    </xf>
    <xf numFmtId="174" fontId="179" fillId="0" borderId="0" xfId="0" applyFont="1" applyAlignment="1">
      <alignment horizontal="center"/>
    </xf>
    <xf numFmtId="10" fontId="179"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50" fillId="0" borderId="0" xfId="714" applyFont="1"/>
    <xf numFmtId="168" fontId="150" fillId="0" borderId="0" xfId="294" applyNumberFormat="1" applyFont="1"/>
    <xf numFmtId="174" fontId="166" fillId="0" borderId="0" xfId="0" applyFont="1" applyAlignment="1">
      <alignment horizontal="center" vertical="center" wrapText="1"/>
    </xf>
    <xf numFmtId="174" fontId="182" fillId="0" borderId="0" xfId="0" applyFont="1"/>
    <xf numFmtId="10" fontId="161" fillId="0" borderId="0" xfId="521" applyNumberFormat="1" applyFont="1"/>
    <xf numFmtId="174" fontId="161" fillId="0" borderId="0" xfId="0" applyFont="1" applyAlignment="1">
      <alignment vertical="center"/>
    </xf>
    <xf numFmtId="197"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97" fontId="2" fillId="25" borderId="0" xfId="0" applyNumberFormat="1" applyFont="1" applyFill="1" applyAlignment="1">
      <alignment horizontal="left" vertical="center" indent="1"/>
    </xf>
    <xf numFmtId="174" fontId="183" fillId="0" borderId="0" xfId="0" applyFont="1" applyAlignment="1">
      <alignment vertical="center"/>
    </xf>
    <xf numFmtId="197" fontId="183" fillId="0" borderId="0" xfId="0" applyNumberFormat="1" applyFont="1" applyAlignment="1">
      <alignment vertical="center"/>
    </xf>
    <xf numFmtId="174" fontId="150" fillId="0" borderId="0" xfId="413" applyFont="1"/>
    <xf numFmtId="174" fontId="150" fillId="0" borderId="0" xfId="362" applyFont="1"/>
    <xf numFmtId="174" fontId="184"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50" fillId="0" borderId="0" xfId="521" applyFont="1"/>
    <xf numFmtId="174" fontId="150" fillId="0" borderId="0" xfId="0" applyFont="1" applyAlignment="1">
      <alignment horizontal="left" indent="1"/>
    </xf>
    <xf numFmtId="174" fontId="147" fillId="25" borderId="0" xfId="0" applyFont="1" applyFill="1" applyAlignment="1">
      <alignment horizontal="center" vertical="center" wrapText="1"/>
    </xf>
    <xf numFmtId="174" fontId="150" fillId="25" borderId="0" xfId="0" applyFont="1" applyFill="1" applyAlignment="1">
      <alignment vertical="center"/>
    </xf>
    <xf numFmtId="49" fontId="177" fillId="0" borderId="0" xfId="0" applyNumberFormat="1" applyFont="1"/>
    <xf numFmtId="168" fontId="158" fillId="25" borderId="0" xfId="294" applyNumberFormat="1" applyFont="1" applyFill="1" applyBorder="1" applyAlignment="1">
      <alignment horizontal="right" vertical="center"/>
    </xf>
    <xf numFmtId="49" fontId="150" fillId="0" borderId="0" xfId="0" applyNumberFormat="1" applyFont="1"/>
    <xf numFmtId="174" fontId="95" fillId="25" borderId="0" xfId="0" applyFont="1" applyFill="1" applyAlignment="1">
      <alignment horizontal="center" vertical="center" wrapText="1"/>
    </xf>
    <xf numFmtId="0" fontId="150" fillId="0" borderId="0" xfId="889" applyFont="1"/>
    <xf numFmtId="0" fontId="169" fillId="0" borderId="0" xfId="889" applyFont="1"/>
    <xf numFmtId="0" fontId="150" fillId="25" borderId="0" xfId="889" applyFont="1" applyFill="1"/>
    <xf numFmtId="0" fontId="3" fillId="0" borderId="17" xfId="889" applyFont="1" applyBorder="1" applyAlignment="1">
      <alignment horizontal="left" vertical="center"/>
    </xf>
    <xf numFmtId="168" fontId="95" fillId="25" borderId="0" xfId="294" applyNumberFormat="1" applyFont="1" applyFill="1" applyBorder="1" applyAlignment="1">
      <alignment vertical="center"/>
    </xf>
    <xf numFmtId="0" fontId="161" fillId="0" borderId="0" xfId="889" applyFont="1"/>
    <xf numFmtId="168" fontId="161" fillId="0" borderId="0" xfId="889" applyNumberFormat="1" applyFont="1"/>
    <xf numFmtId="171" fontId="161" fillId="0" borderId="0" xfId="1093" applyNumberFormat="1" applyFont="1" applyAlignment="1">
      <alignment horizontal="center"/>
    </xf>
    <xf numFmtId="174" fontId="150" fillId="0" borderId="0" xfId="0" applyFont="1" applyAlignment="1">
      <alignment vertical="top"/>
    </xf>
    <xf numFmtId="174" fontId="155" fillId="0" borderId="0" xfId="0" applyFont="1"/>
    <xf numFmtId="174" fontId="193" fillId="0" borderId="0" xfId="1087" quotePrefix="1" applyFont="1" applyAlignment="1" applyProtection="1"/>
    <xf numFmtId="174" fontId="183" fillId="0" borderId="0" xfId="0" applyFont="1"/>
    <xf numFmtId="174" fontId="190" fillId="0" borderId="0" xfId="0" applyFont="1"/>
    <xf numFmtId="174" fontId="193" fillId="0" borderId="0" xfId="1087" applyFont="1" applyAlignment="1" applyProtection="1">
      <alignment horizontal="left" indent="5"/>
    </xf>
    <xf numFmtId="174" fontId="190" fillId="0" borderId="0" xfId="0" applyFont="1" applyAlignment="1">
      <alignment horizontal="left"/>
    </xf>
    <xf numFmtId="174" fontId="183" fillId="0" borderId="0" xfId="0" applyFont="1" applyAlignment="1">
      <alignment horizontal="left" indent="5"/>
    </xf>
    <xf numFmtId="174" fontId="190" fillId="0" borderId="0" xfId="0" applyFont="1" applyAlignment="1">
      <alignment horizontal="left" indent="5"/>
    </xf>
    <xf numFmtId="174" fontId="193" fillId="0" borderId="0" xfId="1087" applyFont="1" applyAlignment="1" applyProtection="1">
      <alignment horizontal="left" indent="8"/>
    </xf>
    <xf numFmtId="174" fontId="107" fillId="0" borderId="0" xfId="1087" applyFont="1" applyAlignment="1" applyProtection="1"/>
    <xf numFmtId="174" fontId="183" fillId="0" borderId="0" xfId="0" applyFont="1" applyAlignment="1">
      <alignment horizontal="left" indent="8"/>
    </xf>
    <xf numFmtId="174" fontId="193" fillId="25" borderId="0" xfId="1087" applyFont="1" applyFill="1" applyAlignment="1" applyProtection="1">
      <alignment horizontal="left" indent="8"/>
    </xf>
    <xf numFmtId="174" fontId="183" fillId="25" borderId="0" xfId="0" applyFont="1" applyFill="1"/>
    <xf numFmtId="174" fontId="190" fillId="0" borderId="0" xfId="0" applyFont="1" applyAlignment="1">
      <alignment horizontal="left" indent="3"/>
    </xf>
    <xf numFmtId="174" fontId="190" fillId="0" borderId="0" xfId="0" applyFont="1" applyAlignment="1">
      <alignment horizontal="left" wrapText="1" indent="3"/>
    </xf>
    <xf numFmtId="168" fontId="169" fillId="0" borderId="0" xfId="294" applyNumberFormat="1" applyFont="1"/>
    <xf numFmtId="168" fontId="169" fillId="0" borderId="12" xfId="294" applyNumberFormat="1" applyFont="1" applyBorder="1"/>
    <xf numFmtId="171" fontId="169" fillId="0" borderId="12" xfId="521" applyNumberFormat="1" applyFont="1" applyBorder="1"/>
    <xf numFmtId="168" fontId="150" fillId="0" borderId="12" xfId="294" applyNumberFormat="1" applyFont="1" applyBorder="1"/>
    <xf numFmtId="168" fontId="150" fillId="0" borderId="12" xfId="294" applyNumberFormat="1" applyFont="1" applyBorder="1" applyAlignment="1">
      <alignment vertical="center" wrapText="1"/>
    </xf>
    <xf numFmtId="171" fontId="169" fillId="0" borderId="12" xfId="521" applyNumberFormat="1" applyFont="1" applyBorder="1" applyAlignment="1">
      <alignment vertical="center" wrapText="1"/>
    </xf>
    <xf numFmtId="174" fontId="150" fillId="0" borderId="0" xfId="0" applyFont="1" applyAlignment="1">
      <alignment horizontal="justify"/>
    </xf>
    <xf numFmtId="174" fontId="172" fillId="0" borderId="0" xfId="0" applyFont="1"/>
    <xf numFmtId="174" fontId="172" fillId="0" borderId="0" xfId="0" applyFont="1" applyAlignment="1">
      <alignment vertical="center" wrapText="1"/>
    </xf>
    <xf numFmtId="174" fontId="192" fillId="0" borderId="0" xfId="0" applyFont="1" applyAlignment="1">
      <alignment wrapText="1"/>
    </xf>
    <xf numFmtId="0" fontId="31" fillId="0" borderId="0" xfId="1270"/>
    <xf numFmtId="174" fontId="185" fillId="25" borderId="0" xfId="0" applyFont="1" applyFill="1" applyAlignment="1">
      <alignment horizontal="center" vertical="center" wrapText="1"/>
    </xf>
    <xf numFmtId="174" fontId="158" fillId="25" borderId="0" xfId="0" applyFont="1" applyFill="1" applyAlignment="1">
      <alignment horizontal="center" vertical="center"/>
    </xf>
    <xf numFmtId="174" fontId="158" fillId="25" borderId="0" xfId="0" applyFont="1" applyFill="1" applyAlignment="1">
      <alignment horizontal="center" vertical="center" wrapText="1"/>
    </xf>
    <xf numFmtId="49" fontId="196" fillId="25" borderId="0" xfId="0" applyNumberFormat="1" applyFont="1" applyFill="1" applyAlignment="1">
      <alignment horizontal="center" vertical="center"/>
    </xf>
    <xf numFmtId="3" fontId="196" fillId="25" borderId="0" xfId="296" applyNumberFormat="1" applyFont="1" applyFill="1" applyBorder="1" applyAlignment="1">
      <alignment horizontal="right" vertical="center" wrapText="1"/>
    </xf>
    <xf numFmtId="3" fontId="196" fillId="25" borderId="0" xfId="296" applyNumberFormat="1" applyFont="1" applyFill="1" applyBorder="1" applyAlignment="1">
      <alignment horizontal="right"/>
    </xf>
    <xf numFmtId="3" fontId="196" fillId="25" borderId="0" xfId="0" applyNumberFormat="1" applyFont="1" applyFill="1" applyAlignment="1">
      <alignment horizontal="right"/>
    </xf>
    <xf numFmtId="10" fontId="196" fillId="25" borderId="0" xfId="0" applyNumberFormat="1" applyFont="1" applyFill="1" applyAlignment="1">
      <alignment horizontal="right"/>
    </xf>
    <xf numFmtId="17" fontId="191" fillId="0" borderId="0" xfId="0" applyNumberFormat="1" applyFont="1" applyAlignment="1">
      <alignment horizontal="center"/>
    </xf>
    <xf numFmtId="174" fontId="163" fillId="0" borderId="0" xfId="0" applyFont="1" applyAlignment="1">
      <alignment horizontal="justify" vertical="justify" wrapText="1"/>
    </xf>
    <xf numFmtId="174" fontId="197" fillId="0" borderId="0" xfId="0" applyFont="1" applyAlignment="1">
      <alignment horizontal="center" vertical="center"/>
    </xf>
    <xf numFmtId="174" fontId="165" fillId="0" borderId="0" xfId="0" applyFont="1" applyAlignment="1">
      <alignment vertical="center"/>
    </xf>
    <xf numFmtId="174" fontId="161" fillId="0" borderId="0" xfId="0" applyFont="1" applyAlignment="1">
      <alignment horizontal="right"/>
    </xf>
    <xf numFmtId="43" fontId="165" fillId="0" borderId="0" xfId="0" applyNumberFormat="1" applyFont="1" applyAlignment="1">
      <alignment vertical="center"/>
    </xf>
    <xf numFmtId="43" fontId="165"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5" fillId="0" borderId="0" xfId="0" applyFont="1" applyAlignment="1">
      <alignment horizontal="right" vertical="center"/>
    </xf>
    <xf numFmtId="174" fontId="148" fillId="0" borderId="0" xfId="0" applyFont="1" applyAlignment="1">
      <alignment horizontal="right" vertical="center" wrapText="1"/>
    </xf>
    <xf numFmtId="174" fontId="161" fillId="0" borderId="0" xfId="0" applyFont="1" applyAlignment="1">
      <alignment horizontal="right" indent="2"/>
    </xf>
    <xf numFmtId="171" fontId="165" fillId="0" borderId="0" xfId="521" applyNumberFormat="1" applyFont="1" applyAlignment="1">
      <alignment vertical="center"/>
    </xf>
    <xf numFmtId="171" fontId="165" fillId="0" borderId="0" xfId="521" applyNumberFormat="1" applyFont="1" applyAlignment="1">
      <alignment horizontal="left" vertical="center"/>
    </xf>
    <xf numFmtId="10" fontId="165" fillId="0" borderId="0" xfId="521" applyNumberFormat="1" applyFont="1" applyAlignment="1">
      <alignment horizontal="left" vertical="center"/>
    </xf>
    <xf numFmtId="10" fontId="165" fillId="0" borderId="0" xfId="521" applyNumberFormat="1" applyFont="1" applyAlignment="1">
      <alignment vertical="center"/>
    </xf>
    <xf numFmtId="174" fontId="198" fillId="0" borderId="0" xfId="0" applyFont="1" applyAlignment="1">
      <alignment horizontal="center" vertical="center"/>
    </xf>
    <xf numFmtId="174" fontId="181" fillId="25" borderId="0" xfId="0" applyFont="1" applyFill="1" applyAlignment="1">
      <alignment horizontal="center" vertical="center" wrapText="1"/>
    </xf>
    <xf numFmtId="174" fontId="4" fillId="0" borderId="0" xfId="0" applyFont="1" applyAlignment="1">
      <alignment horizontal="left"/>
    </xf>
    <xf numFmtId="174" fontId="174" fillId="0" borderId="0" xfId="0" applyFont="1" applyAlignment="1">
      <alignment horizontal="left"/>
    </xf>
    <xf numFmtId="174" fontId="174"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9" fillId="0" borderId="0" xfId="0" applyFont="1" applyAlignment="1">
      <alignment horizontal="center"/>
    </xf>
    <xf numFmtId="174" fontId="199" fillId="0" borderId="0" xfId="0" applyFont="1"/>
    <xf numFmtId="0" fontId="150" fillId="0" borderId="0" xfId="712" applyFont="1"/>
    <xf numFmtId="41" fontId="150" fillId="0" borderId="0" xfId="712" applyNumberFormat="1" applyFont="1"/>
    <xf numFmtId="41" fontId="161" fillId="0" borderId="0" xfId="712" applyNumberFormat="1" applyFont="1" applyAlignment="1">
      <alignment vertical="center"/>
    </xf>
    <xf numFmtId="0" fontId="161" fillId="0" borderId="0" xfId="712" applyFont="1" applyAlignment="1">
      <alignment vertical="center"/>
    </xf>
    <xf numFmtId="41" fontId="150" fillId="0" borderId="0" xfId="712" applyNumberFormat="1" applyFont="1" applyAlignment="1">
      <alignment vertical="center"/>
    </xf>
    <xf numFmtId="0" fontId="150"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9"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89" fontId="142" fillId="0" borderId="0" xfId="0" applyNumberFormat="1" applyFont="1"/>
    <xf numFmtId="197" fontId="159" fillId="68" borderId="0" xfId="0" applyNumberFormat="1" applyFont="1" applyFill="1"/>
    <xf numFmtId="174" fontId="159" fillId="68" borderId="0" xfId="0" applyFont="1" applyFill="1"/>
    <xf numFmtId="0" fontId="200" fillId="68" borderId="0" xfId="549" applyFont="1" applyFill="1" applyAlignment="1">
      <alignment vertical="center"/>
    </xf>
    <xf numFmtId="43" fontId="200" fillId="68" borderId="0" xfId="294"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50" fillId="68" borderId="0" xfId="0" applyFont="1" applyFill="1"/>
    <xf numFmtId="174" fontId="169" fillId="68" borderId="0" xfId="0" applyFont="1" applyFill="1"/>
    <xf numFmtId="174" fontId="32" fillId="68" borderId="0" xfId="0" applyFont="1" applyFill="1"/>
    <xf numFmtId="174" fontId="31" fillId="68" borderId="0" xfId="413" applyFill="1"/>
    <xf numFmtId="174" fontId="150"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1" fillId="68" borderId="16" xfId="0" applyNumberFormat="1" applyFont="1" applyFill="1" applyBorder="1" applyAlignment="1">
      <alignment horizontal="center" vertical="center"/>
    </xf>
    <xf numFmtId="174" fontId="142"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79" fillId="68" borderId="16" xfId="0" applyFont="1" applyFill="1" applyBorder="1" applyAlignment="1">
      <alignment horizontal="center" vertical="center"/>
    </xf>
    <xf numFmtId="49" fontId="179" fillId="68" borderId="13" xfId="0" applyNumberFormat="1" applyFont="1" applyFill="1" applyBorder="1" applyAlignment="1">
      <alignment horizontal="center" vertical="center" wrapText="1"/>
    </xf>
    <xf numFmtId="49" fontId="187" fillId="68" borderId="26" xfId="0" applyNumberFormat="1" applyFont="1" applyFill="1" applyBorder="1" applyAlignment="1">
      <alignment horizontal="center" vertical="center" wrapText="1"/>
    </xf>
    <xf numFmtId="168" fontId="187" fillId="68" borderId="34" xfId="0" applyNumberFormat="1" applyFont="1" applyFill="1" applyBorder="1" applyAlignment="1">
      <alignment horizontal="right" vertical="center" wrapText="1"/>
    </xf>
    <xf numFmtId="174" fontId="187" fillId="68" borderId="16" xfId="0" applyFont="1" applyFill="1" applyBorder="1" applyAlignment="1">
      <alignment horizontal="center" vertical="center"/>
    </xf>
    <xf numFmtId="174" fontId="187" fillId="68" borderId="13" xfId="0" applyFont="1" applyFill="1" applyBorder="1" applyAlignment="1">
      <alignment horizontal="center" vertical="center"/>
    </xf>
    <xf numFmtId="174" fontId="141" fillId="68" borderId="26" xfId="0" applyFont="1" applyFill="1" applyBorder="1" applyAlignment="1">
      <alignment horizontal="center" vertical="center"/>
    </xf>
    <xf numFmtId="168" fontId="141" fillId="68" borderId="34" xfId="294" applyNumberFormat="1" applyFont="1" applyFill="1" applyBorder="1" applyAlignment="1">
      <alignment vertical="center"/>
    </xf>
    <xf numFmtId="174" fontId="161" fillId="68" borderId="0" xfId="0" applyFont="1" applyFill="1"/>
    <xf numFmtId="0" fontId="161" fillId="68" borderId="0" xfId="889" applyFont="1" applyFill="1"/>
    <xf numFmtId="0" fontId="150" fillId="68" borderId="0" xfId="889" applyFont="1" applyFill="1"/>
    <xf numFmtId="0" fontId="191" fillId="68" borderId="11" xfId="889" applyFont="1" applyFill="1" applyBorder="1" applyAlignment="1">
      <alignment horizontal="center" vertical="center"/>
    </xf>
    <xf numFmtId="10" fontId="161" fillId="25" borderId="0" xfId="0" applyNumberFormat="1" applyFont="1" applyFill="1" applyAlignment="1">
      <alignment horizontal="right"/>
    </xf>
    <xf numFmtId="174" fontId="187" fillId="68" borderId="16" xfId="0" applyFont="1" applyFill="1" applyBorder="1" applyAlignment="1">
      <alignment horizontal="center" vertical="center" wrapText="1"/>
    </xf>
    <xf numFmtId="174" fontId="187" fillId="68" borderId="13" xfId="0" applyFont="1" applyFill="1" applyBorder="1" applyAlignment="1">
      <alignment horizontal="center" vertical="center" wrapText="1"/>
    </xf>
    <xf numFmtId="174" fontId="187"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4" fillId="0" borderId="0" xfId="0" applyFont="1" applyAlignment="1">
      <alignment vertical="center"/>
    </xf>
    <xf numFmtId="174" fontId="147" fillId="68" borderId="26" xfId="0" applyFont="1" applyFill="1" applyBorder="1" applyAlignment="1">
      <alignment horizontal="center" vertical="center"/>
    </xf>
    <xf numFmtId="49" fontId="187" fillId="68" borderId="16" xfId="0" applyNumberFormat="1" applyFont="1" applyFill="1" applyBorder="1" applyAlignment="1">
      <alignment horizontal="center" vertical="center"/>
    </xf>
    <xf numFmtId="174" fontId="171" fillId="68" borderId="0" xfId="0" applyFont="1" applyFill="1" applyAlignment="1">
      <alignment vertical="center" wrapText="1"/>
    </xf>
    <xf numFmtId="174" fontId="147" fillId="68" borderId="16" xfId="359" applyFont="1" applyFill="1" applyBorder="1" applyAlignment="1">
      <alignment horizontal="center" vertical="center"/>
    </xf>
    <xf numFmtId="174" fontId="147" fillId="68" borderId="14" xfId="359" applyFont="1" applyFill="1" applyBorder="1" applyAlignment="1">
      <alignment horizontal="center" vertical="center" wrapText="1"/>
    </xf>
    <xf numFmtId="174" fontId="150" fillId="0" borderId="0" xfId="359" applyFont="1"/>
    <xf numFmtId="174" fontId="202" fillId="0" borderId="0" xfId="0" applyFont="1" applyAlignment="1">
      <alignment horizontal="left" vertical="center" wrapText="1"/>
    </xf>
    <xf numFmtId="49" fontId="95" fillId="0" borderId="26" xfId="359" applyNumberFormat="1" applyFont="1" applyBorder="1" applyAlignment="1">
      <alignment horizontal="center"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6" fillId="68" borderId="16" xfId="359" applyFont="1" applyFill="1" applyBorder="1" applyAlignment="1">
      <alignment horizontal="center" vertical="center"/>
    </xf>
    <xf numFmtId="49" fontId="176" fillId="68" borderId="26" xfId="359" applyNumberFormat="1" applyFont="1" applyFill="1" applyBorder="1" applyAlignment="1">
      <alignment horizontal="center" vertical="center"/>
    </xf>
    <xf numFmtId="174" fontId="176" fillId="68" borderId="14" xfId="359" applyFont="1" applyFill="1" applyBorder="1" applyAlignment="1">
      <alignment horizontal="center" vertical="center" wrapText="1"/>
    </xf>
    <xf numFmtId="49" fontId="203" fillId="0" borderId="32" xfId="359" applyNumberFormat="1" applyFont="1" applyBorder="1" applyAlignment="1">
      <alignment horizontal="center"/>
    </xf>
    <xf numFmtId="4" fontId="204" fillId="0" borderId="23" xfId="294" applyNumberFormat="1" applyFont="1" applyFill="1" applyBorder="1" applyAlignment="1">
      <alignment horizontal="right"/>
    </xf>
    <xf numFmtId="0" fontId="203" fillId="0" borderId="32" xfId="359" applyNumberFormat="1" applyFont="1" applyBorder="1" applyAlignment="1">
      <alignment horizontal="center"/>
    </xf>
    <xf numFmtId="4" fontId="176" fillId="68" borderId="25" xfId="294" applyNumberFormat="1" applyFont="1" applyFill="1" applyBorder="1" applyAlignment="1">
      <alignment horizontal="right" vertical="center"/>
    </xf>
    <xf numFmtId="174" fontId="147" fillId="68" borderId="16" xfId="0" applyFont="1" applyFill="1" applyBorder="1" applyAlignment="1">
      <alignment horizontal="center" vertical="center"/>
    </xf>
    <xf numFmtId="49" fontId="147" fillId="68" borderId="13" xfId="365" applyNumberFormat="1" applyFont="1" applyFill="1" applyBorder="1" applyAlignment="1">
      <alignment horizontal="center" vertical="center"/>
    </xf>
    <xf numFmtId="49" fontId="147"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1"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75" fillId="0" borderId="0" xfId="0" applyFont="1" applyAlignment="1">
      <alignment horizontal="center" vertical="center"/>
    </xf>
    <xf numFmtId="174" fontId="164" fillId="0" borderId="0" xfId="0" applyFont="1" applyAlignment="1">
      <alignment horizontal="left"/>
    </xf>
    <xf numFmtId="174" fontId="175" fillId="0" borderId="0" xfId="0" applyFont="1" applyAlignment="1">
      <alignment vertical="center"/>
    </xf>
    <xf numFmtId="41" fontId="173" fillId="0" borderId="0" xfId="0" applyNumberFormat="1" applyFont="1" applyAlignment="1">
      <alignment vertical="center"/>
    </xf>
    <xf numFmtId="171" fontId="175" fillId="0" borderId="0" xfId="521" applyNumberFormat="1" applyFont="1" applyAlignment="1">
      <alignment vertical="center"/>
    </xf>
    <xf numFmtId="171" fontId="205" fillId="0" borderId="0" xfId="521" applyNumberFormat="1" applyFont="1" applyAlignment="1">
      <alignment vertical="center"/>
    </xf>
    <xf numFmtId="41" fontId="205" fillId="0" borderId="0" xfId="0" applyNumberFormat="1" applyFont="1" applyAlignment="1">
      <alignment vertical="center"/>
    </xf>
    <xf numFmtId="10" fontId="205" fillId="0" borderId="0" xfId="521" applyNumberFormat="1" applyFont="1" applyAlignment="1">
      <alignment vertical="center"/>
    </xf>
    <xf numFmtId="174" fontId="194" fillId="0" borderId="0" xfId="0" applyFont="1" applyAlignment="1">
      <alignment vertical="center"/>
    </xf>
    <xf numFmtId="174" fontId="165" fillId="68" borderId="16" xfId="0" applyFont="1" applyFill="1" applyBorder="1" applyAlignment="1">
      <alignment horizontal="center" vertical="center"/>
    </xf>
    <xf numFmtId="174" fontId="165" fillId="68" borderId="13" xfId="0" applyFont="1" applyFill="1" applyBorder="1" applyAlignment="1">
      <alignment horizontal="center" vertical="center" wrapText="1"/>
    </xf>
    <xf numFmtId="174" fontId="165" fillId="68" borderId="13" xfId="0" applyFont="1" applyFill="1" applyBorder="1" applyAlignment="1">
      <alignment horizontal="center" vertical="center"/>
    </xf>
    <xf numFmtId="174" fontId="165" fillId="68" borderId="14" xfId="0" applyFont="1" applyFill="1" applyBorder="1" applyAlignment="1">
      <alignment horizontal="center" vertical="center" wrapText="1"/>
    </xf>
    <xf numFmtId="0" fontId="165" fillId="0" borderId="32" xfId="0" applyNumberFormat="1" applyFont="1" applyBorder="1" applyAlignment="1">
      <alignment horizontal="center"/>
    </xf>
    <xf numFmtId="49" fontId="165" fillId="0" borderId="32" xfId="0" applyNumberFormat="1" applyFont="1" applyBorder="1" applyAlignment="1">
      <alignment horizontal="center"/>
    </xf>
    <xf numFmtId="49" fontId="95" fillId="0" borderId="32" xfId="0" applyNumberFormat="1" applyFont="1" applyBorder="1" applyAlignment="1">
      <alignment horizontal="center"/>
    </xf>
    <xf numFmtId="0" fontId="95" fillId="0" borderId="32" xfId="0" applyNumberFormat="1" applyFont="1" applyBorder="1" applyAlignment="1">
      <alignment horizontal="center"/>
    </xf>
    <xf numFmtId="171" fontId="147" fillId="68" borderId="34" xfId="0" applyNumberFormat="1" applyFont="1" applyFill="1" applyBorder="1" applyAlignment="1">
      <alignment horizontal="right" vertical="center"/>
    </xf>
    <xf numFmtId="171" fontId="147" fillId="68" borderId="25" xfId="0" applyNumberFormat="1" applyFont="1" applyFill="1" applyBorder="1" applyAlignment="1">
      <alignment horizontal="right" vertical="center"/>
    </xf>
    <xf numFmtId="0" fontId="180" fillId="0" borderId="32" xfId="0" applyNumberFormat="1" applyFont="1" applyBorder="1" applyAlignment="1">
      <alignment horizontal="center"/>
    </xf>
    <xf numFmtId="168" fontId="158" fillId="0" borderId="12" xfId="294" applyNumberFormat="1" applyFont="1" applyFill="1" applyBorder="1"/>
    <xf numFmtId="49" fontId="180" fillId="0" borderId="32" xfId="0" applyNumberFormat="1" applyFont="1" applyBorder="1" applyAlignment="1">
      <alignment horizontal="center"/>
    </xf>
    <xf numFmtId="174" fontId="187" fillId="68" borderId="26" xfId="0" applyFont="1" applyFill="1" applyBorder="1" applyAlignment="1">
      <alignment horizontal="center" vertical="center"/>
    </xf>
    <xf numFmtId="168" fontId="187" fillId="68" borderId="34" xfId="294" applyNumberFormat="1" applyFont="1" applyFill="1" applyBorder="1" applyAlignment="1">
      <alignment vertical="center"/>
    </xf>
    <xf numFmtId="10" fontId="187" fillId="68" borderId="34" xfId="0" applyNumberFormat="1" applyFont="1" applyFill="1" applyBorder="1" applyAlignment="1">
      <alignment vertical="center"/>
    </xf>
    <xf numFmtId="49" fontId="179" fillId="68" borderId="14" xfId="0" applyNumberFormat="1" applyFont="1" applyFill="1" applyBorder="1" applyAlignment="1">
      <alignment horizontal="center" vertical="center" wrapText="1"/>
    </xf>
    <xf numFmtId="49" fontId="179" fillId="0" borderId="32" xfId="0" applyNumberFormat="1" applyFont="1" applyBorder="1" applyAlignment="1">
      <alignment horizontal="center" vertical="center"/>
    </xf>
    <xf numFmtId="168" fontId="177" fillId="0" borderId="12" xfId="294" applyNumberFormat="1" applyFont="1" applyFill="1" applyBorder="1" applyAlignment="1">
      <alignment horizontal="right" vertical="center"/>
    </xf>
    <xf numFmtId="168" fontId="179" fillId="0" borderId="12" xfId="0" applyNumberFormat="1" applyFont="1" applyBorder="1" applyAlignment="1">
      <alignment horizontal="right" vertical="center" wrapText="1"/>
    </xf>
    <xf numFmtId="10" fontId="179" fillId="0" borderId="12" xfId="0" applyNumberFormat="1" applyFont="1" applyBorder="1" applyAlignment="1">
      <alignment horizontal="right" vertical="center"/>
    </xf>
    <xf numFmtId="10" fontId="179" fillId="0" borderId="23" xfId="0" applyNumberFormat="1" applyFont="1" applyBorder="1" applyAlignment="1">
      <alignment horizontal="right" vertical="center"/>
    </xf>
    <xf numFmtId="0" fontId="180" fillId="0" borderId="32" xfId="0" applyNumberFormat="1" applyFont="1" applyBorder="1" applyAlignment="1">
      <alignment horizontal="center" vertical="center"/>
    </xf>
    <xf numFmtId="10" fontId="187" fillId="68" borderId="34" xfId="0" applyNumberFormat="1" applyFont="1" applyFill="1" applyBorder="1" applyAlignment="1">
      <alignment horizontal="right" vertical="center"/>
    </xf>
    <xf numFmtId="10" fontId="187"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1" fillId="68" borderId="34" xfId="0" applyNumberFormat="1" applyFont="1" applyFill="1" applyBorder="1" applyAlignment="1">
      <alignment vertical="center"/>
    </xf>
    <xf numFmtId="171" fontId="141" fillId="68" borderId="25" xfId="0" applyNumberFormat="1" applyFont="1" applyFill="1" applyBorder="1" applyAlignment="1">
      <alignment vertical="center"/>
    </xf>
    <xf numFmtId="0" fontId="189" fillId="0" borderId="17" xfId="889" applyFont="1" applyBorder="1" applyAlignment="1">
      <alignment horizontal="left" vertical="center"/>
    </xf>
    <xf numFmtId="0" fontId="171" fillId="68" borderId="26" xfId="889" applyFont="1" applyFill="1" applyBorder="1" applyAlignment="1">
      <alignment horizontal="center" vertical="center"/>
    </xf>
    <xf numFmtId="168" fontId="171"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6" fillId="0" borderId="12" xfId="294" applyNumberFormat="1" applyFont="1" applyFill="1" applyBorder="1" applyAlignment="1">
      <alignment horizontal="center" vertical="center"/>
    </xf>
    <xf numFmtId="41" fontId="206"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6"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6"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6"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6" fillId="0" borderId="34" xfId="421" applyNumberFormat="1" applyFont="1" applyBorder="1" applyAlignment="1">
      <alignment horizontal="center" vertical="center"/>
    </xf>
    <xf numFmtId="10" fontId="206"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1" fillId="68" borderId="11" xfId="307" applyFont="1" applyFill="1" applyBorder="1" applyAlignment="1">
      <alignment horizontal="center" vertical="center"/>
    </xf>
    <xf numFmtId="43" fontId="171" fillId="68" borderId="14" xfId="307" applyFont="1" applyFill="1" applyBorder="1" applyAlignment="1">
      <alignment horizontal="center" vertical="center"/>
    </xf>
    <xf numFmtId="174" fontId="207" fillId="0" borderId="0" xfId="413" applyFont="1"/>
    <xf numFmtId="43" fontId="189" fillId="0" borderId="0" xfId="307" applyFont="1" applyFill="1" applyBorder="1" applyAlignment="1">
      <alignment horizontal="left" vertical="center"/>
    </xf>
    <xf numFmtId="10" fontId="189" fillId="0" borderId="31" xfId="362" applyNumberFormat="1" applyFont="1" applyBorder="1" applyAlignment="1">
      <alignment horizontal="center" vertical="center"/>
    </xf>
    <xf numFmtId="174" fontId="163" fillId="0" borderId="0" xfId="413" applyFont="1"/>
    <xf numFmtId="43" fontId="189" fillId="0" borderId="26" xfId="307" applyFont="1" applyFill="1" applyBorder="1" applyAlignment="1">
      <alignment horizontal="left" vertical="center"/>
    </xf>
    <xf numFmtId="43" fontId="189" fillId="0" borderId="25" xfId="362" applyNumberFormat="1" applyFont="1" applyBorder="1" applyAlignment="1">
      <alignment horizontal="center" vertical="center"/>
    </xf>
    <xf numFmtId="10" fontId="189" fillId="0" borderId="25" xfId="362" applyNumberFormat="1" applyFont="1" applyBorder="1" applyAlignment="1">
      <alignment horizontal="center" vertical="center"/>
    </xf>
    <xf numFmtId="43" fontId="163" fillId="0" borderId="0" xfId="413" applyNumberFormat="1" applyFont="1"/>
    <xf numFmtId="174" fontId="161" fillId="0" borderId="0" xfId="0" applyFont="1" applyAlignment="1">
      <alignment vertical="top" wrapText="1"/>
    </xf>
    <xf numFmtId="174" fontId="161" fillId="0" borderId="0" xfId="0" applyFont="1" applyAlignment="1">
      <alignment vertical="top"/>
    </xf>
    <xf numFmtId="174" fontId="171" fillId="68" borderId="13" xfId="0" applyFont="1" applyFill="1" applyBorder="1" applyAlignment="1">
      <alignment horizontal="center" vertical="center" wrapText="1"/>
    </xf>
    <xf numFmtId="49" fontId="189"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7" fillId="59" borderId="16" xfId="0" applyFont="1" applyFill="1" applyBorder="1" applyAlignment="1">
      <alignment horizontal="center" vertical="center" wrapText="1"/>
    </xf>
    <xf numFmtId="174" fontId="147" fillId="59" borderId="13" xfId="0" applyFont="1" applyFill="1" applyBorder="1" applyAlignment="1">
      <alignment horizontal="center" vertical="center" wrapText="1"/>
    </xf>
    <xf numFmtId="174" fontId="147"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7" fillId="27" borderId="38" xfId="1203" applyFont="1" applyFill="1" applyBorder="1" applyAlignment="1">
      <alignment horizontal="left" vertical="center" wrapText="1" indent="2"/>
    </xf>
    <xf numFmtId="0" fontId="127" fillId="27" borderId="40" xfId="1203" applyFont="1" applyFill="1" applyBorder="1" applyAlignment="1">
      <alignment horizontal="left" vertical="center" wrapText="1" indent="2"/>
    </xf>
    <xf numFmtId="0" fontId="129"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2" fillId="0" borderId="0" xfId="0" applyFont="1"/>
    <xf numFmtId="174" fontId="218" fillId="0" borderId="0" xfId="0" applyFont="1"/>
    <xf numFmtId="49" fontId="167" fillId="0" borderId="32" xfId="0" applyNumberFormat="1" applyFont="1" applyBorder="1" applyAlignment="1">
      <alignment horizontal="center" vertical="center"/>
    </xf>
    <xf numFmtId="38" fontId="170" fillId="0" borderId="12" xfId="0" applyNumberFormat="1" applyFont="1" applyBorder="1" applyAlignment="1">
      <alignment horizontal="center" vertical="center"/>
    </xf>
    <xf numFmtId="171" fontId="167" fillId="0" borderId="12" xfId="0" applyNumberFormat="1" applyFont="1" applyBorder="1" applyAlignment="1">
      <alignment horizontal="center" vertical="center"/>
    </xf>
    <xf numFmtId="174" fontId="166" fillId="68" borderId="13" xfId="0" applyFont="1" applyFill="1" applyBorder="1" applyAlignment="1">
      <alignment horizontal="center" vertical="center" wrapText="1"/>
    </xf>
    <xf numFmtId="49" fontId="167" fillId="0" borderId="32" xfId="0" applyNumberFormat="1" applyFont="1" applyBorder="1" applyAlignment="1">
      <alignment horizontal="center" vertical="center" wrapText="1"/>
    </xf>
    <xf numFmtId="3" fontId="170" fillId="0" borderId="12" xfId="299" applyNumberFormat="1" applyFont="1" applyFill="1" applyBorder="1" applyAlignment="1">
      <alignment horizontal="center" vertical="center" wrapText="1"/>
    </xf>
    <xf numFmtId="3" fontId="167" fillId="0" borderId="12" xfId="299" applyNumberFormat="1" applyFont="1" applyFill="1" applyBorder="1" applyAlignment="1">
      <alignment horizontal="center" vertical="center" wrapText="1"/>
    </xf>
    <xf numFmtId="3" fontId="170"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7" fillId="68" borderId="16" xfId="365" applyNumberFormat="1" applyFont="1" applyFill="1" applyBorder="1" applyAlignment="1">
      <alignment horizontal="center" vertical="center"/>
    </xf>
    <xf numFmtId="43" fontId="187"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80" fillId="0" borderId="32" xfId="365" applyNumberFormat="1" applyFont="1" applyBorder="1" applyAlignment="1">
      <alignment horizontal="center" vertical="top"/>
    </xf>
    <xf numFmtId="168" fontId="158" fillId="0" borderId="12" xfId="365" applyNumberFormat="1" applyFont="1" applyBorder="1" applyAlignment="1">
      <alignment horizontal="right" vertical="top"/>
    </xf>
    <xf numFmtId="168" fontId="158"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80" fillId="0" borderId="32" xfId="365" applyNumberFormat="1" applyFont="1" applyBorder="1" applyAlignment="1">
      <alignment horizontal="center" vertical="top"/>
    </xf>
    <xf numFmtId="168" fontId="158" fillId="25" borderId="34" xfId="365" applyNumberFormat="1" applyFont="1" applyFill="1" applyBorder="1" applyAlignment="1">
      <alignment horizontal="right" vertical="top"/>
    </xf>
    <xf numFmtId="168" fontId="180"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21" fillId="0" borderId="0" xfId="0" applyFont="1" applyAlignment="1">
      <alignment horizontal="center"/>
    </xf>
    <xf numFmtId="174" fontId="77" fillId="0" borderId="0" xfId="0" applyFont="1"/>
    <xf numFmtId="17" fontId="203" fillId="0" borderId="32" xfId="0" applyNumberFormat="1" applyFont="1" applyBorder="1" applyAlignment="1">
      <alignment horizontal="center" vertical="center"/>
    </xf>
    <xf numFmtId="3" fontId="203" fillId="0" borderId="12" xfId="299" applyNumberFormat="1" applyFont="1" applyFill="1" applyBorder="1" applyAlignment="1">
      <alignment horizontal="center" vertical="center"/>
    </xf>
    <xf numFmtId="3" fontId="204" fillId="0" borderId="12" xfId="299" applyNumberFormat="1" applyFont="1" applyFill="1" applyBorder="1" applyAlignment="1">
      <alignment horizontal="center" vertical="center"/>
    </xf>
    <xf numFmtId="3" fontId="203" fillId="0" borderId="23" xfId="299" applyNumberFormat="1" applyFont="1" applyFill="1" applyBorder="1" applyAlignment="1">
      <alignment horizontal="center" vertical="center"/>
    </xf>
    <xf numFmtId="49" fontId="203" fillId="0" borderId="32" xfId="0" applyNumberFormat="1" applyFont="1" applyBorder="1" applyAlignment="1">
      <alignment horizontal="center" vertical="center"/>
    </xf>
    <xf numFmtId="3" fontId="204" fillId="0" borderId="34" xfId="299" applyNumberFormat="1" applyFont="1" applyFill="1" applyBorder="1" applyAlignment="1">
      <alignment horizontal="center" vertical="center"/>
    </xf>
    <xf numFmtId="174" fontId="176" fillId="59" borderId="13" xfId="0" applyFont="1" applyFill="1" applyBorder="1" applyAlignment="1">
      <alignment horizontal="center" vertical="center" wrapText="1"/>
    </xf>
    <xf numFmtId="174" fontId="176" fillId="59" borderId="14" xfId="0" applyFont="1" applyFill="1" applyBorder="1" applyAlignment="1">
      <alignment horizontal="center" vertical="center" wrapText="1"/>
    </xf>
    <xf numFmtId="17" fontId="176" fillId="59" borderId="16" xfId="0" applyNumberFormat="1" applyFont="1" applyFill="1" applyBorder="1" applyAlignment="1">
      <alignment horizontal="center" vertical="center" wrapText="1"/>
    </xf>
    <xf numFmtId="174" fontId="176" fillId="59" borderId="14" xfId="0" applyFont="1" applyFill="1" applyBorder="1" applyAlignment="1">
      <alignment horizontal="center" vertical="center"/>
    </xf>
    <xf numFmtId="168" fontId="166" fillId="68" borderId="16" xfId="294" applyNumberFormat="1" applyFont="1" applyFill="1" applyBorder="1" applyAlignment="1">
      <alignment horizontal="center" vertical="center" wrapText="1"/>
    </xf>
    <xf numFmtId="168" fontId="166" fillId="68" borderId="13" xfId="294" applyNumberFormat="1" applyFont="1" applyFill="1" applyBorder="1" applyAlignment="1">
      <alignment horizontal="center" vertical="center" wrapText="1"/>
    </xf>
    <xf numFmtId="168" fontId="166" fillId="68" borderId="14" xfId="294" applyNumberFormat="1" applyFont="1" applyFill="1" applyBorder="1" applyAlignment="1">
      <alignment horizontal="center" vertical="center" wrapText="1"/>
    </xf>
    <xf numFmtId="0" fontId="167" fillId="0" borderId="32" xfId="359" applyNumberFormat="1" applyFont="1" applyBorder="1" applyAlignment="1">
      <alignment horizontal="center" vertical="center"/>
    </xf>
    <xf numFmtId="3" fontId="170" fillId="0" borderId="12" xfId="296" applyNumberFormat="1" applyFont="1" applyFill="1" applyBorder="1" applyAlignment="1">
      <alignment horizontal="center" vertical="center"/>
    </xf>
    <xf numFmtId="3" fontId="170" fillId="0" borderId="34" xfId="296"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7" fillId="68" borderId="16" xfId="0" applyFont="1" applyFill="1" applyBorder="1" applyAlignment="1">
      <alignment horizontal="center" vertical="center"/>
    </xf>
    <xf numFmtId="174" fontId="176" fillId="68" borderId="12" xfId="0" applyFont="1" applyFill="1" applyBorder="1" applyAlignment="1">
      <alignment horizontal="center" vertical="center"/>
    </xf>
    <xf numFmtId="49" fontId="222" fillId="0" borderId="12" xfId="0" applyNumberFormat="1" applyFont="1" applyBorder="1" applyAlignment="1">
      <alignment horizontal="center"/>
    </xf>
    <xf numFmtId="168" fontId="222" fillId="0" borderId="12" xfId="294" applyNumberFormat="1" applyFont="1" applyFill="1" applyBorder="1" applyAlignment="1">
      <alignment horizontal="center" vertical="center"/>
    </xf>
    <xf numFmtId="49" fontId="189" fillId="0" borderId="32" xfId="0" applyNumberFormat="1" applyFont="1" applyBorder="1" applyAlignment="1">
      <alignment horizontal="center" vertical="top"/>
    </xf>
    <xf numFmtId="49" fontId="180" fillId="0" borderId="32" xfId="0" applyNumberFormat="1" applyFont="1" applyBorder="1" applyAlignment="1">
      <alignment horizontal="center" vertical="top"/>
    </xf>
    <xf numFmtId="168" fontId="158" fillId="0" borderId="12" xfId="294" applyNumberFormat="1" applyFont="1" applyFill="1" applyBorder="1" applyAlignment="1">
      <alignment horizontal="right" vertical="top"/>
    </xf>
    <xf numFmtId="168" fontId="180" fillId="0" borderId="12" xfId="0" applyNumberFormat="1" applyFont="1" applyBorder="1" applyAlignment="1">
      <alignment horizontal="center" vertical="top"/>
    </xf>
    <xf numFmtId="1" fontId="158" fillId="0" borderId="12" xfId="294" applyNumberFormat="1" applyFont="1" applyFill="1" applyBorder="1" applyAlignment="1">
      <alignment horizontal="right" vertical="top"/>
    </xf>
    <xf numFmtId="168" fontId="180" fillId="0" borderId="12" xfId="294" applyNumberFormat="1" applyFont="1" applyFill="1" applyBorder="1" applyAlignment="1">
      <alignment horizontal="right" vertical="top"/>
    </xf>
    <xf numFmtId="41" fontId="180" fillId="0" borderId="23" xfId="0" applyNumberFormat="1" applyFont="1" applyBorder="1" applyAlignment="1">
      <alignment horizontal="center" vertical="top"/>
    </xf>
    <xf numFmtId="49" fontId="187" fillId="68" borderId="13"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wrapText="1"/>
    </xf>
    <xf numFmtId="196" fontId="224" fillId="0" borderId="0" xfId="0" applyNumberFormat="1" applyFont="1"/>
    <xf numFmtId="174" fontId="224" fillId="0" borderId="0" xfId="0" applyFont="1"/>
    <xf numFmtId="3" fontId="225" fillId="25" borderId="0" xfId="0" applyNumberFormat="1" applyFont="1" applyFill="1" applyAlignment="1">
      <alignment horizontal="center"/>
    </xf>
    <xf numFmtId="174" fontId="224" fillId="25" borderId="0" xfId="0" applyFont="1" applyFill="1"/>
    <xf numFmtId="49" fontId="173" fillId="0" borderId="12" xfId="0" applyNumberFormat="1" applyFont="1" applyBorder="1" applyAlignment="1">
      <alignment horizontal="center" vertical="center"/>
    </xf>
    <xf numFmtId="38" fontId="188" fillId="0" borderId="12" xfId="294" applyNumberFormat="1" applyFont="1" applyFill="1" applyBorder="1" applyAlignment="1">
      <alignment horizontal="center" vertical="center"/>
    </xf>
    <xf numFmtId="38" fontId="173" fillId="0" borderId="12" xfId="0" applyNumberFormat="1" applyFont="1" applyBorder="1" applyAlignment="1">
      <alignment horizontal="center" wrapText="1"/>
    </xf>
    <xf numFmtId="38" fontId="188" fillId="25" borderId="12" xfId="294" applyNumberFormat="1" applyFont="1" applyFill="1" applyBorder="1" applyAlignment="1">
      <alignment horizontal="center"/>
    </xf>
    <xf numFmtId="196" fontId="54" fillId="0" borderId="0" xfId="0" applyNumberFormat="1" applyFont="1"/>
    <xf numFmtId="3" fontId="226" fillId="25" borderId="0" xfId="0" applyNumberFormat="1" applyFont="1" applyFill="1" applyAlignment="1">
      <alignment horizontal="center"/>
    </xf>
    <xf numFmtId="174" fontId="54" fillId="25" borderId="0" xfId="0" applyFont="1" applyFill="1"/>
    <xf numFmtId="3" fontId="226" fillId="0" borderId="0" xfId="0" applyNumberFormat="1" applyFont="1" applyAlignment="1">
      <alignment horizontal="center" vertical="center"/>
    </xf>
    <xf numFmtId="3" fontId="226" fillId="0" borderId="0" xfId="0" applyNumberFormat="1" applyFont="1" applyAlignment="1">
      <alignment horizontal="center"/>
    </xf>
    <xf numFmtId="38" fontId="173" fillId="0" borderId="12" xfId="294" applyNumberFormat="1" applyFont="1" applyFill="1" applyBorder="1" applyAlignment="1">
      <alignment horizontal="center" vertical="center"/>
    </xf>
    <xf numFmtId="14" fontId="166" fillId="68" borderId="16" xfId="0" applyNumberFormat="1" applyFont="1" applyFill="1" applyBorder="1" applyAlignment="1">
      <alignment horizontal="center" vertical="center" wrapText="1"/>
    </xf>
    <xf numFmtId="174" fontId="166" fillId="68" borderId="13" xfId="0" applyFont="1" applyFill="1" applyBorder="1" applyAlignment="1">
      <alignment horizontal="center" vertical="center"/>
    </xf>
    <xf numFmtId="171" fontId="167" fillId="0" borderId="12" xfId="0" applyNumberFormat="1" applyFont="1" applyBorder="1" applyAlignment="1">
      <alignment vertical="center"/>
    </xf>
    <xf numFmtId="49" fontId="167" fillId="0" borderId="26" xfId="0" applyNumberFormat="1" applyFont="1" applyBorder="1" applyAlignment="1">
      <alignment horizontal="center" vertical="center"/>
    </xf>
    <xf numFmtId="171" fontId="167" fillId="0" borderId="34" xfId="0" applyNumberFormat="1" applyFont="1" applyBorder="1" applyAlignment="1">
      <alignment vertical="center"/>
    </xf>
    <xf numFmtId="49" fontId="171" fillId="68" borderId="16" xfId="0" applyNumberFormat="1" applyFont="1" applyFill="1" applyBorder="1" applyAlignment="1">
      <alignment horizontal="center" vertical="center"/>
    </xf>
    <xf numFmtId="168" fontId="174" fillId="25" borderId="12" xfId="294" applyNumberFormat="1" applyFont="1" applyFill="1" applyBorder="1" applyAlignment="1">
      <alignment horizontal="center" vertical="center"/>
    </xf>
    <xf numFmtId="173" fontId="174" fillId="25" borderId="12" xfId="294" applyNumberFormat="1" applyFont="1" applyFill="1" applyBorder="1" applyAlignment="1">
      <alignment horizontal="center" vertical="center"/>
    </xf>
    <xf numFmtId="49" fontId="189" fillId="25" borderId="32" xfId="0" applyNumberFormat="1" applyFont="1" applyFill="1" applyBorder="1" applyAlignment="1">
      <alignment horizontal="center" vertical="center"/>
    </xf>
    <xf numFmtId="174" fontId="171" fillId="68" borderId="26" xfId="0" applyFont="1" applyFill="1" applyBorder="1" applyAlignment="1">
      <alignment horizontal="center" vertical="center"/>
    </xf>
    <xf numFmtId="174" fontId="188" fillId="0" borderId="0" xfId="0" applyFont="1" applyAlignment="1">
      <alignment vertical="center" wrapText="1"/>
    </xf>
    <xf numFmtId="0" fontId="173" fillId="0" borderId="32" xfId="294" applyNumberFormat="1" applyFont="1" applyFill="1" applyBorder="1" applyAlignment="1">
      <alignment horizontal="center" vertical="center"/>
    </xf>
    <xf numFmtId="40" fontId="188" fillId="0" borderId="12" xfId="294" applyNumberFormat="1" applyFont="1" applyFill="1" applyBorder="1" applyAlignment="1">
      <alignment vertical="center"/>
    </xf>
    <xf numFmtId="0" fontId="183" fillId="0" borderId="0" xfId="712" applyFont="1"/>
    <xf numFmtId="49" fontId="187" fillId="68" borderId="13" xfId="0" applyNumberFormat="1" applyFont="1" applyFill="1" applyBorder="1" applyAlignment="1">
      <alignment horizontal="center" vertical="center" wrapText="1"/>
    </xf>
    <xf numFmtId="0" fontId="187" fillId="68" borderId="13" xfId="0" applyNumberFormat="1" applyFont="1" applyFill="1" applyBorder="1" applyAlignment="1">
      <alignment horizontal="center" vertical="center" wrapText="1"/>
    </xf>
    <xf numFmtId="168" fontId="180" fillId="0" borderId="32" xfId="0" applyNumberFormat="1" applyFont="1" applyBorder="1" applyAlignment="1">
      <alignment horizontal="center" vertical="center"/>
    </xf>
    <xf numFmtId="174" fontId="180" fillId="0" borderId="12" xfId="0" applyFont="1" applyBorder="1" applyAlignment="1">
      <alignment horizontal="left" vertical="center"/>
    </xf>
    <xf numFmtId="43" fontId="180" fillId="0" borderId="12" xfId="0" applyNumberFormat="1" applyFont="1" applyBorder="1" applyAlignment="1">
      <alignment horizontal="right" vertical="center"/>
    </xf>
    <xf numFmtId="174" fontId="180" fillId="0" borderId="26" xfId="0" applyFont="1" applyBorder="1" applyAlignment="1">
      <alignment horizontal="center" vertical="center"/>
    </xf>
    <xf numFmtId="174" fontId="180" fillId="0" borderId="34" xfId="0" applyFont="1" applyBorder="1" applyAlignment="1">
      <alignment horizontal="center" vertical="center"/>
    </xf>
    <xf numFmtId="43" fontId="180" fillId="0" borderId="34" xfId="294" applyFont="1" applyFill="1" applyBorder="1" applyAlignment="1">
      <alignment horizontal="center" vertical="center"/>
    </xf>
    <xf numFmtId="174" fontId="185" fillId="68" borderId="11" xfId="362" applyFont="1" applyFill="1" applyBorder="1" applyAlignment="1">
      <alignment horizontal="center" vertical="center"/>
    </xf>
    <xf numFmtId="174" fontId="185" fillId="68" borderId="13" xfId="362" applyFont="1" applyFill="1" applyBorder="1" applyAlignment="1">
      <alignment horizontal="center" vertical="center"/>
    </xf>
    <xf numFmtId="174" fontId="185" fillId="68" borderId="14" xfId="362" applyFont="1" applyFill="1" applyBorder="1" applyAlignment="1">
      <alignment horizontal="center" vertical="center"/>
    </xf>
    <xf numFmtId="10" fontId="173" fillId="0" borderId="31" xfId="362" applyNumberFormat="1" applyFont="1" applyBorder="1" applyAlignment="1">
      <alignment horizontal="center" vertical="center"/>
    </xf>
    <xf numFmtId="43" fontId="173" fillId="0" borderId="24" xfId="362" applyNumberFormat="1" applyFont="1" applyBorder="1" applyAlignment="1">
      <alignment horizontal="center" vertical="center"/>
    </xf>
    <xf numFmtId="171" fontId="173" fillId="0" borderId="25" xfId="362" applyNumberFormat="1" applyFont="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8" fillId="0" borderId="26" xfId="0" applyNumberFormat="1" applyFont="1" applyBorder="1" applyAlignment="1">
      <alignment horizontal="center" vertical="center"/>
    </xf>
    <xf numFmtId="168" fontId="228" fillId="0" borderId="34" xfId="0" applyNumberFormat="1" applyFont="1" applyBorder="1" applyAlignment="1">
      <alignment horizontal="center" vertical="center"/>
    </xf>
    <xf numFmtId="171" fontId="228" fillId="0" borderId="34" xfId="521" applyNumberFormat="1" applyFont="1" applyFill="1" applyBorder="1" applyAlignment="1">
      <alignment horizontal="center" vertical="center"/>
    </xf>
    <xf numFmtId="43" fontId="230" fillId="68" borderId="16" xfId="0" applyNumberFormat="1" applyFont="1" applyFill="1" applyBorder="1" applyAlignment="1">
      <alignment horizontal="center" vertical="center" wrapText="1"/>
    </xf>
    <xf numFmtId="43" fontId="228" fillId="0" borderId="32" xfId="0" applyNumberFormat="1" applyFont="1" applyBorder="1" applyAlignment="1">
      <alignment horizontal="center" vertical="center"/>
    </xf>
    <xf numFmtId="3" fontId="228" fillId="0" borderId="12" xfId="0" applyNumberFormat="1" applyFont="1" applyBorder="1" applyAlignment="1">
      <alignment horizontal="center" vertical="center"/>
    </xf>
    <xf numFmtId="171" fontId="228" fillId="0" borderId="12" xfId="521" applyNumberFormat="1" applyFont="1" applyFill="1" applyBorder="1" applyAlignment="1" applyProtection="1">
      <alignment horizontal="center" vertical="center"/>
    </xf>
    <xf numFmtId="3" fontId="229" fillId="0" borderId="12" xfId="0" applyNumberFormat="1" applyFont="1" applyBorder="1" applyAlignment="1">
      <alignment horizontal="center" vertical="center"/>
    </xf>
    <xf numFmtId="171" fontId="228" fillId="0" borderId="12" xfId="0" applyNumberFormat="1" applyFont="1" applyBorder="1" applyAlignment="1">
      <alignment horizontal="center" vertical="center"/>
    </xf>
    <xf numFmtId="171" fontId="228" fillId="0" borderId="23" xfId="0" applyNumberFormat="1" applyFont="1" applyBorder="1" applyAlignment="1">
      <alignment horizontal="center"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8" fillId="0" borderId="34" xfId="0" applyNumberFormat="1" applyFont="1" applyBorder="1" applyAlignment="1">
      <alignment horizontal="center" vertical="center"/>
    </xf>
    <xf numFmtId="171" fontId="228" fillId="0" borderId="25" xfId="0" applyNumberFormat="1" applyFont="1" applyBorder="1" applyAlignment="1">
      <alignment horizontal="center" vertical="center"/>
    </xf>
    <xf numFmtId="174" fontId="38" fillId="0" borderId="0" xfId="0" applyFont="1" applyAlignment="1">
      <alignment vertical="center"/>
    </xf>
    <xf numFmtId="174" fontId="191"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91" fillId="68" borderId="12" xfId="0" applyNumberFormat="1" applyFont="1" applyFill="1" applyBorder="1" applyAlignment="1">
      <alignment vertical="center"/>
    </xf>
    <xf numFmtId="43" fontId="191"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32" fillId="0" borderId="0" xfId="0" applyNumberFormat="1" applyFont="1"/>
    <xf numFmtId="174" fontId="166" fillId="68" borderId="16" xfId="0" applyFont="1" applyFill="1" applyBorder="1" applyAlignment="1">
      <alignment horizontal="center" vertical="center" wrapText="1"/>
    </xf>
    <xf numFmtId="174" fontId="166" fillId="68" borderId="11" xfId="0" applyFont="1" applyFill="1" applyBorder="1" applyAlignment="1">
      <alignment horizontal="center" vertical="center"/>
    </xf>
    <xf numFmtId="174" fontId="167" fillId="25" borderId="17" xfId="0" applyFont="1" applyFill="1" applyBorder="1" applyAlignment="1">
      <alignment horizontal="left" vertical="center"/>
    </xf>
    <xf numFmtId="43" fontId="170"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5" fillId="0" borderId="0" xfId="294" applyNumberFormat="1" applyFont="1" applyFill="1" applyBorder="1" applyAlignment="1">
      <alignment horizontal="center"/>
    </xf>
    <xf numFmtId="171" fontId="165" fillId="0" borderId="0" xfId="0" applyNumberFormat="1" applyFont="1" applyAlignment="1">
      <alignment horizontal="right"/>
    </xf>
    <xf numFmtId="168" fontId="158" fillId="25" borderId="12" xfId="294" applyNumberFormat="1" applyFont="1" applyFill="1" applyBorder="1"/>
    <xf numFmtId="49" fontId="165" fillId="68" borderId="13" xfId="0" applyNumberFormat="1" applyFont="1" applyFill="1" applyBorder="1" applyAlignment="1">
      <alignment horizontal="center" vertical="center" wrapText="1"/>
    </xf>
    <xf numFmtId="49" fontId="165" fillId="68" borderId="14" xfId="0" applyNumberFormat="1" applyFont="1" applyFill="1" applyBorder="1" applyAlignment="1">
      <alignment horizontal="center" vertical="center" wrapText="1"/>
    </xf>
    <xf numFmtId="49" fontId="147" fillId="68" borderId="32" xfId="0" applyNumberFormat="1" applyFont="1" applyFill="1" applyBorder="1" applyAlignment="1">
      <alignment horizontal="center" vertical="center" wrapText="1"/>
    </xf>
    <xf numFmtId="174" fontId="207" fillId="68" borderId="13" xfId="0" applyFont="1" applyFill="1" applyBorder="1" applyAlignment="1">
      <alignment horizontal="center" vertical="center" wrapText="1"/>
    </xf>
    <xf numFmtId="174" fontId="207" fillId="68" borderId="16" xfId="0" applyFont="1" applyFill="1" applyBorder="1" applyAlignment="1">
      <alignment horizontal="center" vertical="center" wrapText="1"/>
    </xf>
    <xf numFmtId="174" fontId="207" fillId="68" borderId="14" xfId="0" applyFont="1" applyFill="1" applyBorder="1" applyAlignment="1">
      <alignment horizontal="center" vertical="center" wrapText="1"/>
    </xf>
    <xf numFmtId="174" fontId="180" fillId="25" borderId="0" xfId="0" applyFont="1" applyFill="1" applyAlignment="1">
      <alignment horizontal="center" vertical="top" wrapText="1"/>
    </xf>
    <xf numFmtId="174" fontId="177" fillId="0" borderId="0" xfId="0" applyFont="1" applyAlignment="1">
      <alignment vertical="top"/>
    </xf>
    <xf numFmtId="49" fontId="180" fillId="25" borderId="12" xfId="296" applyNumberFormat="1" applyFont="1" applyFill="1" applyBorder="1" applyAlignment="1">
      <alignment horizontal="center" vertical="top"/>
    </xf>
    <xf numFmtId="3" fontId="180" fillId="25" borderId="12" xfId="296" applyNumberFormat="1" applyFont="1" applyFill="1" applyBorder="1" applyAlignment="1">
      <alignment horizontal="center" vertical="top"/>
    </xf>
    <xf numFmtId="41" fontId="158" fillId="25" borderId="12" xfId="296" applyNumberFormat="1" applyFont="1" applyFill="1" applyBorder="1" applyAlignment="1">
      <alignment horizontal="right" vertical="top"/>
    </xf>
    <xf numFmtId="174" fontId="187" fillId="68" borderId="12" xfId="359" applyFont="1" applyFill="1" applyBorder="1" applyAlignment="1">
      <alignment horizontal="center" vertical="center" wrapText="1"/>
    </xf>
    <xf numFmtId="174" fontId="171" fillId="68" borderId="16" xfId="359" applyFont="1" applyFill="1" applyBorder="1" applyAlignment="1">
      <alignment horizontal="center" vertical="center"/>
    </xf>
    <xf numFmtId="174" fontId="171" fillId="68" borderId="13" xfId="359" applyFont="1" applyFill="1" applyBorder="1" applyAlignment="1">
      <alignment horizontal="center" vertical="center" wrapText="1"/>
    </xf>
    <xf numFmtId="174" fontId="171" fillId="68" borderId="14" xfId="359" applyFont="1" applyFill="1" applyBorder="1" applyAlignment="1">
      <alignment horizontal="center" vertical="center" wrapText="1"/>
    </xf>
    <xf numFmtId="0" fontId="189" fillId="0" borderId="32" xfId="359" applyNumberFormat="1" applyFont="1" applyBorder="1" applyAlignment="1">
      <alignment horizontal="center" vertical="center"/>
    </xf>
    <xf numFmtId="3" fontId="174" fillId="25" borderId="12" xfId="296" applyNumberFormat="1" applyFont="1" applyFill="1" applyBorder="1" applyAlignment="1">
      <alignment horizontal="center" vertical="center"/>
    </xf>
    <xf numFmtId="3" fontId="174"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4" fillId="0" borderId="32" xfId="712" applyFont="1" applyBorder="1" applyAlignment="1">
      <alignment horizontal="center" vertical="center"/>
    </xf>
    <xf numFmtId="43" fontId="234" fillId="0" borderId="23" xfId="294" applyFont="1" applyFill="1" applyBorder="1" applyAlignment="1">
      <alignment horizontal="center" vertical="center"/>
    </xf>
    <xf numFmtId="43" fontId="235" fillId="25" borderId="12" xfId="294" applyFont="1" applyFill="1" applyBorder="1" applyAlignment="1">
      <alignment horizontal="center" vertical="center"/>
    </xf>
    <xf numFmtId="0" fontId="234" fillId="25" borderId="32" xfId="712" applyFont="1" applyFill="1" applyBorder="1" applyAlignment="1">
      <alignment horizontal="center" vertical="center"/>
    </xf>
    <xf numFmtId="0" fontId="234" fillId="0" borderId="26" xfId="712" applyFont="1" applyBorder="1" applyAlignment="1">
      <alignment horizontal="center" vertical="center"/>
    </xf>
    <xf numFmtId="43" fontId="234" fillId="0" borderId="34" xfId="712" applyNumberFormat="1" applyFont="1" applyBorder="1" applyAlignment="1">
      <alignment horizontal="center" vertical="center"/>
    </xf>
    <xf numFmtId="43" fontId="234" fillId="0" borderId="25" xfId="712" applyNumberFormat="1" applyFont="1" applyBorder="1" applyAlignment="1">
      <alignment horizontal="center" vertical="center"/>
    </xf>
    <xf numFmtId="174" fontId="236" fillId="0" borderId="0" xfId="0" applyFont="1"/>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70" fillId="25" borderId="12" xfId="0" applyNumberFormat="1" applyFont="1" applyFill="1" applyBorder="1" applyAlignment="1">
      <alignment horizontal="center" vertical="center"/>
    </xf>
    <xf numFmtId="174" fontId="171" fillId="68" borderId="14" xfId="0" applyFont="1" applyFill="1" applyBorder="1" applyAlignment="1">
      <alignment horizontal="center" vertical="center" wrapText="1"/>
    </xf>
    <xf numFmtId="168" fontId="237" fillId="0" borderId="32" xfId="294" applyNumberFormat="1" applyFont="1" applyBorder="1" applyAlignment="1">
      <alignment horizontal="center" vertical="top"/>
    </xf>
    <xf numFmtId="168" fontId="237" fillId="0" borderId="26" xfId="294" applyNumberFormat="1" applyFont="1" applyBorder="1" applyAlignment="1">
      <alignment horizontal="center" vertical="top"/>
    </xf>
    <xf numFmtId="174" fontId="238" fillId="0" borderId="0" xfId="0" applyFont="1"/>
    <xf numFmtId="174" fontId="176" fillId="59" borderId="16" xfId="0" applyFont="1" applyFill="1" applyBorder="1" applyAlignment="1">
      <alignment horizontal="center" vertical="center" wrapText="1"/>
    </xf>
    <xf numFmtId="38" fontId="204" fillId="0" borderId="12" xfId="0" applyNumberFormat="1" applyFont="1" applyBorder="1" applyAlignment="1">
      <alignment horizontal="center" vertical="center"/>
    </xf>
    <xf numFmtId="38" fontId="203" fillId="0" borderId="12" xfId="0" applyNumberFormat="1" applyFont="1" applyBorder="1" applyAlignment="1">
      <alignment horizontal="center" vertical="center"/>
    </xf>
    <xf numFmtId="171" fontId="203" fillId="0" borderId="12" xfId="0" applyNumberFormat="1" applyFont="1" applyBorder="1" applyAlignment="1">
      <alignment horizontal="center" vertical="center"/>
    </xf>
    <xf numFmtId="171" fontId="203" fillId="0" borderId="23" xfId="0" applyNumberFormat="1" applyFont="1" applyBorder="1" applyAlignment="1">
      <alignment horizontal="center" vertical="center"/>
    </xf>
    <xf numFmtId="49" fontId="203" fillId="25" borderId="32" xfId="0" applyNumberFormat="1" applyFont="1" applyFill="1" applyBorder="1" applyAlignment="1">
      <alignment horizontal="center" vertical="center"/>
    </xf>
    <xf numFmtId="38" fontId="203" fillId="25" borderId="12" xfId="0" applyNumberFormat="1" applyFont="1" applyFill="1" applyBorder="1" applyAlignment="1">
      <alignment horizontal="center" vertical="center"/>
    </xf>
    <xf numFmtId="171" fontId="203" fillId="25" borderId="12" xfId="0" applyNumberFormat="1" applyFont="1" applyFill="1" applyBorder="1" applyAlignment="1">
      <alignment horizontal="center" vertical="center"/>
    </xf>
    <xf numFmtId="171" fontId="203" fillId="25" borderId="23" xfId="0" applyNumberFormat="1" applyFont="1" applyFill="1" applyBorder="1" applyAlignment="1">
      <alignment horizontal="center" vertical="center"/>
    </xf>
    <xf numFmtId="49" fontId="203" fillId="25" borderId="26" xfId="0" applyNumberFormat="1" applyFont="1" applyFill="1" applyBorder="1" applyAlignment="1">
      <alignment horizontal="center" vertical="center"/>
    </xf>
    <xf numFmtId="171" fontId="170" fillId="0" borderId="12" xfId="299" applyNumberFormat="1" applyFont="1" applyFill="1" applyBorder="1" applyAlignment="1">
      <alignment horizontal="center" vertical="center" wrapText="1"/>
    </xf>
    <xf numFmtId="17" fontId="189" fillId="0" borderId="32" xfId="0" applyNumberFormat="1" applyFont="1" applyBorder="1" applyAlignment="1">
      <alignment horizontal="center" vertical="center"/>
    </xf>
    <xf numFmtId="3" fontId="174" fillId="0" borderId="12" xfId="0" applyNumberFormat="1" applyFont="1" applyBorder="1" applyAlignment="1">
      <alignment horizontal="center" vertical="center"/>
    </xf>
    <xf numFmtId="3" fontId="189" fillId="0" borderId="12" xfId="0" applyNumberFormat="1" applyFont="1" applyBorder="1" applyAlignment="1">
      <alignment horizontal="center" vertical="center"/>
    </xf>
    <xf numFmtId="3" fontId="189" fillId="0" borderId="23" xfId="0" applyNumberFormat="1" applyFont="1" applyBorder="1" applyAlignment="1">
      <alignment horizontal="center" vertical="center"/>
    </xf>
    <xf numFmtId="10" fontId="163" fillId="0" borderId="0" xfId="0" applyNumberFormat="1" applyFont="1" applyAlignment="1">
      <alignment vertical="center"/>
    </xf>
    <xf numFmtId="174" fontId="163" fillId="0" borderId="0" xfId="0" applyFont="1" applyAlignment="1">
      <alignment vertical="center"/>
    </xf>
    <xf numFmtId="17" fontId="189" fillId="0" borderId="26" xfId="0" applyNumberFormat="1" applyFont="1" applyBorder="1" applyAlignment="1">
      <alignment horizontal="center" vertical="center"/>
    </xf>
    <xf numFmtId="3" fontId="174" fillId="0" borderId="34" xfId="0" applyNumberFormat="1" applyFont="1" applyBorder="1" applyAlignment="1">
      <alignment horizontal="center" vertical="center"/>
    </xf>
    <xf numFmtId="3" fontId="189" fillId="0" borderId="25" xfId="0" applyNumberFormat="1" applyFont="1" applyBorder="1" applyAlignment="1">
      <alignment horizontal="center" vertical="center"/>
    </xf>
    <xf numFmtId="174" fontId="174" fillId="0" borderId="0" xfId="0" applyFont="1" applyAlignment="1">
      <alignment vertical="center"/>
    </xf>
    <xf numFmtId="174" fontId="160" fillId="68" borderId="0" xfId="0" applyFont="1" applyFill="1"/>
    <xf numFmtId="43" fontId="150" fillId="0" borderId="0" xfId="294" applyFont="1"/>
    <xf numFmtId="43" fontId="163" fillId="0" borderId="0" xfId="294" applyFont="1" applyAlignment="1">
      <alignment vertical="center"/>
    </xf>
    <xf numFmtId="43" fontId="4" fillId="0" borderId="0" xfId="294" applyFont="1"/>
    <xf numFmtId="43" fontId="142" fillId="0" borderId="0" xfId="294" applyFont="1"/>
    <xf numFmtId="171" fontId="161" fillId="0" borderId="0" xfId="521" applyNumberFormat="1" applyFont="1"/>
    <xf numFmtId="186" fontId="161" fillId="0" borderId="0" xfId="0" applyNumberFormat="1" applyFont="1"/>
    <xf numFmtId="3" fontId="27" fillId="0" borderId="0" xfId="296" applyNumberFormat="1" applyFont="1" applyFill="1" applyBorder="1" applyAlignment="1">
      <alignment vertical="center"/>
    </xf>
    <xf numFmtId="10" fontId="165" fillId="0" borderId="0" xfId="521" applyNumberFormat="1" applyFont="1" applyAlignment="1">
      <alignment horizontal="center" vertical="center"/>
    </xf>
    <xf numFmtId="174" fontId="165" fillId="0" borderId="0" xfId="0" applyFont="1" applyAlignment="1">
      <alignment horizontal="center" vertical="center"/>
    </xf>
    <xf numFmtId="10" fontId="161" fillId="0" borderId="0" xfId="521" applyNumberFormat="1" applyFont="1" applyAlignment="1">
      <alignment horizontal="center" vertical="center"/>
    </xf>
    <xf numFmtId="10" fontId="161" fillId="0" borderId="0" xfId="0" applyNumberFormat="1" applyFont="1" applyAlignment="1">
      <alignment horizontal="center" vertical="center"/>
    </xf>
    <xf numFmtId="9" fontId="161" fillId="0" borderId="0" xfId="521" applyFont="1"/>
    <xf numFmtId="10" fontId="241" fillId="0" borderId="0" xfId="521" applyNumberFormat="1" applyFont="1" applyAlignment="1">
      <alignment horizontal="center" vertical="center"/>
    </xf>
    <xf numFmtId="168" fontId="207" fillId="68" borderId="34" xfId="294" applyNumberFormat="1" applyFont="1" applyFill="1" applyBorder="1" applyAlignment="1">
      <alignment horizontal="center" vertical="center"/>
    </xf>
    <xf numFmtId="10" fontId="171" fillId="68" borderId="25" xfId="0" applyNumberFormat="1" applyFont="1" applyFill="1" applyBorder="1" applyAlignment="1">
      <alignment horizontal="center" vertical="center"/>
    </xf>
    <xf numFmtId="4" fontId="204"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174" fontId="141" fillId="59" borderId="16" xfId="0" applyFont="1" applyFill="1" applyBorder="1" applyAlignment="1">
      <alignment horizontal="center" vertical="center" wrapText="1"/>
    </xf>
    <xf numFmtId="174" fontId="141" fillId="59" borderId="13" xfId="0" applyFont="1" applyFill="1" applyBorder="1" applyAlignment="1">
      <alignment horizontal="center" vertical="center" wrapText="1"/>
    </xf>
    <xf numFmtId="174" fontId="141"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1" fillId="60" borderId="13" xfId="0" applyFont="1" applyFill="1" applyBorder="1" applyAlignment="1">
      <alignment horizontal="center" vertical="center" wrapText="1"/>
    </xf>
    <xf numFmtId="174" fontId="141" fillId="57" borderId="13" xfId="0" applyFont="1" applyFill="1" applyBorder="1" applyAlignment="1">
      <alignment horizontal="center" vertical="center" wrapText="1"/>
    </xf>
    <xf numFmtId="174" fontId="166" fillId="59" borderId="16" xfId="0" applyFont="1" applyFill="1" applyBorder="1" applyAlignment="1">
      <alignment horizontal="center" vertical="center"/>
    </xf>
    <xf numFmtId="174" fontId="166" fillId="59" borderId="13" xfId="0" applyFont="1" applyFill="1" applyBorder="1" applyAlignment="1">
      <alignment horizontal="center" vertical="center" wrapText="1"/>
    </xf>
    <xf numFmtId="174" fontId="166" fillId="59" borderId="14" xfId="0" applyFont="1" applyFill="1" applyBorder="1" applyAlignment="1">
      <alignment horizontal="center" vertical="center" wrapText="1"/>
    </xf>
    <xf numFmtId="43" fontId="220" fillId="0" borderId="0" xfId="294" applyFont="1" applyFill="1" applyBorder="1" applyAlignment="1">
      <alignment vertical="center"/>
    </xf>
    <xf numFmtId="43" fontId="219" fillId="0" borderId="0" xfId="294" applyFont="1" applyFill="1" applyBorder="1" applyAlignment="1">
      <alignment vertical="center"/>
    </xf>
    <xf numFmtId="0" fontId="219" fillId="0" borderId="0" xfId="713" applyFont="1" applyAlignment="1">
      <alignment horizontal="center" vertical="center"/>
    </xf>
    <xf numFmtId="174" fontId="243" fillId="25" borderId="0" xfId="0" applyFont="1" applyFill="1"/>
    <xf numFmtId="174" fontId="243" fillId="25" borderId="0" xfId="0" applyFont="1" applyFill="1" applyAlignment="1">
      <alignment vertical="center"/>
    </xf>
    <xf numFmtId="174" fontId="177" fillId="0" borderId="0" xfId="0" applyFont="1" applyAlignment="1">
      <alignment horizontal="center"/>
    </xf>
    <xf numFmtId="174" fontId="164" fillId="0" borderId="0" xfId="0" applyFont="1" applyAlignment="1">
      <alignment horizontal="center"/>
    </xf>
    <xf numFmtId="174" fontId="163" fillId="0" borderId="0" xfId="0" applyFont="1" applyAlignment="1">
      <alignment horizontal="center"/>
    </xf>
    <xf numFmtId="40" fontId="188" fillId="25" borderId="12" xfId="294" applyNumberFormat="1" applyFont="1" applyFill="1" applyBorder="1" applyAlignment="1">
      <alignment vertical="center"/>
    </xf>
    <xf numFmtId="41" fontId="121" fillId="58" borderId="13" xfId="2466" applyNumberFormat="1" applyFont="1" applyFill="1" applyBorder="1" applyAlignment="1">
      <alignment horizontal="center" vertical="center" wrapText="1"/>
    </xf>
    <xf numFmtId="168" fontId="186" fillId="0" borderId="12" xfId="294" applyNumberFormat="1" applyFont="1" applyBorder="1" applyAlignment="1">
      <alignment vertical="center"/>
    </xf>
    <xf numFmtId="171" fontId="186" fillId="0" borderId="12" xfId="521" applyNumberFormat="1" applyFont="1" applyBorder="1" applyAlignment="1">
      <alignment vertical="center"/>
    </xf>
    <xf numFmtId="168" fontId="169" fillId="0" borderId="12" xfId="294" applyNumberFormat="1" applyFont="1" applyBorder="1" applyAlignment="1">
      <alignment vertical="center"/>
    </xf>
    <xf numFmtId="168" fontId="150" fillId="0" borderId="12" xfId="294" applyNumberFormat="1" applyFont="1" applyBorder="1" applyAlignment="1">
      <alignment vertical="center"/>
    </xf>
    <xf numFmtId="171" fontId="169" fillId="0" borderId="12" xfId="521" applyNumberFormat="1" applyFont="1" applyBorder="1" applyAlignment="1">
      <alignment vertical="center"/>
    </xf>
    <xf numFmtId="0" fontId="227" fillId="68" borderId="12" xfId="713" applyFont="1" applyFill="1" applyBorder="1" applyAlignment="1">
      <alignment horizontal="center" vertical="center" wrapText="1"/>
    </xf>
    <xf numFmtId="0" fontId="219" fillId="0" borderId="12" xfId="713" applyFont="1" applyBorder="1" applyAlignment="1">
      <alignment horizontal="center" vertical="center"/>
    </xf>
    <xf numFmtId="43" fontId="220" fillId="0" borderId="12" xfId="294" applyFont="1" applyFill="1" applyBorder="1" applyAlignment="1">
      <alignment vertical="center"/>
    </xf>
    <xf numFmtId="43" fontId="219" fillId="0" borderId="12" xfId="294" applyFont="1" applyFill="1" applyBorder="1" applyAlignment="1">
      <alignment vertical="center"/>
    </xf>
    <xf numFmtId="43" fontId="220" fillId="25" borderId="12" xfId="294" applyFont="1" applyFill="1" applyBorder="1" applyAlignment="1">
      <alignment vertical="center"/>
    </xf>
    <xf numFmtId="0" fontId="219" fillId="25" borderId="12" xfId="713" applyFont="1" applyFill="1" applyBorder="1" applyAlignment="1">
      <alignment horizontal="center" vertical="center"/>
    </xf>
    <xf numFmtId="43" fontId="174" fillId="0" borderId="0" xfId="0" applyNumberFormat="1" applyFont="1"/>
    <xf numFmtId="43" fontId="207" fillId="68" borderId="13" xfId="0" applyNumberFormat="1" applyFont="1" applyFill="1" applyBorder="1"/>
    <xf numFmtId="171" fontId="174" fillId="0" borderId="0" xfId="521" applyNumberFormat="1" applyFont="1" applyFill="1"/>
    <xf numFmtId="10" fontId="207" fillId="68" borderId="13" xfId="521" applyNumberFormat="1" applyFont="1" applyFill="1" applyBorder="1"/>
    <xf numFmtId="10" fontId="174" fillId="0" borderId="0" xfId="521" applyNumberFormat="1" applyFont="1" applyFill="1"/>
    <xf numFmtId="10" fontId="32" fillId="0" borderId="0" xfId="521" applyNumberFormat="1" applyFont="1"/>
    <xf numFmtId="10" fontId="158" fillId="0" borderId="12" xfId="0" applyNumberFormat="1" applyFont="1" applyBorder="1"/>
    <xf numFmtId="174" fontId="171" fillId="68" borderId="16" xfId="0" applyFont="1" applyFill="1" applyBorder="1" applyAlignment="1">
      <alignment horizontal="center" vertical="center" wrapText="1"/>
    </xf>
    <xf numFmtId="0" fontId="132" fillId="27" borderId="38" xfId="1203" applyFont="1" applyFill="1" applyBorder="1" applyAlignment="1">
      <alignment horizontal="left" vertical="center" wrapText="1" indent="2"/>
    </xf>
    <xf numFmtId="0" fontId="132" fillId="27" borderId="40" xfId="1203" applyFont="1" applyFill="1" applyBorder="1" applyAlignment="1">
      <alignment horizontal="left" vertical="center" wrapText="1" indent="2"/>
    </xf>
    <xf numFmtId="0" fontId="203" fillId="25" borderId="26" xfId="0" applyNumberFormat="1" applyFont="1" applyFill="1" applyBorder="1" applyAlignment="1">
      <alignment horizontal="center" vertical="center"/>
    </xf>
    <xf numFmtId="174" fontId="42" fillId="68" borderId="0" xfId="0" applyFont="1" applyFill="1" applyAlignment="1">
      <alignment vertical="top" wrapText="1"/>
    </xf>
    <xf numFmtId="168" fontId="180" fillId="0" borderId="26" xfId="0" applyNumberFormat="1" applyFont="1" applyBorder="1" applyAlignment="1">
      <alignment horizontal="center" vertical="center"/>
    </xf>
    <xf numFmtId="174" fontId="180" fillId="0" borderId="34" xfId="0" applyFont="1" applyBorder="1" applyAlignment="1">
      <alignment horizontal="left" vertical="center"/>
    </xf>
    <xf numFmtId="43" fontId="180" fillId="0" borderId="25" xfId="0" applyNumberFormat="1" applyFont="1" applyBorder="1" applyAlignment="1">
      <alignment horizontal="right" vertical="center"/>
    </xf>
    <xf numFmtId="0" fontId="180" fillId="25" borderId="32" xfId="0" applyNumberFormat="1" applyFont="1" applyFill="1" applyBorder="1" applyAlignment="1">
      <alignment horizontal="center" vertical="top"/>
    </xf>
    <xf numFmtId="168" fontId="158" fillId="25" borderId="12" xfId="294" applyNumberFormat="1" applyFont="1" applyFill="1" applyBorder="1" applyAlignment="1">
      <alignment horizontal="right" vertical="top"/>
    </xf>
    <xf numFmtId="1" fontId="158" fillId="25" borderId="12" xfId="294" applyNumberFormat="1" applyFont="1" applyFill="1" applyBorder="1" applyAlignment="1">
      <alignment horizontal="right" vertical="top"/>
    </xf>
    <xf numFmtId="10" fontId="174" fillId="0" borderId="0" xfId="521" applyNumberFormat="1" applyFont="1" applyAlignment="1">
      <alignment vertical="center"/>
    </xf>
    <xf numFmtId="43" fontId="113" fillId="0" borderId="0" xfId="2466" applyNumberFormat="1" applyFont="1" applyAlignment="1">
      <alignment horizontal="left" vertical="center"/>
    </xf>
    <xf numFmtId="43" fontId="111" fillId="0" borderId="0" xfId="549" applyNumberFormat="1" applyFont="1"/>
    <xf numFmtId="43" fontId="64" fillId="0" borderId="0" xfId="2466" applyNumberFormat="1" applyFont="1" applyAlignment="1">
      <alignment vertical="center"/>
    </xf>
    <xf numFmtId="0" fontId="113" fillId="25" borderId="0" xfId="2466" applyFont="1" applyFill="1" applyAlignment="1">
      <alignment horizontal="center" vertical="center"/>
    </xf>
    <xf numFmtId="174" fontId="178" fillId="0" borderId="0" xfId="0" applyFont="1" applyAlignment="1">
      <alignment vertical="center"/>
    </xf>
    <xf numFmtId="174" fontId="160" fillId="0" borderId="0" xfId="0" applyFont="1" applyAlignment="1">
      <alignment horizontal="justify" vertical="top" wrapText="1"/>
    </xf>
    <xf numFmtId="168" fontId="158" fillId="25" borderId="12" xfId="294"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3" fillId="0" borderId="0" xfId="319" applyFont="1" applyAlignment="1">
      <alignment vertical="center"/>
    </xf>
    <xf numFmtId="0" fontId="158" fillId="0" borderId="0" xfId="319" applyFont="1" applyAlignment="1">
      <alignment vertical="center"/>
    </xf>
    <xf numFmtId="174" fontId="158" fillId="0" borderId="0" xfId="0" applyFont="1" applyAlignment="1">
      <alignment horizontal="center"/>
    </xf>
    <xf numFmtId="174" fontId="158" fillId="0" borderId="0" xfId="0" applyFont="1"/>
    <xf numFmtId="3" fontId="158" fillId="0" borderId="0" xfId="0" applyNumberFormat="1" applyFont="1"/>
    <xf numFmtId="0" fontId="180" fillId="25" borderId="26" xfId="0" applyNumberFormat="1" applyFont="1" applyFill="1" applyBorder="1" applyAlignment="1">
      <alignment horizontal="center" vertical="top"/>
    </xf>
    <xf numFmtId="43" fontId="188" fillId="25" borderId="0" xfId="294" applyFont="1" applyFill="1" applyBorder="1" applyAlignment="1">
      <alignment vertical="center"/>
    </xf>
    <xf numFmtId="174" fontId="173" fillId="0" borderId="34" xfId="362" applyFont="1" applyBorder="1" applyAlignment="1">
      <alignment horizontal="left" vertical="center"/>
    </xf>
    <xf numFmtId="174" fontId="173" fillId="0" borderId="15" xfId="362" applyFont="1" applyBorder="1" applyAlignment="1">
      <alignment horizontal="left" vertical="center"/>
    </xf>
    <xf numFmtId="174" fontId="173" fillId="0" borderId="13" xfId="362" applyFont="1" applyBorder="1" applyAlignment="1">
      <alignment horizontal="left" vertical="center"/>
    </xf>
    <xf numFmtId="174" fontId="173" fillId="0" borderId="15" xfId="362" applyFont="1" applyBorder="1" applyAlignment="1">
      <alignment horizontal="left" vertical="center" wrapText="1"/>
    </xf>
    <xf numFmtId="41" fontId="174" fillId="0" borderId="12" xfId="294" applyNumberFormat="1" applyFont="1" applyFill="1" applyBorder="1" applyAlignment="1">
      <alignment horizontal="right" vertical="top"/>
    </xf>
    <xf numFmtId="3" fontId="189" fillId="0" borderId="12" xfId="294" applyNumberFormat="1" applyFont="1" applyFill="1" applyBorder="1" applyAlignment="1">
      <alignment horizontal="right" vertical="top"/>
    </xf>
    <xf numFmtId="41" fontId="189" fillId="0" borderId="12" xfId="294" applyNumberFormat="1" applyFont="1" applyFill="1" applyBorder="1" applyAlignment="1">
      <alignment horizontal="right" vertical="top"/>
    </xf>
    <xf numFmtId="3" fontId="189" fillId="0" borderId="23" xfId="294" applyNumberFormat="1" applyFont="1" applyFill="1" applyBorder="1" applyAlignment="1">
      <alignment horizontal="right" vertical="top"/>
    </xf>
    <xf numFmtId="41" fontId="174" fillId="0" borderId="12" xfId="0" applyNumberFormat="1" applyFont="1" applyBorder="1" applyAlignment="1">
      <alignment horizontal="right" vertical="top"/>
    </xf>
    <xf numFmtId="174" fontId="185" fillId="68" borderId="16" xfId="0" applyFont="1" applyFill="1" applyBorder="1" applyAlignment="1">
      <alignment horizontal="center" vertical="center"/>
    </xf>
    <xf numFmtId="174" fontId="185" fillId="68" borderId="13" xfId="0" applyFont="1" applyFill="1" applyBorder="1" applyAlignment="1">
      <alignment horizontal="center" vertical="center" wrapText="1"/>
    </xf>
    <xf numFmtId="174" fontId="185" fillId="60" borderId="13" xfId="0" applyFont="1" applyFill="1" applyBorder="1" applyAlignment="1">
      <alignment horizontal="center" vertical="center" wrapText="1"/>
    </xf>
    <xf numFmtId="174" fontId="185" fillId="60" borderId="14" xfId="0" applyFont="1" applyFill="1" applyBorder="1" applyAlignment="1">
      <alignment horizontal="center" vertical="center" wrapText="1"/>
    </xf>
    <xf numFmtId="0" fontId="191" fillId="68" borderId="16" xfId="712" applyFont="1" applyFill="1" applyBorder="1" applyAlignment="1">
      <alignment horizontal="center" vertical="center"/>
    </xf>
    <xf numFmtId="0" fontId="191" fillId="68" borderId="13" xfId="712" applyFont="1" applyFill="1" applyBorder="1" applyAlignment="1">
      <alignment horizontal="center" vertical="center"/>
    </xf>
    <xf numFmtId="0" fontId="191" fillId="68" borderId="13" xfId="712" applyFont="1" applyFill="1" applyBorder="1" applyAlignment="1">
      <alignment horizontal="center" vertical="center" wrapText="1"/>
    </xf>
    <xf numFmtId="0" fontId="191" fillId="68" borderId="14" xfId="712" applyFont="1" applyFill="1" applyBorder="1" applyAlignment="1">
      <alignment horizontal="center" vertical="center"/>
    </xf>
    <xf numFmtId="17" fontId="185" fillId="68" borderId="26" xfId="294" applyNumberFormat="1" applyFont="1" applyFill="1" applyBorder="1" applyAlignment="1">
      <alignment horizontal="center" vertical="center"/>
    </xf>
    <xf numFmtId="40" fontId="185" fillId="68" borderId="34" xfId="294" applyNumberFormat="1" applyFont="1" applyFill="1" applyBorder="1" applyAlignment="1">
      <alignment horizontal="right" vertical="center"/>
    </xf>
    <xf numFmtId="40" fontId="185" fillId="60" borderId="34" xfId="294" applyNumberFormat="1" applyFont="1" applyFill="1" applyBorder="1" applyAlignment="1">
      <alignment horizontal="right" vertical="center"/>
    </xf>
    <xf numFmtId="40" fontId="185" fillId="60" borderId="25" xfId="294" applyNumberFormat="1" applyFont="1" applyFill="1" applyBorder="1" applyAlignment="1">
      <alignment horizontal="right" vertical="center"/>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7" fillId="68" borderId="13" xfId="0" applyFont="1" applyFill="1" applyBorder="1" applyAlignment="1">
      <alignment horizontal="center" vertical="center" wrapText="1"/>
    </xf>
    <xf numFmtId="168" fontId="95" fillId="0" borderId="12" xfId="294" applyNumberFormat="1" applyFont="1" applyFill="1" applyBorder="1"/>
    <xf numFmtId="168" fontId="147" fillId="68" borderId="34" xfId="294" applyNumberFormat="1" applyFont="1" applyFill="1" applyBorder="1" applyAlignment="1">
      <alignment vertical="center"/>
    </xf>
    <xf numFmtId="171" fontId="161" fillId="0" borderId="0" xfId="521" applyNumberFormat="1" applyFont="1" applyFill="1" applyBorder="1"/>
    <xf numFmtId="43" fontId="161" fillId="0" borderId="0" xfId="0" applyNumberFormat="1" applyFont="1"/>
    <xf numFmtId="196" fontId="53" fillId="0" borderId="0" xfId="0" applyNumberFormat="1" applyFont="1"/>
    <xf numFmtId="3" fontId="249" fillId="0" borderId="0" xfId="0" applyNumberFormat="1" applyFont="1" applyAlignment="1">
      <alignment horizontal="center"/>
    </xf>
    <xf numFmtId="43" fontId="158" fillId="25" borderId="12"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8"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89" fillId="0" borderId="0" xfId="307" applyFont="1" applyFill="1" applyAlignment="1">
      <alignment horizontal="left" vertical="center"/>
    </xf>
    <xf numFmtId="174" fontId="174"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74" fontId="163" fillId="0" borderId="0" xfId="0" applyFont="1" applyAlignment="1">
      <alignment horizontal="right" indent="2"/>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171" fontId="161" fillId="0" borderId="12" xfId="0" applyNumberFormat="1" applyFont="1" applyBorder="1" applyAlignment="1">
      <alignment horizontal="right"/>
    </xf>
    <xf numFmtId="171" fontId="161" fillId="0" borderId="23" xfId="0" applyNumberFormat="1" applyFont="1" applyBorder="1" applyAlignment="1">
      <alignment horizontal="right"/>
    </xf>
    <xf numFmtId="174" fontId="171" fillId="69" borderId="26" xfId="0" applyFont="1" applyFill="1" applyBorder="1" applyAlignment="1">
      <alignment horizontal="center" vertical="top"/>
    </xf>
    <xf numFmtId="3" fontId="171" fillId="69" borderId="34" xfId="294" applyNumberFormat="1" applyFont="1" applyFill="1" applyBorder="1" applyAlignment="1">
      <alignment horizontal="right" vertical="top"/>
    </xf>
    <xf numFmtId="3" fontId="171" fillId="69" borderId="25" xfId="294" applyNumberFormat="1" applyFont="1" applyFill="1" applyBorder="1" applyAlignment="1">
      <alignment horizontal="right" vertical="top"/>
    </xf>
    <xf numFmtId="41" fontId="174" fillId="25" borderId="12" xfId="294" applyNumberFormat="1" applyFont="1" applyFill="1" applyBorder="1" applyAlignment="1">
      <alignment horizontal="right" vertical="top"/>
    </xf>
    <xf numFmtId="3" fontId="189" fillId="25" borderId="12" xfId="294" applyNumberFormat="1" applyFont="1" applyFill="1" applyBorder="1" applyAlignment="1">
      <alignment horizontal="right" vertical="top"/>
    </xf>
    <xf numFmtId="41" fontId="189" fillId="25" borderId="12" xfId="294" applyNumberFormat="1" applyFont="1" applyFill="1" applyBorder="1" applyAlignment="1">
      <alignment horizontal="right" vertical="top"/>
    </xf>
    <xf numFmtId="3" fontId="189" fillId="25" borderId="23" xfId="294" applyNumberFormat="1" applyFont="1" applyFill="1" applyBorder="1" applyAlignment="1">
      <alignment horizontal="right" vertical="top"/>
    </xf>
    <xf numFmtId="168" fontId="186" fillId="0" borderId="12" xfId="294" applyNumberFormat="1" applyFont="1" applyBorder="1" applyAlignment="1">
      <alignment horizontal="center" vertical="center" wrapText="1"/>
    </xf>
    <xf numFmtId="168" fontId="186" fillId="0" borderId="12" xfId="294" applyNumberFormat="1" applyFont="1" applyBorder="1"/>
    <xf numFmtId="168" fontId="186" fillId="0" borderId="12" xfId="294" applyNumberFormat="1" applyFont="1" applyBorder="1" applyAlignment="1">
      <alignment vertical="center" wrapText="1"/>
    </xf>
    <xf numFmtId="171" fontId="186" fillId="0" borderId="12" xfId="521" applyNumberFormat="1" applyFont="1" applyBorder="1" applyAlignment="1">
      <alignment vertical="center" wrapText="1"/>
    </xf>
    <xf numFmtId="168" fontId="186" fillId="0" borderId="12" xfId="294" applyNumberFormat="1" applyFont="1" applyBorder="1" applyAlignment="1">
      <alignment horizontal="center" vertical="center"/>
    </xf>
    <xf numFmtId="171" fontId="186" fillId="0" borderId="12" xfId="521" applyNumberFormat="1" applyFont="1" applyBorder="1" applyAlignment="1">
      <alignment horizontal="center" vertical="center"/>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3" fontId="229" fillId="25" borderId="12" xfId="0" applyNumberFormat="1" applyFont="1" applyFill="1" applyBorder="1" applyAlignment="1">
      <alignment horizontal="center" vertical="center"/>
    </xf>
    <xf numFmtId="0" fontId="189" fillId="25" borderId="32" xfId="0" applyNumberFormat="1" applyFont="1" applyFill="1" applyBorder="1" applyAlignment="1">
      <alignment horizontal="center" vertical="center"/>
    </xf>
    <xf numFmtId="43" fontId="158"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2" fillId="68" borderId="26" xfId="0" applyFont="1" applyFill="1" applyBorder="1" applyAlignment="1">
      <alignment horizontal="center"/>
    </xf>
    <xf numFmtId="174" fontId="45" fillId="0" borderId="0" xfId="0" applyFont="1" applyAlignment="1">
      <alignment vertical="center"/>
    </xf>
    <xf numFmtId="168" fontId="180" fillId="25" borderId="12" xfId="0" applyNumberFormat="1" applyFont="1" applyFill="1" applyBorder="1" applyAlignment="1">
      <alignment horizontal="center" vertical="top"/>
    </xf>
    <xf numFmtId="168" fontId="180" fillId="25" borderId="12" xfId="294" applyNumberFormat="1" applyFont="1" applyFill="1" applyBorder="1" applyAlignment="1">
      <alignment horizontal="right" vertical="top"/>
    </xf>
    <xf numFmtId="41" fontId="180" fillId="25" borderId="23" xfId="0" applyNumberFormat="1" applyFont="1" applyFill="1" applyBorder="1" applyAlignment="1">
      <alignment horizontal="center" vertical="top"/>
    </xf>
    <xf numFmtId="38" fontId="188" fillId="25" borderId="12" xfId="294" applyNumberFormat="1" applyFont="1" applyFill="1" applyBorder="1" applyAlignment="1">
      <alignment horizontal="center" vertical="center"/>
    </xf>
    <xf numFmtId="38" fontId="173" fillId="25" borderId="12" xfId="0" applyNumberFormat="1" applyFont="1" applyFill="1" applyBorder="1" applyAlignment="1">
      <alignment horizontal="center" wrapText="1"/>
    </xf>
    <xf numFmtId="0" fontId="173" fillId="25" borderId="12" xfId="0" applyNumberFormat="1" applyFont="1" applyFill="1" applyBorder="1" applyAlignment="1">
      <alignment horizontal="center" vertical="center"/>
    </xf>
    <xf numFmtId="0" fontId="185" fillId="68" borderId="16" xfId="0" applyNumberFormat="1" applyFont="1" applyFill="1" applyBorder="1" applyAlignment="1">
      <alignment horizontal="center" vertical="center"/>
    </xf>
    <xf numFmtId="43" fontId="185" fillId="68" borderId="13" xfId="0" applyNumberFormat="1" applyFont="1" applyFill="1" applyBorder="1" applyAlignment="1">
      <alignment horizontal="center" vertical="center" wrapText="1"/>
    </xf>
    <xf numFmtId="0" fontId="173" fillId="0" borderId="32" xfId="0" applyNumberFormat="1" applyFont="1" applyBorder="1" applyAlignment="1">
      <alignment horizontal="center" vertical="center"/>
    </xf>
    <xf numFmtId="40" fontId="188" fillId="0" borderId="12" xfId="306" applyNumberFormat="1" applyFont="1" applyFill="1" applyBorder="1" applyAlignment="1">
      <alignment vertical="center"/>
    </xf>
    <xf numFmtId="40" fontId="188" fillId="0" borderId="12" xfId="0" applyNumberFormat="1" applyFont="1" applyBorder="1" applyAlignment="1">
      <alignment vertical="center"/>
    </xf>
    <xf numFmtId="0" fontId="173" fillId="0" borderId="26" xfId="0" applyNumberFormat="1" applyFont="1" applyBorder="1" applyAlignment="1">
      <alignment horizontal="center" vertical="center"/>
    </xf>
    <xf numFmtId="43" fontId="173" fillId="0" borderId="34" xfId="0" applyNumberFormat="1" applyFont="1" applyBorder="1" applyAlignment="1">
      <alignment vertical="center"/>
    </xf>
    <xf numFmtId="41" fontId="250" fillId="25" borderId="12" xfId="2466" applyNumberFormat="1" applyFont="1" applyFill="1" applyBorder="1" applyAlignment="1">
      <alignment horizontal="left" vertical="center" wrapText="1"/>
    </xf>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3" fontId="95" fillId="0" borderId="16" xfId="0" applyNumberFormat="1" applyFont="1" applyBorder="1"/>
    <xf numFmtId="4" fontId="147" fillId="59" borderId="26" xfId="0" applyNumberFormat="1" applyFont="1" applyFill="1" applyBorder="1" applyAlignment="1">
      <alignment horizontal="center" vertical="center" wrapText="1"/>
    </xf>
    <xf numFmtId="4" fontId="147" fillId="59"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1" fillId="68" borderId="11" xfId="889" applyFont="1" applyFill="1" applyBorder="1" applyAlignment="1">
      <alignment horizontal="center" vertical="center" wrapText="1"/>
    </xf>
    <xf numFmtId="0" fontId="189" fillId="0" borderId="55" xfId="889" applyFont="1" applyBorder="1" applyAlignment="1">
      <alignment horizontal="left" vertical="center"/>
    </xf>
    <xf numFmtId="0" fontId="150" fillId="0" borderId="0" xfId="889" applyFont="1" applyAlignment="1">
      <alignment vertical="center"/>
    </xf>
    <xf numFmtId="0" fontId="189" fillId="0" borderId="56" xfId="889" applyFont="1" applyBorder="1" applyAlignment="1">
      <alignment horizontal="left" vertical="center"/>
    </xf>
    <xf numFmtId="43" fontId="162" fillId="0" borderId="0" xfId="0" applyNumberFormat="1" applyFont="1" applyAlignment="1">
      <alignment horizontal="center"/>
    </xf>
    <xf numFmtId="0" fontId="179" fillId="0" borderId="32" xfId="0" applyNumberFormat="1" applyFont="1" applyBorder="1" applyAlignment="1">
      <alignment horizontal="center" vertical="center"/>
    </xf>
    <xf numFmtId="168" fontId="171"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0" fontId="165"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71" borderId="12" xfId="2466" applyFont="1" applyFill="1" applyBorder="1" applyAlignment="1">
      <alignment horizontal="left" vertical="center" wrapText="1"/>
    </xf>
    <xf numFmtId="0" fontId="121" fillId="71" borderId="12" xfId="2466" applyFont="1" applyFill="1" applyBorder="1" applyAlignment="1">
      <alignment horizontal="center" vertical="center" wrapText="1"/>
    </xf>
    <xf numFmtId="0" fontId="121"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1" fillId="58" borderId="12" xfId="2466" applyFont="1" applyFill="1" applyBorder="1" applyAlignment="1">
      <alignment horizontal="center" vertical="center" wrapText="1"/>
    </xf>
    <xf numFmtId="179" fontId="125" fillId="25" borderId="12" xfId="2466" applyNumberFormat="1" applyFont="1" applyFill="1" applyBorder="1" applyAlignment="1">
      <alignment horizontal="center" vertical="center" wrapText="1"/>
    </xf>
    <xf numFmtId="0" fontId="121" fillId="58" borderId="13" xfId="2466" applyFont="1" applyFill="1" applyBorder="1" applyAlignment="1">
      <alignment horizontal="center" vertical="center" wrapText="1"/>
    </xf>
    <xf numFmtId="179" fontId="122" fillId="27" borderId="12" xfId="2466" applyNumberFormat="1" applyFont="1" applyFill="1" applyBorder="1" applyAlignment="1">
      <alignment horizontal="center" vertical="center" wrapText="1"/>
    </xf>
    <xf numFmtId="179" fontId="125" fillId="66" borderId="12" xfId="2466" applyNumberFormat="1" applyFont="1" applyFill="1" applyBorder="1" applyAlignment="1">
      <alignment horizontal="center" vertical="center" wrapText="1"/>
    </xf>
    <xf numFmtId="179" fontId="121" fillId="58" borderId="12" xfId="2466" applyNumberFormat="1" applyFont="1" applyFill="1" applyBorder="1" applyAlignment="1">
      <alignment horizontal="center" vertical="center" wrapText="1"/>
    </xf>
    <xf numFmtId="179" fontId="125" fillId="64" borderId="12" xfId="2466" applyNumberFormat="1" applyFont="1" applyFill="1" applyBorder="1" applyAlignment="1">
      <alignment horizontal="center" vertical="center" wrapText="1"/>
    </xf>
    <xf numFmtId="179" fontId="244" fillId="58" borderId="12" xfId="2466" applyNumberFormat="1" applyFont="1" applyFill="1" applyBorder="1" applyAlignment="1">
      <alignment horizontal="center" vertical="center" wrapText="1"/>
    </xf>
    <xf numFmtId="174" fontId="201" fillId="0" borderId="0" xfId="0" applyFont="1" applyAlignment="1">
      <alignment horizontal="center" vertical="center" wrapText="1"/>
    </xf>
    <xf numFmtId="174" fontId="169" fillId="0" borderId="0" xfId="0" applyFont="1" applyAlignment="1">
      <alignment vertical="center"/>
    </xf>
    <xf numFmtId="168" fontId="183" fillId="0" borderId="12" xfId="294" applyNumberFormat="1" applyFont="1" applyBorder="1" applyAlignment="1">
      <alignment horizontal="right" vertical="top"/>
    </xf>
    <xf numFmtId="168" fontId="190" fillId="25" borderId="25" xfId="294" applyNumberFormat="1" applyFont="1" applyFill="1" applyBorder="1" applyAlignment="1">
      <alignment horizontal="right" vertical="top"/>
    </xf>
    <xf numFmtId="168" fontId="183" fillId="0" borderId="34" xfId="294" applyNumberFormat="1" applyFont="1" applyBorder="1" applyAlignment="1">
      <alignment horizontal="right" vertical="top"/>
    </xf>
    <xf numFmtId="174" fontId="239"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91" fillId="59" borderId="16" xfId="294" applyNumberFormat="1" applyFont="1" applyFill="1" applyBorder="1" applyAlignment="1">
      <alignment horizontal="center" vertical="center" wrapText="1"/>
    </xf>
    <xf numFmtId="168" fontId="191" fillId="59" borderId="13" xfId="294" applyNumberFormat="1" applyFont="1" applyFill="1" applyBorder="1" applyAlignment="1">
      <alignment horizontal="center" vertical="center" wrapText="1"/>
    </xf>
    <xf numFmtId="168" fontId="191" fillId="59" borderId="14" xfId="294" applyNumberFormat="1" applyFont="1" applyFill="1" applyBorder="1" applyAlignment="1">
      <alignment horizontal="center" vertical="center" wrapText="1"/>
    </xf>
    <xf numFmtId="43" fontId="169" fillId="0" borderId="0" xfId="294" applyFont="1"/>
    <xf numFmtId="3" fontId="170" fillId="25" borderId="12" xfId="299" applyNumberFormat="1" applyFont="1" applyFill="1" applyBorder="1" applyAlignment="1">
      <alignment horizontal="center" vertical="center" wrapText="1"/>
    </xf>
    <xf numFmtId="3" fontId="167" fillId="25" borderId="12" xfId="299" applyNumberFormat="1" applyFont="1" applyFill="1" applyBorder="1" applyAlignment="1">
      <alignment horizontal="center" vertical="center" wrapText="1"/>
    </xf>
    <xf numFmtId="41" fontId="150" fillId="0" borderId="0" xfId="0" applyNumberFormat="1" applyFont="1" applyAlignment="1">
      <alignment horizontal="center"/>
    </xf>
    <xf numFmtId="171" fontId="150" fillId="0" borderId="0" xfId="521" applyNumberFormat="1" applyFont="1" applyAlignment="1">
      <alignment horizontal="center"/>
    </xf>
    <xf numFmtId="40" fontId="173" fillId="25" borderId="12" xfId="294" applyNumberFormat="1" applyFont="1" applyFill="1" applyBorder="1" applyAlignment="1">
      <alignment vertical="center"/>
    </xf>
    <xf numFmtId="40" fontId="173" fillId="25" borderId="23" xfId="294" applyNumberFormat="1" applyFont="1" applyFill="1" applyBorder="1" applyAlignment="1"/>
    <xf numFmtId="174" fontId="64" fillId="0" borderId="0" xfId="413" applyFont="1"/>
    <xf numFmtId="49" fontId="119" fillId="27" borderId="12" xfId="2466" applyNumberFormat="1" applyFont="1" applyFill="1" applyBorder="1" applyAlignment="1">
      <alignment horizontal="left" vertical="center"/>
    </xf>
    <xf numFmtId="49" fontId="119" fillId="62"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43" fontId="43" fillId="0" borderId="0" xfId="549" applyNumberFormat="1" applyFont="1"/>
    <xf numFmtId="199" fontId="147"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7" fillId="59" borderId="26" xfId="521" applyNumberFormat="1" applyFont="1" applyFill="1" applyBorder="1" applyAlignment="1">
      <alignment horizontal="center" vertical="center" wrapText="1"/>
    </xf>
    <xf numFmtId="174" fontId="160" fillId="0" borderId="0" xfId="0" applyFont="1" applyAlignment="1">
      <alignment horizontal="right" vertical="top" wrapText="1"/>
    </xf>
    <xf numFmtId="10" fontId="205" fillId="0" borderId="0" xfId="521" applyNumberFormat="1" applyFont="1" applyAlignment="1">
      <alignment horizontal="right" vertical="center"/>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174" fontId="178" fillId="0" borderId="0" xfId="0" applyFont="1"/>
    <xf numFmtId="41" fontId="178" fillId="0" borderId="0" xfId="0" applyNumberFormat="1" applyFont="1" applyAlignment="1">
      <alignment horizontal="center"/>
    </xf>
    <xf numFmtId="174" fontId="178" fillId="0" borderId="0" xfId="0" applyFont="1" applyAlignment="1">
      <alignment horizontal="center"/>
    </xf>
    <xf numFmtId="41" fontId="150" fillId="0" borderId="0" xfId="0" applyNumberFormat="1" applyFont="1" applyAlignment="1">
      <alignment horizontal="center" vertical="center"/>
    </xf>
    <xf numFmtId="41" fontId="178" fillId="0" borderId="0" xfId="0" applyNumberFormat="1" applyFont="1" applyAlignment="1">
      <alignment horizontal="center" vertical="center"/>
    </xf>
    <xf numFmtId="174" fontId="178" fillId="0" borderId="0" xfId="0" applyFont="1" applyAlignment="1">
      <alignment horizontal="center" vertical="center"/>
    </xf>
    <xf numFmtId="0" fontId="171" fillId="68" borderId="12" xfId="889" applyFont="1" applyFill="1" applyBorder="1" applyAlignment="1">
      <alignment horizontal="center" vertical="center" wrapText="1"/>
    </xf>
    <xf numFmtId="174" fontId="243" fillId="25" borderId="0" xfId="0" applyFont="1" applyFill="1" applyAlignment="1">
      <alignment wrapText="1"/>
    </xf>
    <xf numFmtId="43" fontId="167" fillId="0" borderId="12" xfId="294" applyFont="1" applyFill="1" applyBorder="1" applyAlignment="1">
      <alignment horizontal="center" vertical="center" wrapText="1"/>
    </xf>
    <xf numFmtId="43" fontId="167" fillId="0" borderId="23" xfId="294" applyFont="1" applyFill="1" applyBorder="1" applyAlignment="1">
      <alignment horizontal="center" vertical="center" wrapText="1"/>
    </xf>
    <xf numFmtId="168" fontId="141" fillId="59" borderId="16"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168" fontId="142" fillId="59" borderId="13" xfId="294" applyNumberFormat="1" applyFont="1" applyFill="1" applyBorder="1" applyAlignment="1">
      <alignment horizontal="center" vertical="top" wrapText="1"/>
    </xf>
    <xf numFmtId="9" fontId="141" fillId="59" borderId="13" xfId="521" applyFont="1" applyFill="1" applyBorder="1" applyAlignment="1">
      <alignment horizontal="center" vertical="top" wrapText="1"/>
    </xf>
    <xf numFmtId="9" fontId="141" fillId="59" borderId="14" xfId="521" applyFont="1" applyFill="1" applyBorder="1" applyAlignment="1">
      <alignment horizontal="center" vertical="top" wrapText="1"/>
    </xf>
    <xf numFmtId="174" fontId="63" fillId="56" borderId="12" xfId="359" applyFont="1" applyFill="1" applyBorder="1" applyAlignment="1">
      <alignment horizontal="center" vertical="center" wrapText="1"/>
    </xf>
    <xf numFmtId="178" fontId="150" fillId="0" borderId="0" xfId="0" applyNumberFormat="1" applyFont="1" applyAlignment="1">
      <alignment horizontal="right"/>
    </xf>
    <xf numFmtId="174" fontId="4" fillId="0" borderId="26" xfId="0" applyFont="1" applyBorder="1" applyAlignment="1">
      <alignment vertical="top"/>
    </xf>
    <xf numFmtId="174" fontId="245" fillId="25" borderId="0" xfId="0" applyFont="1" applyFill="1" applyAlignment="1">
      <alignment horizontal="justify" vertical="top" wrapText="1"/>
    </xf>
    <xf numFmtId="174" fontId="204" fillId="25" borderId="0" xfId="0" applyFont="1" applyFill="1" applyAlignment="1">
      <alignment horizontal="justify" vertical="top" wrapText="1"/>
    </xf>
    <xf numFmtId="49" fontId="147" fillId="68" borderId="13" xfId="0" applyNumberFormat="1" applyFont="1" applyFill="1" applyBorder="1" applyAlignment="1">
      <alignment horizontal="center" vertical="center"/>
    </xf>
    <xf numFmtId="49" fontId="147" fillId="68" borderId="13" xfId="0" applyNumberFormat="1" applyFont="1" applyFill="1" applyBorder="1" applyAlignment="1">
      <alignment horizontal="center" vertical="center" wrapText="1"/>
    </xf>
    <xf numFmtId="0" fontId="255" fillId="0" borderId="12" xfId="2466" applyFont="1" applyBorder="1" applyAlignment="1">
      <alignment vertical="center" wrapText="1"/>
    </xf>
    <xf numFmtId="41" fontId="255" fillId="25" borderId="12" xfId="2466" applyNumberFormat="1" applyFont="1" applyFill="1" applyBorder="1" applyAlignment="1">
      <alignment vertical="center" wrapText="1"/>
    </xf>
    <xf numFmtId="0" fontId="255" fillId="25" borderId="12" xfId="2466" applyFont="1" applyFill="1" applyBorder="1" applyAlignment="1">
      <alignment vertical="center" wrapText="1"/>
    </xf>
    <xf numFmtId="41" fontId="255"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56" fillId="0" borderId="0" xfId="2466" applyNumberFormat="1" applyFont="1" applyAlignment="1">
      <alignment vertical="center"/>
    </xf>
    <xf numFmtId="171" fontId="114" fillId="0" borderId="0" xfId="521" applyNumberFormat="1" applyFont="1"/>
    <xf numFmtId="171" fontId="113" fillId="0" borderId="0" xfId="521" applyNumberFormat="1" applyFont="1" applyAlignment="1">
      <alignment vertical="center"/>
    </xf>
    <xf numFmtId="171" fontId="113" fillId="0" borderId="0" xfId="521" applyNumberFormat="1" applyFont="1" applyAlignment="1">
      <alignment horizontal="center" vertical="center"/>
    </xf>
    <xf numFmtId="17" fontId="147" fillId="68" borderId="16" xfId="0" applyNumberFormat="1" applyFont="1" applyFill="1" applyBorder="1" applyAlignment="1">
      <alignment horizontal="center" vertical="center"/>
    </xf>
    <xf numFmtId="174" fontId="147" fillId="72" borderId="13" xfId="0" applyFont="1" applyFill="1" applyBorder="1" applyAlignment="1">
      <alignment horizontal="center" vertical="center" wrapText="1"/>
    </xf>
    <xf numFmtId="174" fontId="147"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1" fillId="59" borderId="12" xfId="521" applyFont="1" applyFill="1" applyBorder="1" applyAlignment="1">
      <alignment vertical="center" wrapText="1"/>
    </xf>
    <xf numFmtId="171" fontId="114" fillId="0" borderId="12" xfId="521" applyNumberFormat="1" applyFont="1" applyBorder="1"/>
    <xf numFmtId="168" fontId="223"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19" fillId="25" borderId="12" xfId="294" applyFont="1" applyFill="1" applyBorder="1" applyAlignment="1">
      <alignment vertical="center"/>
    </xf>
    <xf numFmtId="43" fontId="170" fillId="0" borderId="0" xfId="577" applyFont="1" applyFill="1" applyBorder="1" applyAlignment="1">
      <alignment horizontal="center" vertical="center"/>
    </xf>
    <xf numFmtId="0" fontId="174" fillId="0" borderId="12" xfId="889" applyFont="1" applyBorder="1" applyAlignment="1">
      <alignment horizontal="right" vertical="center"/>
    </xf>
    <xf numFmtId="168" fontId="171" fillId="68" borderId="12" xfId="294" applyNumberFormat="1" applyFont="1" applyFill="1" applyBorder="1" applyAlignment="1">
      <alignment horizontal="right" vertical="center"/>
    </xf>
    <xf numFmtId="49" fontId="95" fillId="25" borderId="32" xfId="0" applyNumberFormat="1" applyFont="1" applyFill="1" applyBorder="1" applyAlignment="1">
      <alignment horizontal="left"/>
    </xf>
    <xf numFmtId="168" fontId="95" fillId="25" borderId="12" xfId="0" applyNumberFormat="1" applyFont="1" applyFill="1" applyBorder="1" applyAlignment="1">
      <alignment horizontal="right" wrapText="1"/>
    </xf>
    <xf numFmtId="49" fontId="95" fillId="25" borderId="26" xfId="0" applyNumberFormat="1" applyFont="1" applyFill="1" applyBorder="1" applyAlignment="1">
      <alignment horizontal="left"/>
    </xf>
    <xf numFmtId="168" fontId="95" fillId="25" borderId="34" xfId="0" applyNumberFormat="1" applyFont="1" applyFill="1" applyBorder="1" applyAlignment="1">
      <alignment horizontal="right" wrapText="1"/>
    </xf>
    <xf numFmtId="171" fontId="147" fillId="68" borderId="14" xfId="521" applyNumberFormat="1" applyFont="1" applyFill="1" applyBorder="1" applyAlignment="1">
      <alignment horizontal="center" vertical="center" wrapText="1"/>
    </xf>
    <xf numFmtId="171" fontId="95" fillId="25" borderId="23" xfId="521" applyNumberFormat="1" applyFont="1" applyFill="1" applyBorder="1" applyAlignment="1">
      <alignment horizontal="right"/>
    </xf>
    <xf numFmtId="171" fontId="178" fillId="0" borderId="0" xfId="521" applyNumberFormat="1" applyFont="1" applyAlignment="1">
      <alignment horizontal="center"/>
    </xf>
    <xf numFmtId="171" fontId="150" fillId="0" borderId="0" xfId="521" applyNumberFormat="1" applyFont="1" applyAlignment="1">
      <alignment horizontal="center" vertical="center"/>
    </xf>
    <xf numFmtId="171" fontId="178" fillId="0" borderId="0" xfId="521" applyNumberFormat="1" applyFont="1" applyAlignment="1">
      <alignment horizontal="center" vertical="center"/>
    </xf>
    <xf numFmtId="0" fontId="2" fillId="0" borderId="0" xfId="889" applyFont="1" applyAlignment="1">
      <alignment vertical="center"/>
    </xf>
    <xf numFmtId="0" fontId="3" fillId="0" borderId="0" xfId="889" applyFont="1" applyAlignment="1">
      <alignment vertical="center"/>
    </xf>
    <xf numFmtId="171" fontId="68" fillId="68" borderId="12" xfId="521" applyNumberFormat="1" applyFont="1" applyFill="1" applyBorder="1"/>
    <xf numFmtId="43" fontId="113" fillId="0" borderId="0" xfId="2466" applyNumberFormat="1" applyFont="1" applyAlignment="1">
      <alignment horizontal="center" vertical="center"/>
    </xf>
    <xf numFmtId="12" fontId="113" fillId="0" borderId="0" xfId="294" applyNumberFormat="1" applyFont="1" applyAlignment="1">
      <alignment horizontal="center"/>
    </xf>
    <xf numFmtId="171" fontId="164" fillId="0" borderId="0" xfId="521" applyNumberFormat="1" applyFont="1" applyAlignment="1">
      <alignment horizontal="right"/>
    </xf>
    <xf numFmtId="174" fontId="259" fillId="73" borderId="12" xfId="0" applyFont="1" applyFill="1" applyBorder="1"/>
    <xf numFmtId="174" fontId="259" fillId="73" borderId="13" xfId="0" applyFont="1" applyFill="1" applyBorder="1"/>
    <xf numFmtId="174" fontId="259" fillId="74" borderId="13" xfId="0" applyFont="1" applyFill="1" applyBorder="1"/>
    <xf numFmtId="49" fontId="259" fillId="74" borderId="13" xfId="0" applyNumberFormat="1" applyFont="1" applyFill="1" applyBorder="1"/>
    <xf numFmtId="193" fontId="150" fillId="0" borderId="0" xfId="294" applyNumberFormat="1" applyFont="1"/>
    <xf numFmtId="43" fontId="150" fillId="0" borderId="12" xfId="294" applyFont="1" applyBorder="1"/>
    <xf numFmtId="168" fontId="161" fillId="0" borderId="12" xfId="294" applyNumberFormat="1" applyFont="1" applyFill="1" applyBorder="1" applyAlignment="1">
      <alignment horizontal="right"/>
    </xf>
    <xf numFmtId="168" fontId="165"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47" fillId="68" borderId="34" xfId="294" applyNumberFormat="1" applyFont="1" applyFill="1" applyBorder="1" applyAlignment="1">
      <alignment horizontal="right" vertical="center"/>
    </xf>
    <xf numFmtId="174" fontId="187" fillId="69" borderId="26" xfId="0" applyFont="1" applyFill="1" applyBorder="1" applyAlignment="1">
      <alignment horizontal="center" vertical="top"/>
    </xf>
    <xf numFmtId="168" fontId="187" fillId="69" borderId="34" xfId="294" applyNumberFormat="1" applyFont="1" applyFill="1" applyBorder="1" applyAlignment="1">
      <alignment horizontal="right" vertical="top"/>
    </xf>
    <xf numFmtId="174" fontId="49" fillId="25" borderId="17" xfId="419" applyFont="1" applyFill="1" applyBorder="1" applyAlignment="1">
      <alignment horizontal="left" vertical="center"/>
    </xf>
    <xf numFmtId="169" fontId="36" fillId="25" borderId="15" xfId="419" applyNumberFormat="1" applyFont="1" applyFill="1" applyBorder="1" applyAlignment="1">
      <alignment vertical="center"/>
    </xf>
    <xf numFmtId="3" fontId="267" fillId="70" borderId="0" xfId="0" applyNumberFormat="1" applyFont="1" applyFill="1" applyAlignment="1">
      <alignment horizontal="left" wrapText="1" readingOrder="1"/>
    </xf>
    <xf numFmtId="174" fontId="160" fillId="0" borderId="0" xfId="0" applyFont="1"/>
    <xf numFmtId="174" fontId="269" fillId="0" borderId="0" xfId="0" applyFont="1"/>
    <xf numFmtId="49" fontId="147" fillId="69" borderId="32" xfId="0" applyNumberFormat="1" applyFont="1" applyFill="1" applyBorder="1" applyAlignment="1">
      <alignment horizontal="center"/>
    </xf>
    <xf numFmtId="171" fontId="147" fillId="69" borderId="23" xfId="521" applyNumberFormat="1" applyFont="1" applyFill="1" applyBorder="1" applyAlignment="1">
      <alignment horizontal="right"/>
    </xf>
    <xf numFmtId="41" fontId="27" fillId="25" borderId="12" xfId="0" applyNumberFormat="1" applyFont="1" applyFill="1" applyBorder="1" applyAlignment="1">
      <alignment horizontal="right"/>
    </xf>
    <xf numFmtId="41" fontId="27" fillId="25" borderId="12" xfId="294" applyNumberFormat="1" applyFont="1" applyFill="1" applyBorder="1" applyAlignment="1">
      <alignment horizontal="right"/>
    </xf>
    <xf numFmtId="41" fontId="27" fillId="25" borderId="34" xfId="294" applyNumberFormat="1" applyFont="1" applyFill="1" applyBorder="1" applyAlignment="1">
      <alignment horizontal="right"/>
    </xf>
    <xf numFmtId="41" fontId="147" fillId="69" borderId="12" xfId="294" applyNumberFormat="1" applyFont="1" applyFill="1" applyBorder="1" applyAlignment="1">
      <alignment horizontal="right"/>
    </xf>
    <xf numFmtId="49" fontId="124" fillId="25" borderId="58" xfId="0" applyNumberFormat="1" applyFont="1" applyFill="1" applyBorder="1" applyAlignment="1">
      <alignment horizontal="right" vertical="top" wrapText="1"/>
    </xf>
    <xf numFmtId="49" fontId="189" fillId="0" borderId="32" xfId="359" applyNumberFormat="1" applyFont="1" applyBorder="1" applyAlignment="1">
      <alignment horizontal="center" vertical="center"/>
    </xf>
    <xf numFmtId="174" fontId="147" fillId="59" borderId="12" xfId="603" applyFont="1" applyFill="1" applyBorder="1" applyAlignment="1">
      <alignment horizontal="center" vertical="center"/>
    </xf>
    <xf numFmtId="174" fontId="147" fillId="59" borderId="12" xfId="603" applyFont="1" applyFill="1" applyBorder="1" applyAlignment="1">
      <alignment horizontal="center" vertical="center" wrapText="1"/>
    </xf>
    <xf numFmtId="3" fontId="173" fillId="0" borderId="16" xfId="0" applyNumberFormat="1" applyFont="1" applyBorder="1"/>
    <xf numFmtId="168" fontId="161" fillId="0" borderId="12" xfId="294" applyNumberFormat="1" applyFont="1" applyFill="1" applyBorder="1" applyAlignment="1">
      <alignment horizontal="center" vertical="center"/>
    </xf>
    <xf numFmtId="168" fontId="165"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95" fillId="0" borderId="23" xfId="0" applyNumberFormat="1" applyFont="1" applyBorder="1" applyAlignment="1">
      <alignment horizontal="center" vertical="center" wrapText="1"/>
    </xf>
    <xf numFmtId="168" fontId="147" fillId="68" borderId="12" xfId="0" applyNumberFormat="1" applyFont="1" applyFill="1" applyBorder="1" applyAlignment="1">
      <alignment horizontal="right" vertical="center" wrapText="1"/>
    </xf>
    <xf numFmtId="171" fontId="182" fillId="68" borderId="34" xfId="0" applyNumberFormat="1" applyFont="1" applyFill="1" applyBorder="1" applyAlignment="1">
      <alignment horizontal="right"/>
    </xf>
    <xf numFmtId="171" fontId="182" fillId="68" borderId="25" xfId="0" applyNumberFormat="1" applyFont="1" applyFill="1" applyBorder="1" applyAlignment="1">
      <alignment horizontal="right"/>
    </xf>
    <xf numFmtId="1" fontId="191" fillId="68" borderId="12" xfId="307" applyNumberFormat="1" applyFont="1" applyFill="1" applyBorder="1" applyAlignment="1">
      <alignment horizontal="center" vertical="center" wrapText="1"/>
    </xf>
    <xf numFmtId="174" fontId="54" fillId="0" borderId="0" xfId="0" applyFont="1" applyAlignment="1">
      <alignment horizontal="center" vertical="top"/>
    </xf>
    <xf numFmtId="41" fontId="119" fillId="25" borderId="12" xfId="2466" applyNumberFormat="1" applyFont="1" applyFill="1" applyBorder="1" applyAlignment="1">
      <alignment horizontal="right" vertical="center" wrapText="1"/>
    </xf>
    <xf numFmtId="10" fontId="167" fillId="0" borderId="25" xfId="521" applyNumberFormat="1" applyFont="1" applyFill="1" applyBorder="1" applyAlignment="1">
      <alignment horizontal="center" vertical="center"/>
    </xf>
    <xf numFmtId="49" fontId="189" fillId="0" borderId="26" xfId="0" applyNumberFormat="1" applyFont="1" applyBorder="1" applyAlignment="1">
      <alignment horizontal="center" vertical="center"/>
    </xf>
    <xf numFmtId="43" fontId="162" fillId="0" borderId="0" xfId="0" applyNumberFormat="1" applyFont="1" applyAlignment="1">
      <alignment horizontal="right"/>
    </xf>
    <xf numFmtId="43" fontId="230" fillId="68" borderId="13" xfId="0" applyNumberFormat="1" applyFont="1" applyFill="1" applyBorder="1" applyAlignment="1">
      <alignment vertical="center" wrapText="1"/>
    </xf>
    <xf numFmtId="43" fontId="230" fillId="68" borderId="14" xfId="0" applyNumberFormat="1" applyFont="1" applyFill="1" applyBorder="1" applyAlignment="1">
      <alignment vertical="center" wrapText="1"/>
    </xf>
    <xf numFmtId="171" fontId="189" fillId="25" borderId="23" xfId="0" applyNumberFormat="1" applyFont="1" applyFill="1" applyBorder="1" applyAlignment="1">
      <alignment horizontal="center" vertical="center"/>
    </xf>
    <xf numFmtId="0" fontId="173" fillId="25" borderId="32" xfId="294" applyNumberFormat="1" applyFont="1" applyFill="1" applyBorder="1" applyAlignment="1">
      <alignment horizontal="center" vertical="center"/>
    </xf>
    <xf numFmtId="40" fontId="188" fillId="25" borderId="12" xfId="294" applyNumberFormat="1" applyFont="1" applyFill="1" applyBorder="1" applyAlignment="1">
      <alignment horizontal="right" vertical="center" indent="1"/>
    </xf>
    <xf numFmtId="49" fontId="173" fillId="25" borderId="32" xfId="294" applyNumberFormat="1" applyFont="1" applyFill="1" applyBorder="1" applyAlignment="1">
      <alignment horizontal="center" vertical="center"/>
    </xf>
    <xf numFmtId="49" fontId="234" fillId="25" borderId="32" xfId="712" applyNumberFormat="1" applyFont="1" applyFill="1" applyBorder="1" applyAlignment="1">
      <alignment horizontal="center" vertical="center"/>
    </xf>
    <xf numFmtId="49" fontId="191" fillId="68" borderId="12" xfId="307" applyNumberFormat="1" applyFont="1" applyFill="1" applyBorder="1" applyAlignment="1">
      <alignment horizontal="center" vertical="center" wrapText="1"/>
    </xf>
    <xf numFmtId="43" fontId="188" fillId="25" borderId="17" xfId="294" applyFont="1" applyFill="1" applyBorder="1" applyAlignment="1">
      <alignment vertical="center"/>
    </xf>
    <xf numFmtId="43" fontId="174" fillId="25" borderId="15" xfId="294" applyFont="1" applyFill="1" applyBorder="1" applyAlignment="1">
      <alignment vertical="center"/>
    </xf>
    <xf numFmtId="43" fontId="174" fillId="25" borderId="31" xfId="294" applyFont="1" applyFill="1" applyBorder="1" applyAlignment="1">
      <alignment vertical="center"/>
    </xf>
    <xf numFmtId="17" fontId="33" fillId="68" borderId="13" xfId="549" applyNumberFormat="1" applyFont="1" applyFill="1" applyBorder="1" applyAlignment="1">
      <alignment horizontal="center" vertical="center"/>
    </xf>
    <xf numFmtId="17" fontId="95" fillId="25" borderId="12" xfId="603" applyNumberFormat="1" applyFont="1" applyFill="1" applyBorder="1" applyAlignment="1">
      <alignment horizontal="center"/>
    </xf>
    <xf numFmtId="10" fontId="27" fillId="25" borderId="12" xfId="603" applyNumberFormat="1" applyFont="1" applyFill="1" applyBorder="1" applyAlignment="1">
      <alignment horizontal="center"/>
    </xf>
    <xf numFmtId="10" fontId="95" fillId="25" borderId="12" xfId="521" applyNumberFormat="1" applyFont="1" applyFill="1" applyBorder="1" applyAlignment="1">
      <alignment horizontal="center"/>
    </xf>
    <xf numFmtId="49" fontId="59" fillId="0" borderId="32" xfId="0" applyNumberFormat="1" applyFont="1" applyBorder="1" applyAlignment="1">
      <alignment horizontal="center" vertical="center"/>
    </xf>
    <xf numFmtId="3" fontId="206" fillId="0" borderId="12" xfId="294" applyNumberFormat="1" applyFont="1" applyFill="1" applyBorder="1" applyAlignment="1">
      <alignment horizontal="right" vertical="center"/>
    </xf>
    <xf numFmtId="0" fontId="95" fillId="25" borderId="32" xfId="0" applyNumberFormat="1" applyFont="1" applyFill="1" applyBorder="1" applyAlignment="1">
      <alignment horizontal="center"/>
    </xf>
    <xf numFmtId="49" fontId="95" fillId="25" borderId="32" xfId="0" applyNumberFormat="1" applyFont="1" applyFill="1" applyBorder="1" applyAlignment="1">
      <alignment horizontal="center"/>
    </xf>
    <xf numFmtId="17" fontId="147" fillId="68" borderId="13" xfId="0" applyNumberFormat="1" applyFont="1" applyFill="1" applyBorder="1" applyAlignment="1">
      <alignment horizontal="center" vertical="center"/>
    </xf>
    <xf numFmtId="49" fontId="94" fillId="0" borderId="32" xfId="0" applyNumberFormat="1" applyFont="1" applyBorder="1" applyAlignment="1">
      <alignment horizontal="center" vertical="center"/>
    </xf>
    <xf numFmtId="0" fontId="165" fillId="25" borderId="32" xfId="0" applyNumberFormat="1" applyFont="1" applyFill="1" applyBorder="1" applyAlignment="1">
      <alignment horizontal="center"/>
    </xf>
    <xf numFmtId="168" fontId="27" fillId="25" borderId="12" xfId="294" applyNumberFormat="1" applyFont="1" applyFill="1" applyBorder="1" applyAlignment="1">
      <alignment horizontal="center" vertical="center"/>
    </xf>
    <xf numFmtId="168" fontId="95" fillId="25" borderId="23" xfId="0" applyNumberFormat="1" applyFont="1" applyFill="1" applyBorder="1" applyAlignment="1">
      <alignment horizontal="center" vertical="center" wrapText="1"/>
    </xf>
    <xf numFmtId="49" fontId="165" fillId="25" borderId="32" xfId="0" applyNumberFormat="1" applyFont="1" applyFill="1" applyBorder="1" applyAlignment="1">
      <alignment horizontal="center"/>
    </xf>
    <xf numFmtId="0" fontId="191" fillId="68" borderId="12" xfId="889" applyFont="1" applyFill="1" applyBorder="1" applyAlignment="1">
      <alignment horizontal="center" vertical="center"/>
    </xf>
    <xf numFmtId="49" fontId="191" fillId="68" borderId="12" xfId="889" applyNumberFormat="1" applyFont="1" applyFill="1" applyBorder="1" applyAlignment="1">
      <alignment horizontal="center" vertical="center"/>
    </xf>
    <xf numFmtId="49" fontId="191" fillId="68" borderId="32" xfId="889" applyNumberFormat="1" applyFont="1" applyFill="1" applyBorder="1" applyAlignment="1">
      <alignment horizontal="center" vertical="center"/>
    </xf>
    <xf numFmtId="41" fontId="2" fillId="0" borderId="0" xfId="889" applyNumberFormat="1" applyFont="1" applyAlignment="1">
      <alignment vertical="center"/>
    </xf>
    <xf numFmtId="0" fontId="189" fillId="0" borderId="0" xfId="889" applyFont="1" applyAlignment="1">
      <alignment horizontal="left" vertical="center"/>
    </xf>
    <xf numFmtId="0" fontId="174" fillId="25" borderId="12" xfId="889" applyFont="1" applyFill="1" applyBorder="1" applyAlignment="1">
      <alignment horizontal="right" vertical="center"/>
    </xf>
    <xf numFmtId="41" fontId="3" fillId="25" borderId="31" xfId="889" applyNumberFormat="1" applyFont="1" applyFill="1" applyBorder="1" applyAlignment="1">
      <alignment vertical="center"/>
    </xf>
    <xf numFmtId="41" fontId="122" fillId="0" borderId="12" xfId="2466" applyNumberFormat="1" applyFont="1" applyBorder="1" applyAlignment="1">
      <alignment horizontal="center" vertical="center" wrapText="1"/>
    </xf>
    <xf numFmtId="4" fontId="94" fillId="0" borderId="12" xfId="299" applyNumberFormat="1" applyFont="1" applyFill="1" applyBorder="1" applyAlignment="1">
      <alignment horizontal="center" vertical="center"/>
    </xf>
    <xf numFmtId="4" fontId="94" fillId="0" borderId="23" xfId="299" applyNumberFormat="1" applyFont="1" applyFill="1" applyBorder="1" applyAlignment="1">
      <alignment horizontal="center" vertical="center"/>
    </xf>
    <xf numFmtId="171" fontId="94" fillId="0" borderId="23" xfId="521" applyNumberFormat="1" applyFont="1" applyFill="1" applyBorder="1" applyAlignment="1">
      <alignment horizontal="center" vertical="top"/>
    </xf>
    <xf numFmtId="4" fontId="94" fillId="25" borderId="12" xfId="299" applyNumberFormat="1" applyFont="1" applyFill="1" applyBorder="1" applyAlignment="1">
      <alignment horizontal="center" vertical="center"/>
    </xf>
    <xf numFmtId="4" fontId="94" fillId="25" borderId="12" xfId="299" applyNumberFormat="1" applyFont="1" applyFill="1" applyBorder="1" applyAlignment="1">
      <alignment horizontal="center" vertical="top"/>
    </xf>
    <xf numFmtId="4" fontId="94" fillId="25" borderId="34" xfId="299" applyNumberFormat="1" applyFont="1" applyFill="1" applyBorder="1" applyAlignment="1">
      <alignment horizontal="center" vertical="top"/>
    </xf>
    <xf numFmtId="4" fontId="94" fillId="0" borderId="34" xfId="299" applyNumberFormat="1" applyFont="1" applyFill="1" applyBorder="1" applyAlignment="1">
      <alignment horizontal="center" vertical="center"/>
    </xf>
    <xf numFmtId="171" fontId="158" fillId="25" borderId="34" xfId="365" applyNumberFormat="1" applyFont="1" applyFill="1" applyBorder="1" applyAlignment="1">
      <alignment horizontal="right" vertical="top"/>
    </xf>
    <xf numFmtId="43" fontId="158" fillId="25" borderId="25" xfId="365" applyNumberFormat="1" applyFont="1" applyFill="1" applyBorder="1" applyAlignment="1">
      <alignment horizontal="right" vertical="top"/>
    </xf>
    <xf numFmtId="10" fontId="189" fillId="0" borderId="23" xfId="359" applyNumberFormat="1" applyFont="1" applyBorder="1" applyAlignment="1">
      <alignment horizontal="center" vertical="center"/>
    </xf>
    <xf numFmtId="10" fontId="189" fillId="0" borderId="25" xfId="359" applyNumberFormat="1" applyFont="1" applyBorder="1" applyAlignment="1">
      <alignment horizontal="center" vertical="center"/>
    </xf>
    <xf numFmtId="43" fontId="150" fillId="68" borderId="0" xfId="294" applyFont="1" applyFill="1"/>
    <xf numFmtId="43" fontId="164" fillId="0" borderId="0" xfId="294" applyFont="1"/>
    <xf numFmtId="40" fontId="188" fillId="27" borderId="12" xfId="294" applyNumberFormat="1" applyFont="1" applyFill="1" applyBorder="1" applyAlignment="1">
      <alignment horizontal="right" vertical="center" indent="1"/>
    </xf>
    <xf numFmtId="174" fontId="187" fillId="68" borderId="0" xfId="0" applyFont="1" applyFill="1" applyAlignment="1">
      <alignment horizontal="center" vertical="center" wrapText="1"/>
    </xf>
    <xf numFmtId="0" fontId="165" fillId="0" borderId="0" xfId="889" applyFont="1" applyAlignment="1">
      <alignment horizontal="center"/>
    </xf>
    <xf numFmtId="179" fontId="125" fillId="27" borderId="12" xfId="2466" applyNumberFormat="1" applyFont="1" applyFill="1" applyBorder="1" applyAlignment="1">
      <alignment horizontal="center" vertical="center" wrapText="1"/>
    </xf>
    <xf numFmtId="0" fontId="189" fillId="0" borderId="0" xfId="889" applyFont="1" applyBorder="1" applyAlignment="1">
      <alignment horizontal="left" vertical="center"/>
    </xf>
    <xf numFmtId="0" fontId="171" fillId="68" borderId="12" xfId="889" applyFont="1" applyFill="1" applyBorder="1" applyAlignment="1">
      <alignment horizontal="right" vertical="center" wrapText="1"/>
    </xf>
    <xf numFmtId="49" fontId="171" fillId="68" borderId="12" xfId="889" applyNumberFormat="1" applyFont="1" applyFill="1" applyBorder="1" applyAlignment="1">
      <alignment horizontal="center" vertical="center" wrapText="1"/>
    </xf>
    <xf numFmtId="0" fontId="189" fillId="25" borderId="32" xfId="0" applyNumberFormat="1" applyFont="1" applyFill="1" applyBorder="1" applyAlignment="1">
      <alignment horizontal="center" vertical="top"/>
    </xf>
    <xf numFmtId="49" fontId="189" fillId="25" borderId="32" xfId="0" applyNumberFormat="1" applyFont="1" applyFill="1" applyBorder="1" applyAlignment="1">
      <alignment horizontal="center" vertical="top"/>
    </xf>
    <xf numFmtId="174" fontId="242" fillId="27" borderId="0" xfId="890" applyFont="1" applyFill="1" applyAlignment="1">
      <alignment horizontal="center" vertical="center" wrapText="1"/>
    </xf>
    <xf numFmtId="174" fontId="242" fillId="27" borderId="0" xfId="890" applyFont="1" applyFill="1" applyAlignment="1">
      <alignment horizontal="center" vertical="center"/>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0" fontId="63" fillId="56" borderId="2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6" fillId="56" borderId="31" xfId="2466" applyFont="1" applyFill="1" applyBorder="1" applyAlignment="1">
      <alignment horizontal="center" vertical="center"/>
    </xf>
    <xf numFmtId="0" fontId="116"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1" borderId="23" xfId="2466" applyFont="1" applyFill="1" applyBorder="1" applyAlignment="1">
      <alignment horizontal="center" vertical="center"/>
    </xf>
    <xf numFmtId="0" fontId="71" fillId="71" borderId="33" xfId="2466" applyFont="1" applyFill="1" applyBorder="1" applyAlignment="1">
      <alignment horizontal="center" vertical="center"/>
    </xf>
    <xf numFmtId="0" fontId="71" fillId="71"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0" fontId="63" fillId="56" borderId="33"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8" fillId="56" borderId="12" xfId="2466" applyFont="1" applyFill="1" applyBorder="1" applyAlignment="1">
      <alignment horizontal="center" vertical="center" wrapText="1"/>
    </xf>
    <xf numFmtId="41" fontId="121" fillId="58" borderId="14" xfId="2466" applyNumberFormat="1" applyFont="1" applyFill="1" applyBorder="1" applyAlignment="1">
      <alignment horizontal="center" vertical="center" wrapText="1"/>
    </xf>
    <xf numFmtId="41" fontId="121" fillId="58" borderId="11" xfId="2466" applyNumberFormat="1"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174" fontId="168" fillId="25" borderId="0" xfId="0" applyFont="1" applyFill="1" applyAlignment="1">
      <alignment horizontal="center" vertical="center" wrapText="1"/>
    </xf>
    <xf numFmtId="174" fontId="216" fillId="0" borderId="0" xfId="0" applyFont="1" applyAlignment="1">
      <alignment horizontal="justify" vertical="top" wrapText="1"/>
    </xf>
    <xf numFmtId="174" fontId="176" fillId="25" borderId="0" xfId="0" applyFont="1" applyFill="1" applyAlignment="1">
      <alignment horizontal="center" vertical="center" wrapText="1"/>
    </xf>
    <xf numFmtId="174" fontId="163" fillId="0" borderId="0" xfId="0" applyFont="1" applyAlignment="1">
      <alignment horizontal="justify" vertical="justify" wrapText="1"/>
    </xf>
    <xf numFmtId="174" fontId="211" fillId="0" borderId="0" xfId="0" applyFont="1" applyAlignment="1">
      <alignment horizontal="justify" vertical="center" wrapText="1"/>
    </xf>
    <xf numFmtId="174" fontId="184" fillId="0" borderId="0" xfId="0" applyFont="1" applyAlignment="1">
      <alignment horizontal="justify" vertical="center" wrapText="1"/>
    </xf>
    <xf numFmtId="174" fontId="181" fillId="25" borderId="0" xfId="0" applyFont="1" applyFill="1" applyAlignment="1">
      <alignment horizontal="center" vertical="top" wrapText="1"/>
    </xf>
    <xf numFmtId="174" fontId="213" fillId="0" borderId="0" xfId="0" applyFont="1" applyAlignment="1">
      <alignment horizontal="justify" vertical="top" wrapText="1"/>
    </xf>
    <xf numFmtId="174" fontId="215" fillId="0" borderId="0" xfId="0" applyFont="1" applyAlignment="1">
      <alignment horizontal="justify" vertical="top" wrapText="1"/>
    </xf>
    <xf numFmtId="174" fontId="150" fillId="0" borderId="0" xfId="0" applyFont="1" applyAlignment="1">
      <alignment horizontal="center"/>
    </xf>
    <xf numFmtId="174" fontId="156" fillId="0" borderId="0" xfId="0" applyFont="1" applyAlignment="1">
      <alignment horizontal="justify" vertical="top" wrapText="1"/>
    </xf>
    <xf numFmtId="174" fontId="156" fillId="0" borderId="0" xfId="0" applyFont="1" applyAlignment="1">
      <alignment horizontal="justify" vertical="top"/>
    </xf>
    <xf numFmtId="174" fontId="171" fillId="25" borderId="0" xfId="0" applyFont="1" applyFill="1" applyAlignment="1">
      <alignment horizontal="center" vertical="center" wrapText="1"/>
    </xf>
    <xf numFmtId="174" fontId="195" fillId="0" borderId="0" xfId="0" applyFont="1" applyAlignment="1">
      <alignment horizontal="left" vertical="top" wrapText="1"/>
    </xf>
    <xf numFmtId="174" fontId="209" fillId="0" borderId="0" xfId="0" applyFont="1" applyAlignment="1">
      <alignment horizontal="justify" vertical="top" wrapText="1"/>
    </xf>
    <xf numFmtId="174" fontId="209" fillId="0" borderId="0" xfId="0" applyFont="1" applyAlignment="1">
      <alignment horizontal="justify" vertical="top"/>
    </xf>
    <xf numFmtId="174" fontId="162" fillId="25" borderId="0" xfId="0" applyFont="1" applyFill="1" applyAlignment="1">
      <alignment horizontal="justify" vertical="top" wrapText="1"/>
    </xf>
    <xf numFmtId="174" fontId="162" fillId="25" borderId="0" xfId="0" applyFont="1" applyFill="1" applyAlignment="1">
      <alignment horizontal="justify" vertical="top"/>
    </xf>
    <xf numFmtId="43" fontId="260" fillId="0" borderId="0" xfId="294" applyFont="1" applyAlignment="1">
      <alignment horizontal="center" vertical="center"/>
    </xf>
    <xf numFmtId="174" fontId="147" fillId="59" borderId="0" xfId="0" applyFont="1" applyFill="1" applyAlignment="1">
      <alignment horizontal="center" vertical="center" wrapText="1"/>
    </xf>
    <xf numFmtId="174" fontId="258" fillId="0" borderId="46" xfId="0" applyFont="1" applyBorder="1" applyAlignment="1">
      <alignment horizontal="left" vertical="center" wrapText="1"/>
    </xf>
    <xf numFmtId="174" fontId="258" fillId="0" borderId="47" xfId="0" applyFont="1" applyBorder="1" applyAlignment="1">
      <alignment horizontal="left" vertical="center"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60" fillId="0" borderId="0" xfId="0" applyFont="1" applyAlignment="1">
      <alignment horizontal="justify" vertical="top" wrapText="1"/>
    </xf>
    <xf numFmtId="174" fontId="154" fillId="0" borderId="0" xfId="0" applyFont="1" applyAlignment="1">
      <alignment horizontal="justify" vertical="top" wrapText="1"/>
    </xf>
    <xf numFmtId="174" fontId="154" fillId="0" borderId="0" xfId="0" applyFont="1" applyAlignment="1">
      <alignment horizontal="justify" vertical="top"/>
    </xf>
    <xf numFmtId="174" fontId="271" fillId="25" borderId="0" xfId="0" applyFont="1" applyFill="1" applyAlignment="1">
      <alignment horizontal="justify" vertical="top" wrapText="1"/>
    </xf>
    <xf numFmtId="174" fontId="149" fillId="59" borderId="0" xfId="0" applyFont="1" applyFill="1" applyAlignment="1">
      <alignment horizontal="center" wrapText="1"/>
    </xf>
    <xf numFmtId="174" fontId="155" fillId="0" borderId="46" xfId="0" applyFont="1" applyBorder="1" applyAlignment="1">
      <alignment horizontal="left" vertical="center" wrapText="1"/>
    </xf>
    <xf numFmtId="174" fontId="155" fillId="0" borderId="47" xfId="0" applyFont="1" applyBorder="1" applyAlignment="1">
      <alignment horizontal="left" vertical="center" wrapText="1"/>
    </xf>
    <xf numFmtId="174" fontId="155" fillId="0" borderId="48" xfId="0" applyFont="1" applyBorder="1" applyAlignment="1">
      <alignment horizontal="left" vertical="center" wrapText="1"/>
    </xf>
    <xf numFmtId="174" fontId="149"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3" fillId="0" borderId="0" xfId="0" applyFont="1" applyAlignment="1">
      <alignment horizontal="left" vertical="center" wrapText="1"/>
    </xf>
    <xf numFmtId="174" fontId="270" fillId="25" borderId="0" xfId="0" applyFont="1" applyFill="1" applyAlignment="1">
      <alignment horizontal="justify" vertical="top" wrapText="1"/>
    </xf>
    <xf numFmtId="174" fontId="167" fillId="0" borderId="0" xfId="0" applyFont="1" applyAlignment="1">
      <alignment horizontal="left" vertical="center"/>
    </xf>
    <xf numFmtId="174" fontId="167" fillId="0" borderId="24" xfId="0" applyFont="1" applyBorder="1" applyAlignment="1">
      <alignment horizontal="left" vertical="center"/>
    </xf>
    <xf numFmtId="174" fontId="230" fillId="59" borderId="25" xfId="0" applyFont="1" applyFill="1" applyBorder="1" applyAlignment="1">
      <alignment horizontal="center" vertical="center" wrapText="1"/>
    </xf>
    <xf numFmtId="174" fontId="230" fillId="59" borderId="24" xfId="0" applyFont="1" applyFill="1" applyBorder="1" applyAlignment="1">
      <alignment horizontal="center" vertical="center" wrapText="1"/>
    </xf>
    <xf numFmtId="174" fontId="181" fillId="59" borderId="14" xfId="0" applyFont="1" applyFill="1" applyBorder="1" applyAlignment="1">
      <alignment horizontal="center" vertical="center" wrapText="1"/>
    </xf>
    <xf numFmtId="174" fontId="181" fillId="59" borderId="11" xfId="0" applyFont="1" applyFill="1" applyBorder="1" applyAlignment="1">
      <alignment horizontal="center" vertical="center" wrapText="1"/>
    </xf>
    <xf numFmtId="174" fontId="72" fillId="0" borderId="0" xfId="0" applyFont="1" applyAlignment="1">
      <alignment horizontal="left" vertical="center"/>
    </xf>
    <xf numFmtId="174" fontId="157" fillId="68" borderId="0" xfId="0" applyFont="1" applyFill="1" applyAlignment="1">
      <alignment horizontal="center" vertical="center" wrapText="1"/>
    </xf>
    <xf numFmtId="174" fontId="181" fillId="68" borderId="0" xfId="0" applyFont="1" applyFill="1" applyAlignment="1">
      <alignment horizontal="center" vertical="center" wrapText="1"/>
    </xf>
    <xf numFmtId="174" fontId="229" fillId="25" borderId="0" xfId="0" applyFont="1" applyFill="1" applyAlignment="1">
      <alignment horizontal="justify" vertical="top" wrapText="1"/>
    </xf>
    <xf numFmtId="174" fontId="42" fillId="68" borderId="0" xfId="0" applyFont="1" applyFill="1" applyAlignment="1">
      <alignment horizontal="center" vertical="center" wrapText="1"/>
    </xf>
    <xf numFmtId="174" fontId="183"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40" fillId="25" borderId="0" xfId="0" applyFont="1" applyFill="1" applyAlignment="1">
      <alignment horizontal="left" vertical="center"/>
    </xf>
    <xf numFmtId="174" fontId="164" fillId="25" borderId="0" xfId="0" applyFont="1" applyFill="1" applyAlignment="1">
      <alignment horizontal="justify" vertical="top" wrapText="1"/>
    </xf>
    <xf numFmtId="174" fontId="164" fillId="25" borderId="0" xfId="0" applyFont="1" applyFill="1" applyAlignment="1">
      <alignment horizontal="justify" vertical="top"/>
    </xf>
    <xf numFmtId="174" fontId="42" fillId="68" borderId="39" xfId="0" applyFont="1" applyFill="1" applyBorder="1" applyAlignment="1">
      <alignment horizontal="center" vertical="center" wrapText="1"/>
    </xf>
    <xf numFmtId="174" fontId="42" fillId="68" borderId="53" xfId="0" applyFont="1" applyFill="1" applyBorder="1" applyAlignment="1">
      <alignment horizontal="center" vertical="center"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7" fillId="0" borderId="0" xfId="0" applyFont="1" applyAlignment="1">
      <alignment horizontal="left" vertical="top" wrapText="1"/>
    </xf>
    <xf numFmtId="43" fontId="238" fillId="0" borderId="0" xfId="294" applyFont="1" applyAlignment="1">
      <alignment horizontal="left" wrapText="1"/>
    </xf>
    <xf numFmtId="174" fontId="187" fillId="68" borderId="12" xfId="359" applyFont="1" applyFill="1" applyBorder="1" applyAlignment="1">
      <alignment horizontal="center" vertical="center" wrapText="1"/>
    </xf>
    <xf numFmtId="174" fontId="163" fillId="0" borderId="0" xfId="0" applyFont="1" applyAlignment="1">
      <alignment horizontal="justify" vertical="top" wrapText="1"/>
    </xf>
    <xf numFmtId="174" fontId="163" fillId="0" borderId="0" xfId="0" applyFont="1" applyAlignment="1">
      <alignment horizontal="justify" vertical="top"/>
    </xf>
    <xf numFmtId="174" fontId="245" fillId="25" borderId="0" xfId="0" applyFont="1" applyFill="1" applyAlignment="1">
      <alignment horizontal="justify" vertical="top" wrapText="1"/>
    </xf>
    <xf numFmtId="174" fontId="245" fillId="25" borderId="0" xfId="0" applyFont="1" applyFill="1" applyAlignment="1">
      <alignment horizontal="justify" vertical="top"/>
    </xf>
    <xf numFmtId="174" fontId="158" fillId="25" borderId="0" xfId="0" applyFont="1" applyFill="1" applyAlignment="1">
      <alignment horizontal="left" vertical="center" wrapText="1"/>
    </xf>
    <xf numFmtId="174" fontId="164" fillId="0" borderId="24" xfId="0" applyFont="1" applyBorder="1" applyAlignment="1">
      <alignment horizontal="left" vertical="center" wrapText="1"/>
    </xf>
    <xf numFmtId="174" fontId="164" fillId="0" borderId="24" xfId="0" applyFont="1" applyBorder="1" applyAlignment="1">
      <alignment horizontal="left" vertical="center"/>
    </xf>
    <xf numFmtId="174" fontId="181" fillId="68" borderId="11" xfId="0" applyFont="1" applyFill="1" applyBorder="1" applyAlignment="1">
      <alignment horizontal="center" vertical="top" wrapText="1"/>
    </xf>
    <xf numFmtId="174" fontId="168" fillId="68" borderId="0" xfId="0" applyFont="1" applyFill="1" applyAlignment="1">
      <alignment horizontal="center" vertical="center" wrapText="1"/>
    </xf>
    <xf numFmtId="174" fontId="164"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81" fillId="68" borderId="0" xfId="0" applyFont="1" applyFill="1" applyAlignment="1">
      <alignment horizontal="center" vertical="top" wrapText="1"/>
    </xf>
    <xf numFmtId="174" fontId="149" fillId="69" borderId="0" xfId="0" applyFont="1" applyFill="1" applyAlignment="1">
      <alignment horizontal="center" vertical="center" wrapText="1"/>
    </xf>
    <xf numFmtId="174" fontId="157" fillId="69" borderId="0" xfId="0" applyFont="1" applyFill="1" applyAlignment="1">
      <alignment horizontal="center" vertical="top" wrapText="1"/>
    </xf>
    <xf numFmtId="174" fontId="176" fillId="68" borderId="23" xfId="0" applyFont="1" applyFill="1" applyBorder="1" applyAlignment="1">
      <alignment horizontal="center" vertical="center"/>
    </xf>
    <xf numFmtId="174" fontId="176" fillId="68" borderId="32" xfId="0" applyFont="1" applyFill="1" applyBorder="1" applyAlignment="1">
      <alignment horizontal="center" vertical="center"/>
    </xf>
    <xf numFmtId="174" fontId="176" fillId="68" borderId="0" xfId="0" applyFont="1" applyFill="1" applyAlignment="1">
      <alignment horizontal="center" vertical="center" wrapText="1"/>
    </xf>
    <xf numFmtId="174" fontId="248" fillId="67" borderId="23" xfId="0" applyFont="1" applyFill="1" applyBorder="1" applyAlignment="1">
      <alignment horizontal="center" vertical="center" wrapText="1"/>
    </xf>
    <xf numFmtId="174" fontId="248" fillId="67" borderId="33" xfId="0" applyFont="1" applyFill="1" applyBorder="1" applyAlignment="1">
      <alignment horizontal="center" vertical="center" wrapText="1"/>
    </xf>
    <xf numFmtId="174" fontId="248"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3" fillId="25" borderId="23" xfId="0" applyFont="1" applyFill="1" applyBorder="1" applyAlignment="1">
      <alignment horizontal="center" vertical="center"/>
    </xf>
    <xf numFmtId="174" fontId="173" fillId="25" borderId="33" xfId="0" applyFont="1" applyFill="1" applyBorder="1" applyAlignment="1">
      <alignment horizontal="center" vertical="center"/>
    </xf>
    <xf numFmtId="174" fontId="173"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1" fillId="68" borderId="25" xfId="0" applyNumberFormat="1" applyFont="1" applyFill="1" applyBorder="1" applyAlignment="1">
      <alignment horizontal="center" vertical="center"/>
    </xf>
    <xf numFmtId="38" fontId="171" fillId="68" borderId="24" xfId="0" applyNumberFormat="1" applyFont="1" applyFill="1" applyBorder="1" applyAlignment="1">
      <alignment horizontal="center" vertical="center"/>
    </xf>
    <xf numFmtId="38" fontId="171" fillId="68" borderId="26" xfId="0" applyNumberFormat="1" applyFont="1" applyFill="1" applyBorder="1" applyAlignment="1">
      <alignment horizontal="center" vertical="center"/>
    </xf>
    <xf numFmtId="174" fontId="164" fillId="0" borderId="0" xfId="0" applyFont="1" applyAlignment="1">
      <alignment horizontal="justify" vertical="top" wrapText="1"/>
    </xf>
    <xf numFmtId="174" fontId="164" fillId="0" borderId="0" xfId="0" applyFont="1" applyAlignment="1">
      <alignment horizontal="justify" vertical="top"/>
    </xf>
    <xf numFmtId="174" fontId="188" fillId="25" borderId="0" xfId="0" applyFont="1" applyFill="1" applyAlignment="1">
      <alignment horizontal="justify" vertical="top" wrapText="1"/>
    </xf>
    <xf numFmtId="174" fontId="188" fillId="25" borderId="0" xfId="0" applyFont="1" applyFill="1" applyAlignment="1">
      <alignment horizontal="justify" vertical="top"/>
    </xf>
    <xf numFmtId="174" fontId="149" fillId="68" borderId="0" xfId="0" applyFont="1" applyFill="1" applyAlignment="1">
      <alignment horizontal="center" wrapText="1"/>
    </xf>
    <xf numFmtId="38" fontId="163" fillId="0" borderId="25" xfId="0" applyNumberFormat="1" applyFont="1" applyBorder="1" applyAlignment="1">
      <alignment horizontal="left" vertical="center" wrapText="1"/>
    </xf>
    <xf numFmtId="38" fontId="170" fillId="0" borderId="24" xfId="0" applyNumberFormat="1" applyFont="1" applyBorder="1" applyAlignment="1">
      <alignment horizontal="left" vertical="center" wrapText="1"/>
    </xf>
    <xf numFmtId="38" fontId="170" fillId="0" borderId="26" xfId="0" applyNumberFormat="1" applyFont="1" applyBorder="1" applyAlignment="1">
      <alignment horizontal="left" vertical="center" wrapText="1"/>
    </xf>
    <xf numFmtId="49" fontId="165" fillId="25" borderId="0" xfId="0" applyNumberFormat="1" applyFont="1" applyFill="1" applyAlignment="1">
      <alignment horizontal="left" vertical="center"/>
    </xf>
    <xf numFmtId="43" fontId="116"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3" fillId="68" borderId="0" xfId="0" applyNumberFormat="1" applyFont="1" applyFill="1" applyAlignment="1">
      <alignment horizontal="center" vertical="center" wrapText="1"/>
    </xf>
    <xf numFmtId="174" fontId="95" fillId="25" borderId="0" xfId="0" applyFont="1" applyFill="1" applyAlignment="1">
      <alignment horizontal="left" vertical="center" wrapText="1"/>
    </xf>
    <xf numFmtId="174" fontId="155" fillId="0" borderId="0" xfId="0" applyFont="1" applyAlignment="1">
      <alignment horizontal="justify" vertical="top" wrapText="1"/>
    </xf>
    <xf numFmtId="174" fontId="161" fillId="0" borderId="0" xfId="0" applyFont="1" applyAlignment="1">
      <alignment horizontal="justify" vertical="top" wrapText="1"/>
    </xf>
    <xf numFmtId="174" fontId="161" fillId="0" borderId="0" xfId="0" applyFont="1" applyAlignment="1">
      <alignment horizontal="justify" vertical="top"/>
    </xf>
    <xf numFmtId="174" fontId="206" fillId="0"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5" fillId="60" borderId="23" xfId="359" applyFont="1" applyFill="1" applyBorder="1" applyAlignment="1">
      <alignment horizontal="center" vertical="center"/>
    </xf>
    <xf numFmtId="174" fontId="185" fillId="60" borderId="33" xfId="359" applyFont="1" applyFill="1" applyBorder="1" applyAlignment="1">
      <alignment horizontal="center" vertical="center"/>
    </xf>
    <xf numFmtId="174" fontId="185" fillId="60" borderId="32" xfId="359" applyFont="1" applyFill="1" applyBorder="1" applyAlignment="1">
      <alignment horizontal="center" vertical="center"/>
    </xf>
    <xf numFmtId="174" fontId="185" fillId="68" borderId="23" xfId="359" applyFont="1" applyFill="1" applyBorder="1" applyAlignment="1">
      <alignment horizontal="center" vertical="center"/>
    </xf>
    <xf numFmtId="174" fontId="185" fillId="68" borderId="33" xfId="359" applyFont="1" applyFill="1" applyBorder="1" applyAlignment="1">
      <alignment horizontal="center" vertical="center"/>
    </xf>
    <xf numFmtId="174" fontId="185"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1" fillId="68" borderId="25" xfId="712" applyFont="1" applyFill="1" applyBorder="1" applyAlignment="1">
      <alignment horizontal="center" vertical="center" wrapText="1"/>
    </xf>
    <xf numFmtId="0" fontId="171" fillId="68" borderId="24" xfId="712" applyFont="1" applyFill="1" applyBorder="1" applyAlignment="1">
      <alignment horizontal="center" vertical="center" wrapText="1"/>
    </xf>
    <xf numFmtId="0" fontId="171" fillId="68" borderId="26" xfId="712" applyFont="1" applyFill="1" applyBorder="1" applyAlignment="1">
      <alignment horizontal="center" vertical="center" wrapText="1"/>
    </xf>
    <xf numFmtId="0" fontId="185" fillId="68" borderId="14" xfId="712" applyFont="1" applyFill="1" applyBorder="1" applyAlignment="1">
      <alignment horizontal="center" vertical="center" wrapText="1"/>
    </xf>
    <xf numFmtId="0" fontId="185" fillId="68" borderId="11" xfId="712" applyFont="1" applyFill="1" applyBorder="1" applyAlignment="1">
      <alignment horizontal="center" vertical="center" wrapText="1"/>
    </xf>
    <xf numFmtId="0" fontId="185"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174" fontId="202" fillId="0" borderId="24" xfId="0" applyFont="1" applyBorder="1" applyAlignment="1">
      <alignment horizontal="left" vertical="center" wrapText="1"/>
    </xf>
    <xf numFmtId="174" fontId="187" fillId="68" borderId="37" xfId="0" applyFont="1" applyFill="1" applyBorder="1" applyAlignment="1">
      <alignment horizontal="center" vertical="center" wrapText="1"/>
    </xf>
    <xf numFmtId="174" fontId="187" fillId="68" borderId="0" xfId="0" applyFont="1" applyFill="1" applyAlignment="1">
      <alignment horizontal="center" vertical="center" wrapText="1"/>
    </xf>
    <xf numFmtId="174" fontId="171" fillId="68" borderId="0" xfId="0" applyFont="1" applyFill="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6"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1" fillId="68" borderId="0" xfId="0" applyFont="1" applyFill="1" applyAlignment="1">
      <alignment horizontal="center" vertical="top" wrapText="1"/>
    </xf>
    <xf numFmtId="174" fontId="73" fillId="68" borderId="0" xfId="0" applyFont="1" applyFill="1" applyAlignment="1">
      <alignment horizontal="center" vertical="center" wrapText="1"/>
    </xf>
    <xf numFmtId="174" fontId="166"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49" fontId="42" fillId="68" borderId="0" xfId="0" applyNumberFormat="1"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7" fillId="59" borderId="23" xfId="603" applyFont="1" applyFill="1" applyBorder="1" applyAlignment="1">
      <alignment horizontal="center" vertical="center" wrapText="1"/>
    </xf>
    <xf numFmtId="174" fontId="147" fillId="59" borderId="33" xfId="603" applyFont="1" applyFill="1" applyBorder="1" applyAlignment="1">
      <alignment horizontal="center" vertical="center" wrapText="1"/>
    </xf>
    <xf numFmtId="174" fontId="147"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63" fillId="59" borderId="0" xfId="0" applyFont="1" applyFill="1" applyAlignment="1">
      <alignment horizontal="center"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51" fillId="25" borderId="0" xfId="0" applyFont="1" applyFill="1" applyAlignment="1">
      <alignment horizontal="justify" vertical="top" wrapText="1"/>
    </xf>
    <xf numFmtId="0" fontId="185" fillId="68" borderId="0" xfId="0" applyNumberFormat="1" applyFont="1" applyFill="1" applyAlignment="1">
      <alignment horizontal="center" vertical="center" wrapText="1"/>
    </xf>
    <xf numFmtId="0" fontId="185" fillId="68"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95" fillId="25" borderId="0" xfId="0" applyFont="1" applyFill="1" applyAlignment="1">
      <alignment horizontal="left" vertical="top" wrapText="1"/>
    </xf>
    <xf numFmtId="174" fontId="153" fillId="25" borderId="0" xfId="0" applyFont="1" applyFill="1" applyAlignment="1">
      <alignment horizontal="justify" vertical="justify" wrapText="1"/>
    </xf>
    <xf numFmtId="174" fontId="171" fillId="68" borderId="25" xfId="0" applyFont="1" applyFill="1" applyBorder="1" applyAlignment="1">
      <alignment horizontal="center" vertical="center" wrapText="1"/>
    </xf>
    <xf numFmtId="174" fontId="171" fillId="68" borderId="24" xfId="0" applyFont="1" applyFill="1" applyBorder="1" applyAlignment="1">
      <alignment horizontal="center" vertical="center" wrapText="1"/>
    </xf>
    <xf numFmtId="174" fontId="171" fillId="68" borderId="26" xfId="0" applyFont="1" applyFill="1" applyBorder="1" applyAlignment="1">
      <alignment horizontal="center" vertical="center" wrapText="1"/>
    </xf>
    <xf numFmtId="174" fontId="171" fillId="68" borderId="14" xfId="0" applyFont="1" applyFill="1" applyBorder="1" applyAlignment="1">
      <alignment horizontal="center" vertical="center" wrapText="1"/>
    </xf>
    <xf numFmtId="174" fontId="171" fillId="68" borderId="11" xfId="0" applyFont="1" applyFill="1" applyBorder="1" applyAlignment="1">
      <alignment horizontal="center" vertical="center" wrapText="1"/>
    </xf>
    <xf numFmtId="174" fontId="171" fillId="68" borderId="16" xfId="0" applyFont="1" applyFill="1" applyBorder="1" applyAlignment="1">
      <alignment horizontal="center" vertical="center" wrapText="1"/>
    </xf>
    <xf numFmtId="174" fontId="171" fillId="59" borderId="0" xfId="0" applyFont="1" applyFill="1" applyAlignment="1">
      <alignment horizontal="center" vertical="center" wrapText="1"/>
    </xf>
    <xf numFmtId="174" fontId="180" fillId="0" borderId="0" xfId="0" applyFont="1" applyAlignment="1">
      <alignment horizontal="center" vertical="center" wrapText="1"/>
    </xf>
    <xf numFmtId="49" fontId="185" fillId="68" borderId="0" xfId="0" applyNumberFormat="1" applyFont="1" applyFill="1" applyAlignment="1">
      <alignment horizontal="center" vertical="center" wrapText="1"/>
    </xf>
    <xf numFmtId="49" fontId="147" fillId="68" borderId="0" xfId="0" applyNumberFormat="1" applyFont="1" applyFill="1" applyAlignment="1">
      <alignment horizontal="center" vertical="center" wrapText="1"/>
    </xf>
    <xf numFmtId="0" fontId="147" fillId="68" borderId="0" xfId="0" applyNumberFormat="1" applyFont="1" applyFill="1" applyAlignment="1">
      <alignment horizontal="center" vertical="center" wrapText="1"/>
    </xf>
    <xf numFmtId="174" fontId="147" fillId="68" borderId="0" xfId="0" applyFont="1" applyFill="1" applyAlignment="1">
      <alignment horizontal="center" vertical="center" wrapText="1"/>
    </xf>
    <xf numFmtId="49" fontId="165" fillId="25" borderId="25" xfId="0" applyNumberFormat="1" applyFont="1" applyFill="1" applyBorder="1" applyAlignment="1">
      <alignment horizontal="left"/>
    </xf>
    <xf numFmtId="49" fontId="165" fillId="25" borderId="0" xfId="0" applyNumberFormat="1" applyFont="1" applyFill="1" applyAlignment="1">
      <alignment horizontal="left"/>
    </xf>
    <xf numFmtId="0" fontId="187" fillId="68" borderId="0" xfId="408" applyFont="1" applyFill="1" applyAlignment="1">
      <alignment horizontal="center" vertical="center" wrapText="1"/>
    </xf>
    <xf numFmtId="49" fontId="141" fillId="68" borderId="0" xfId="408" applyNumberFormat="1" applyFont="1" applyFill="1" applyAlignment="1">
      <alignment horizontal="center" vertical="center" wrapText="1"/>
    </xf>
    <xf numFmtId="0" fontId="141" fillId="68" borderId="0" xfId="408" applyFont="1" applyFill="1" applyAlignment="1">
      <alignment horizontal="center" vertical="center" wrapText="1"/>
    </xf>
    <xf numFmtId="0" fontId="176" fillId="68" borderId="0" xfId="408" applyFont="1" applyFill="1" applyAlignment="1">
      <alignment horizontal="center" vertical="center" wrapText="1"/>
    </xf>
    <xf numFmtId="0" fontId="165" fillId="0" borderId="0" xfId="889" applyFont="1" applyAlignment="1">
      <alignment horizontal="center"/>
    </xf>
  </cellXfs>
  <cellStyles count="2614">
    <cellStyle name="20% - Accent1" xfId="1112"/>
    <cellStyle name="20% - Accent1 2" xfId="1"/>
    <cellStyle name="20% - Accent2" xfId="1116"/>
    <cellStyle name="20% - Accent2 2" xfId="2"/>
    <cellStyle name="20% - Accent3" xfId="1120"/>
    <cellStyle name="20% - Accent3 2" xfId="3"/>
    <cellStyle name="20% - Accent4" xfId="1124"/>
    <cellStyle name="20% - Accent4 2" xfId="4"/>
    <cellStyle name="20% - Accent5" xfId="1128"/>
    <cellStyle name="20% - Accent5 2" xfId="5"/>
    <cellStyle name="20% - Accent6" xfId="1132"/>
    <cellStyle name="20% - Accent6 2" xfId="6"/>
    <cellStyle name="20% - Énfasis1 2" xfId="7"/>
    <cellStyle name="20% - Énfasis1 2 2" xfId="8"/>
    <cellStyle name="20% - Énfasis2 2" xfId="9"/>
    <cellStyle name="20% - Énfasis2 2 2" xfId="10"/>
    <cellStyle name="20% - Énfasis3 2" xfId="11"/>
    <cellStyle name="20% - Énfasis3 2 2" xfId="12"/>
    <cellStyle name="20% - Énfasis4 2" xfId="13"/>
    <cellStyle name="20% - Énfasis4 2 2" xfId="14"/>
    <cellStyle name="20% - Énfasis5 2" xfId="15"/>
    <cellStyle name="20% - Énfasis5 2 2" xfId="16"/>
    <cellStyle name="20% - Énfasis6 2" xfId="17"/>
    <cellStyle name="20% - Énfasis6 2 2" xfId="18"/>
    <cellStyle name="40% - Accent1" xfId="1113"/>
    <cellStyle name="40% - Accent1 2" xfId="19"/>
    <cellStyle name="40% - Accent2" xfId="1117"/>
    <cellStyle name="40% - Accent2 2" xfId="20"/>
    <cellStyle name="40% - Accent3" xfId="1121"/>
    <cellStyle name="40% - Accent3 2" xfId="21"/>
    <cellStyle name="40% - Accent4" xfId="1125"/>
    <cellStyle name="40% - Accent4 2" xfId="22"/>
    <cellStyle name="40% - Accent5" xfId="1129"/>
    <cellStyle name="40% - Accent5 2" xfId="23"/>
    <cellStyle name="40% - Accent6" xfId="1133"/>
    <cellStyle name="40% - Accent6 2" xfId="24"/>
    <cellStyle name="40% - Énfasis1 2" xfId="25"/>
    <cellStyle name="40% - Énfasis1 2 2" xfId="26"/>
    <cellStyle name="40% - Énfasis2 2" xfId="27"/>
    <cellStyle name="40% - Énfasis2 2 2" xfId="28"/>
    <cellStyle name="40% - Énfasis3 2" xfId="29"/>
    <cellStyle name="40% - Énfasis3 2 2" xfId="30"/>
    <cellStyle name="40% - Énfasis4 2" xfId="31"/>
    <cellStyle name="40% - Énfasis4 2 2" xfId="32"/>
    <cellStyle name="40% - Énfasis5 2" xfId="33"/>
    <cellStyle name="40% - Énfasis5 2 2" xfId="34"/>
    <cellStyle name="40% - Énfasis6 2" xfId="35"/>
    <cellStyle name="40% - Énfasis6 2 2" xfId="36"/>
    <cellStyle name="60% - Accent1" xfId="1114"/>
    <cellStyle name="60% - Accent1 2" xfId="37"/>
    <cellStyle name="60% - Accent2" xfId="1118"/>
    <cellStyle name="60% - Accent2 2" xfId="38"/>
    <cellStyle name="60% - Accent3" xfId="1122"/>
    <cellStyle name="60% - Accent3 2" xfId="39"/>
    <cellStyle name="60% - Accent4" xfId="1126"/>
    <cellStyle name="60% - Accent4 2" xfId="40"/>
    <cellStyle name="60% - Accent5" xfId="1130"/>
    <cellStyle name="60% - Accent5 2" xfId="41"/>
    <cellStyle name="60% - Accent6" xfId="1134"/>
    <cellStyle name="60% - Accent6 2" xfId="42"/>
    <cellStyle name="60% - Énfasis1 2" xfId="43"/>
    <cellStyle name="60% - Énfasis1 2 2" xfId="44"/>
    <cellStyle name="60% - Énfasis2 2" xfId="45"/>
    <cellStyle name="60% - Énfasis2 2 2" xfId="46"/>
    <cellStyle name="60% - Énfasis3 2" xfId="47"/>
    <cellStyle name="60% - Énfasis3 2 2" xfId="48"/>
    <cellStyle name="60% - Énfasis4 2" xfId="49"/>
    <cellStyle name="60% - Énfasis4 2 2" xfId="50"/>
    <cellStyle name="60% - Énfasis5 2" xfId="51"/>
    <cellStyle name="60% - Énfasis5 2 2" xfId="52"/>
    <cellStyle name="60% - Énfasis6 2" xfId="53"/>
    <cellStyle name="60% - Énfasis6 2 2" xfId="54"/>
    <cellStyle name="Accent1" xfId="1111"/>
    <cellStyle name="Accent1 2" xfId="55"/>
    <cellStyle name="Accent2" xfId="1115"/>
    <cellStyle name="Accent2 2" xfId="56"/>
    <cellStyle name="Accent3" xfId="1119"/>
    <cellStyle name="Accent3 2" xfId="57"/>
    <cellStyle name="Accent4" xfId="1123"/>
    <cellStyle name="Accent4 2" xfId="58"/>
    <cellStyle name="Accent5" xfId="1127"/>
    <cellStyle name="Accent5 2" xfId="59"/>
    <cellStyle name="Accent6" xfId="1131"/>
    <cellStyle name="Accent6 2" xfId="60"/>
    <cellStyle name="Bad" xfId="1105"/>
    <cellStyle name="Bad 2" xfId="61"/>
    <cellStyle name="Buena 2" xfId="62"/>
    <cellStyle name="Buena 2 2" xfId="63"/>
    <cellStyle name="Bueno" xfId="279" builtinId="26" customBuiltin="1"/>
    <cellStyle name="Calculation" xfId="1108"/>
    <cellStyle name="Calculation 2" xfId="64"/>
    <cellStyle name="Calculation 2 2" xfId="2532"/>
    <cellStyle name="Calculation 3" xfId="2528"/>
    <cellStyle name="Cálculo 2" xfId="65"/>
    <cellStyle name="Cálculo 2 2" xfId="66"/>
    <cellStyle name="Cálculo 2 2 2" xfId="2533"/>
    <cellStyle name="Cálculo 2 3" xfId="2523"/>
    <cellStyle name="Celda de comprobación" xfId="71" builtinId="23" customBuiltin="1"/>
    <cellStyle name="Celda de comprobación 2" xfId="67"/>
    <cellStyle name="Celda de comprobación 2 2" xfId="68"/>
    <cellStyle name="Celda vinculada" xfId="292" builtinId="24" customBuiltin="1"/>
    <cellStyle name="Celda vinculada 2" xfId="69"/>
    <cellStyle name="Celda vinculada 2 2" xfId="70"/>
    <cellStyle name="Check Cell 2" xfId="72"/>
    <cellStyle name="Comma 10" xfId="73"/>
    <cellStyle name="Comma 11" xfId="74"/>
    <cellStyle name="Comma 12" xfId="75"/>
    <cellStyle name="Comma 13" xfId="76"/>
    <cellStyle name="Comma 14" xfId="77"/>
    <cellStyle name="Comma 15" xfId="78"/>
    <cellStyle name="Comma 16" xfId="79"/>
    <cellStyle name="Comma 17" xfId="80"/>
    <cellStyle name="Comma 18" xfId="81"/>
    <cellStyle name="Comma 19" xfId="82"/>
    <cellStyle name="Comma 2" xfId="83"/>
    <cellStyle name="Comma 2 2" xfId="84"/>
    <cellStyle name="Comma 2 2 2" xfId="85"/>
    <cellStyle name="Comma 2 2 2 2" xfId="86"/>
    <cellStyle name="Comma 2 2 2 2 2" xfId="87"/>
    <cellStyle name="Comma 2 2 2 2 2 2" xfId="88"/>
    <cellStyle name="Comma 2 2 2 2 2 2 2" xfId="89"/>
    <cellStyle name="Comma 2 2 2 2 2 2 2 2" xfId="90"/>
    <cellStyle name="Comma 2 2 2 2 2 2 2 2 2" xfId="91"/>
    <cellStyle name="Comma 2 2 2 2 2 2 2 2 2 2" xfId="92"/>
    <cellStyle name="Comma 2 2 2 2 2 2 2 2 2 2 2" xfId="93"/>
    <cellStyle name="Comma 2 2 2 2 2 2 2 2 2 2 2 2" xfId="94"/>
    <cellStyle name="Comma 2 2 2 2 2 2 2 2 2 3" xfId="95"/>
    <cellStyle name="Comma 2 2 2 2 2 2 2 2 3" xfId="96"/>
    <cellStyle name="Comma 2 2 2 2 2 2 2 2 3 2" xfId="97"/>
    <cellStyle name="Comma 2 2 2 2 2 2 2 3" xfId="98"/>
    <cellStyle name="Comma 2 2 2 2 2 2 2 3 2" xfId="99"/>
    <cellStyle name="Comma 2 2 2 2 2 2 2 3 2 2" xfId="100"/>
    <cellStyle name="Comma 2 2 2 2 2 2 2 4" xfId="101"/>
    <cellStyle name="Comma 2 2 2 2 2 2 3" xfId="102"/>
    <cellStyle name="Comma 2 2 2 2 2 2 3 2" xfId="103"/>
    <cellStyle name="Comma 2 2 2 2 2 2 3 2 2" xfId="104"/>
    <cellStyle name="Comma 2 2 2 2 2 2 3 2 2 2" xfId="105"/>
    <cellStyle name="Comma 2 2 2 2 2 2 3 3" xfId="106"/>
    <cellStyle name="Comma 2 2 2 2 2 2 4" xfId="107"/>
    <cellStyle name="Comma 2 2 2 2 2 2 4 2" xfId="108"/>
    <cellStyle name="Comma 2 2 2 2 2 3" xfId="109"/>
    <cellStyle name="Comma 2 2 2 2 2 3 2" xfId="110"/>
    <cellStyle name="Comma 2 2 2 2 2 3 2 2" xfId="111"/>
    <cellStyle name="Comma 2 2 2 2 2 3 2 2 2" xfId="112"/>
    <cellStyle name="Comma 2 2 2 2 2 3 2 2 2 2" xfId="113"/>
    <cellStyle name="Comma 2 2 2 2 2 3 2 3" xfId="114"/>
    <cellStyle name="Comma 2 2 2 2 2 3 3" xfId="115"/>
    <cellStyle name="Comma 2 2 2 2 2 3 3 2" xfId="116"/>
    <cellStyle name="Comma 2 2 2 2 2 4" xfId="117"/>
    <cellStyle name="Comma 2 2 2 2 2 4 2" xfId="118"/>
    <cellStyle name="Comma 2 2 2 2 2 4 2 2" xfId="119"/>
    <cellStyle name="Comma 2 2 2 2 2 5" xfId="120"/>
    <cellStyle name="Comma 2 2 2 2 3" xfId="121"/>
    <cellStyle name="Comma 2 2 2 2 3 2" xfId="122"/>
    <cellStyle name="Comma 2 2 2 2 3 2 2" xfId="123"/>
    <cellStyle name="Comma 2 2 2 2 3 2 2 2" xfId="124"/>
    <cellStyle name="Comma 2 2 2 2 3 2 2 2 2" xfId="125"/>
    <cellStyle name="Comma 2 2 2 2 3 2 2 2 2 2" xfId="126"/>
    <cellStyle name="Comma 2 2 2 2 3 2 2 3" xfId="127"/>
    <cellStyle name="Comma 2 2 2 2 3 2 3" xfId="128"/>
    <cellStyle name="Comma 2 2 2 2 3 2 3 2" xfId="129"/>
    <cellStyle name="Comma 2 2 2 2 3 3" xfId="130"/>
    <cellStyle name="Comma 2 2 2 2 3 3 2" xfId="131"/>
    <cellStyle name="Comma 2 2 2 2 3 3 2 2" xfId="132"/>
    <cellStyle name="Comma 2 2 2 2 3 4" xfId="133"/>
    <cellStyle name="Comma 2 2 2 2 4" xfId="134"/>
    <cellStyle name="Comma 2 2 2 2 4 2" xfId="135"/>
    <cellStyle name="Comma 2 2 2 2 4 2 2" xfId="136"/>
    <cellStyle name="Comma 2 2 2 2 4 2 2 2" xfId="137"/>
    <cellStyle name="Comma 2 2 2 2 4 3" xfId="138"/>
    <cellStyle name="Comma 2 2 2 2 5" xfId="139"/>
    <cellStyle name="Comma 2 2 2 2 5 2" xfId="140"/>
    <cellStyle name="Comma 2 2 2 3" xfId="141"/>
    <cellStyle name="Comma 2 2 2 3 2" xfId="142"/>
    <cellStyle name="Comma 2 2 2 3 2 2" xfId="143"/>
    <cellStyle name="Comma 2 2 2 3 2 2 2" xfId="144"/>
    <cellStyle name="Comma 2 2 2 3 2 2 2 2" xfId="145"/>
    <cellStyle name="Comma 2 2 2 3 2 2 2 2 2" xfId="146"/>
    <cellStyle name="Comma 2 2 2 3 2 2 2 2 2 2" xfId="147"/>
    <cellStyle name="Comma 2 2 2 3 2 2 2 3" xfId="148"/>
    <cellStyle name="Comma 2 2 2 3 2 2 3" xfId="149"/>
    <cellStyle name="Comma 2 2 2 3 2 2 3 2" xfId="150"/>
    <cellStyle name="Comma 2 2 2 3 2 3" xfId="151"/>
    <cellStyle name="Comma 2 2 2 3 2 3 2" xfId="152"/>
    <cellStyle name="Comma 2 2 2 3 2 3 2 2" xfId="153"/>
    <cellStyle name="Comma 2 2 2 3 2 4" xfId="154"/>
    <cellStyle name="Comma 2 2 2 3 3" xfId="155"/>
    <cellStyle name="Comma 2 2 2 3 3 2" xfId="156"/>
    <cellStyle name="Comma 2 2 2 3 3 2 2" xfId="157"/>
    <cellStyle name="Comma 2 2 2 3 3 2 2 2" xfId="158"/>
    <cellStyle name="Comma 2 2 2 3 3 3" xfId="159"/>
    <cellStyle name="Comma 2 2 2 3 4" xfId="160"/>
    <cellStyle name="Comma 2 2 2 3 4 2" xfId="161"/>
    <cellStyle name="Comma 2 2 2 4" xfId="162"/>
    <cellStyle name="Comma 2 2 2 4 2" xfId="163"/>
    <cellStyle name="Comma 2 2 2 4 2 2" xfId="164"/>
    <cellStyle name="Comma 2 2 2 4 2 2 2" xfId="165"/>
    <cellStyle name="Comma 2 2 2 4 2 2 2 2" xfId="166"/>
    <cellStyle name="Comma 2 2 2 4 2 3" xfId="167"/>
    <cellStyle name="Comma 2 2 2 4 3" xfId="168"/>
    <cellStyle name="Comma 2 2 2 4 3 2" xfId="169"/>
    <cellStyle name="Comma 2 2 2 5" xfId="170"/>
    <cellStyle name="Comma 2 2 2 5 2" xfId="171"/>
    <cellStyle name="Comma 2 2 2 5 2 2" xfId="172"/>
    <cellStyle name="Comma 2 2 2 6" xfId="173"/>
    <cellStyle name="Comma 2 2 3" xfId="174"/>
    <cellStyle name="Comma 2 2 3 2" xfId="175"/>
    <cellStyle name="Comma 2 2 3 2 2" xfId="176"/>
    <cellStyle name="Comma 2 2 3 2 2 2" xfId="177"/>
    <cellStyle name="Comma 2 2 3 2 2 2 2" xfId="178"/>
    <cellStyle name="Comma 2 2 3 2 2 2 2 2" xfId="179"/>
    <cellStyle name="Comma 2 2 3 2 2 2 2 2 2" xfId="180"/>
    <cellStyle name="Comma 2 2 3 2 2 2 2 2 2 2" xfId="181"/>
    <cellStyle name="Comma 2 2 3 2 2 2 2 3" xfId="182"/>
    <cellStyle name="Comma 2 2 3 2 2 2 3" xfId="183"/>
    <cellStyle name="Comma 2 2 3 2 2 2 3 2" xfId="184"/>
    <cellStyle name="Comma 2 2 3 2 2 3" xfId="185"/>
    <cellStyle name="Comma 2 2 3 2 2 3 2" xfId="186"/>
    <cellStyle name="Comma 2 2 3 2 2 3 2 2" xfId="187"/>
    <cellStyle name="Comma 2 2 3 2 2 4" xfId="188"/>
    <cellStyle name="Comma 2 2 3 2 3" xfId="189"/>
    <cellStyle name="Comma 2 2 3 2 3 2" xfId="190"/>
    <cellStyle name="Comma 2 2 3 2 3 2 2" xfId="191"/>
    <cellStyle name="Comma 2 2 3 2 3 2 2 2" xfId="192"/>
    <cellStyle name="Comma 2 2 3 2 3 3" xfId="193"/>
    <cellStyle name="Comma 2 2 3 2 4" xfId="194"/>
    <cellStyle name="Comma 2 2 3 2 4 2" xfId="195"/>
    <cellStyle name="Comma 2 2 3 3" xfId="196"/>
    <cellStyle name="Comma 2 2 3 3 2" xfId="197"/>
    <cellStyle name="Comma 2 2 3 3 2 2" xfId="198"/>
    <cellStyle name="Comma 2 2 3 3 2 2 2" xfId="199"/>
    <cellStyle name="Comma 2 2 3 3 2 2 2 2" xfId="200"/>
    <cellStyle name="Comma 2 2 3 3 2 3" xfId="201"/>
    <cellStyle name="Comma 2 2 3 3 3" xfId="202"/>
    <cellStyle name="Comma 2 2 3 3 3 2" xfId="203"/>
    <cellStyle name="Comma 2 2 3 4" xfId="204"/>
    <cellStyle name="Comma 2 2 3 4 2" xfId="205"/>
    <cellStyle name="Comma 2 2 3 4 2 2" xfId="206"/>
    <cellStyle name="Comma 2 2 3 5" xfId="207"/>
    <cellStyle name="Comma 2 2 4" xfId="208"/>
    <cellStyle name="Comma 2 2 4 2" xfId="209"/>
    <cellStyle name="Comma 2 2 4 2 2" xfId="210"/>
    <cellStyle name="Comma 2 2 4 2 2 2" xfId="211"/>
    <cellStyle name="Comma 2 2 4 2 2 2 2" xfId="212"/>
    <cellStyle name="Comma 2 2 4 2 2 2 2 2" xfId="213"/>
    <cellStyle name="Comma 2 2 4 2 2 3" xfId="214"/>
    <cellStyle name="Comma 2 2 4 2 3" xfId="215"/>
    <cellStyle name="Comma 2 2 4 2 3 2" xfId="216"/>
    <cellStyle name="Comma 2 2 4 3" xfId="217"/>
    <cellStyle name="Comma 2 2 4 3 2" xfId="218"/>
    <cellStyle name="Comma 2 2 4 3 2 2" xfId="219"/>
    <cellStyle name="Comma 2 2 4 4" xfId="220"/>
    <cellStyle name="Comma 2 2 5" xfId="221"/>
    <cellStyle name="Comma 2 2 5 2" xfId="222"/>
    <cellStyle name="Comma 2 2 5 2 2" xfId="223"/>
    <cellStyle name="Comma 2 2 5 2 2 2" xfId="224"/>
    <cellStyle name="Comma 2 2 5 3" xfId="225"/>
    <cellStyle name="Comma 2 2 6" xfId="226"/>
    <cellStyle name="Comma 2 2 6 2" xfId="227"/>
    <cellStyle name="Comma 2 2 7" xfId="1636"/>
    <cellStyle name="Comma 2 3" xfId="228"/>
    <cellStyle name="Comma 2 3 2" xfId="628"/>
    <cellStyle name="Comma 2 3 3" xfId="2493"/>
    <cellStyle name="Comma 2 4" xfId="229"/>
    <cellStyle name="Comma 2 4 2" xfId="230"/>
    <cellStyle name="Comma 2 4 3" xfId="231"/>
    <cellStyle name="Comma 2 4 4" xfId="232"/>
    <cellStyle name="Comma 2 4 5" xfId="233"/>
    <cellStyle name="Comma 2 4 6" xfId="629"/>
    <cellStyle name="Comma 2 5" xfId="234"/>
    <cellStyle name="Comma 2 6" xfId="235"/>
    <cellStyle name="Comma 2 7" xfId="236"/>
    <cellStyle name="Comma 2 8" xfId="1140"/>
    <cellStyle name="Comma 20" xfId="237"/>
    <cellStyle name="Comma 21" xfId="238"/>
    <cellStyle name="Comma 22" xfId="239"/>
    <cellStyle name="Comma 22 2" xfId="240"/>
    <cellStyle name="Comma 23" xfId="241"/>
    <cellStyle name="Comma 24" xfId="242"/>
    <cellStyle name="Comma 24 2" xfId="243"/>
    <cellStyle name="Comma 25" xfId="244"/>
    <cellStyle name="Comma 26" xfId="245"/>
    <cellStyle name="Comma 26 2" xfId="246"/>
    <cellStyle name="Comma 29" xfId="247"/>
    <cellStyle name="Comma 3" xfId="248"/>
    <cellStyle name="Comma 3 2" xfId="249"/>
    <cellStyle name="Comma 3 3" xfId="250"/>
    <cellStyle name="Comma 3 4" xfId="251"/>
    <cellStyle name="Comma 3 5" xfId="252"/>
    <cellStyle name="Comma 3 6" xfId="253"/>
    <cellStyle name="Comma 3 7" xfId="630"/>
    <cellStyle name="Comma 4" xfId="254"/>
    <cellStyle name="Comma 5" xfId="255"/>
    <cellStyle name="Comma 5 2" xfId="631"/>
    <cellStyle name="Comma 6" xfId="256"/>
    <cellStyle name="Comma 7" xfId="257"/>
    <cellStyle name="Comma 8" xfId="258"/>
    <cellStyle name="Comma 9" xfId="259"/>
    <cellStyle name="Currency 2 2" xfId="632"/>
    <cellStyle name="Currency 2 3" xfId="633"/>
    <cellStyle name="Currency 2 4" xfId="634"/>
    <cellStyle name="Currency 2 5" xfId="635"/>
    <cellStyle name="Currency_CI-Prov" xfId="636"/>
    <cellStyle name="Diseño" xfId="260"/>
    <cellStyle name="Encabezado 1" xfId="281" builtinId="16" customBuiltin="1"/>
    <cellStyle name="Encabezado 4" xfId="285" builtinId="19" customBuiltin="1"/>
    <cellStyle name="Encabezado 4 2" xfId="261"/>
    <cellStyle name="Encabezado 4 2 2" xfId="262"/>
    <cellStyle name="Énfasis1 2" xfId="263"/>
    <cellStyle name="Énfasis1 2 2" xfId="264"/>
    <cellStyle name="Énfasis2 2" xfId="265"/>
    <cellStyle name="Énfasis2 2 2" xfId="266"/>
    <cellStyle name="Énfasis3 2" xfId="267"/>
    <cellStyle name="Énfasis3 2 2" xfId="268"/>
    <cellStyle name="Énfasis4 2" xfId="269"/>
    <cellStyle name="Énfasis4 2 2" xfId="270"/>
    <cellStyle name="Énfasis5 2" xfId="271"/>
    <cellStyle name="Énfasis5 2 2" xfId="272"/>
    <cellStyle name="Énfasis6 2" xfId="273"/>
    <cellStyle name="Énfasis6 2 2" xfId="274"/>
    <cellStyle name="Entrada" xfId="290" builtinId="20" customBuiltin="1"/>
    <cellStyle name="Entrada 2" xfId="275"/>
    <cellStyle name="Entrada 2 2" xfId="276"/>
    <cellStyle name="Entrada 2 2 2" xfId="2534"/>
    <cellStyle name="Entrada 2 3" xfId="2524"/>
    <cellStyle name="Euro" xfId="277"/>
    <cellStyle name="Euro 2" xfId="600"/>
    <cellStyle name="Euro 2 2" xfId="1141"/>
    <cellStyle name="Euro 3" xfId="637"/>
    <cellStyle name="Euro 3 2" xfId="1637"/>
    <cellStyle name="Euro 4" xfId="638"/>
    <cellStyle name="Euro 4 2" xfId="1012"/>
    <cellStyle name="Euro 5" xfId="1066"/>
    <cellStyle name="Euro 6" xfId="2476"/>
    <cellStyle name="Explanatory Text" xfId="1109"/>
    <cellStyle name="Explanatory Text 2" xfId="278"/>
    <cellStyle name="Followed Hyperlink" xfId="639"/>
    <cellStyle name="Followed Hyperlink 2" xfId="640"/>
    <cellStyle name="Good 2" xfId="280"/>
    <cellStyle name="Heading 1 2" xfId="282"/>
    <cellStyle name="Heading 2" xfId="1103"/>
    <cellStyle name="Heading 2 2" xfId="283"/>
    <cellStyle name="Heading 3" xfId="1104"/>
    <cellStyle name="Heading 3 2" xfId="284"/>
    <cellStyle name="Heading 4 2" xfId="286"/>
    <cellStyle name="Hipervínculo" xfId="1087"/>
    <cellStyle name="Hipervínculo 2" xfId="287"/>
    <cellStyle name="Hipervínculo 2 2" xfId="1142"/>
    <cellStyle name="Hipervínculo 3" xfId="1100"/>
    <cellStyle name="Hipervínculo 3 2" xfId="2494"/>
    <cellStyle name="Hipervínculo 4" xfId="2576"/>
    <cellStyle name="Hipervínculo 5" xfId="2579"/>
    <cellStyle name="Hyperlink" xfId="641"/>
    <cellStyle name="Hyperlink 2" xfId="642"/>
    <cellStyle name="Incorrecto 2" xfId="288"/>
    <cellStyle name="Incorrecto 2 2" xfId="289"/>
    <cellStyle name="Input 2" xfId="291"/>
    <cellStyle name="Input 2 2" xfId="2535"/>
    <cellStyle name="Input 3" xfId="2529"/>
    <cellStyle name="Linked Cell 2" xfId="293"/>
    <cellStyle name="Millares" xfId="294" builtinId="3"/>
    <cellStyle name="Millares 10" xfId="643"/>
    <cellStyle name="Millares 10 2" xfId="577"/>
    <cellStyle name="Millares 10 2 2" xfId="644"/>
    <cellStyle name="Millares 10 2 2 2" xfId="645"/>
    <cellStyle name="Millares 10 2 2 2 2" xfId="646"/>
    <cellStyle name="Millares 10 2 2 2 2 2" xfId="1143"/>
    <cellStyle name="Millares 10 2 2 2 2 2 2" xfId="1638"/>
    <cellStyle name="Millares 10 2 2 2 2 3" xfId="1639"/>
    <cellStyle name="Millares 10 2 2 2 3" xfId="1144"/>
    <cellStyle name="Millares 10 2 2 2 3 2" xfId="1640"/>
    <cellStyle name="Millares 10 2 2 2 4" xfId="1641"/>
    <cellStyle name="Millares 10 2 2 3" xfId="647"/>
    <cellStyle name="Millares 10 2 2 3 2" xfId="1145"/>
    <cellStyle name="Millares 10 2 2 3 2 2" xfId="1642"/>
    <cellStyle name="Millares 10 2 2 3 3" xfId="1643"/>
    <cellStyle name="Millares 10 2 2 4" xfId="1146"/>
    <cellStyle name="Millares 10 2 2 4 2" xfId="1644"/>
    <cellStyle name="Millares 10 2 2 5" xfId="1645"/>
    <cellStyle name="Millares 10 2 3" xfId="648"/>
    <cellStyle name="Millares 10 2 3 2" xfId="649"/>
    <cellStyle name="Millares 10 2 3 2 2" xfId="1147"/>
    <cellStyle name="Millares 10 2 3 2 2 2" xfId="1646"/>
    <cellStyle name="Millares 10 2 3 2 3" xfId="1647"/>
    <cellStyle name="Millares 10 2 3 3" xfId="1148"/>
    <cellStyle name="Millares 10 2 3 3 2" xfId="1648"/>
    <cellStyle name="Millares 10 2 3 4" xfId="1649"/>
    <cellStyle name="Millares 10 2 4" xfId="650"/>
    <cellStyle name="Millares 10 2 4 2" xfId="1149"/>
    <cellStyle name="Millares 10 2 4 2 2" xfId="1650"/>
    <cellStyle name="Millares 10 2 4 3" xfId="1651"/>
    <cellStyle name="Millares 10 2 5" xfId="651"/>
    <cellStyle name="Millares 10 2 5 2" xfId="2612"/>
    <cellStyle name="Millares 10 2 6" xfId="1150"/>
    <cellStyle name="Millares 10 2 7" xfId="2492"/>
    <cellStyle name="Millares 10 2 8" xfId="2611"/>
    <cellStyle name="Millares 10 3" xfId="652"/>
    <cellStyle name="Millares 10 3 2" xfId="1652"/>
    <cellStyle name="Millares 10 4" xfId="2489"/>
    <cellStyle name="Millares 11" xfId="653"/>
    <cellStyle name="Millares 11 10" xfId="1653"/>
    <cellStyle name="Millares 11 2" xfId="654"/>
    <cellStyle name="Millares 11 2 2" xfId="1654"/>
    <cellStyle name="Millares 11 2 3" xfId="2597"/>
    <cellStyle name="Millares 11 3" xfId="655"/>
    <cellStyle name="Millares 11 3 2" xfId="1655"/>
    <cellStyle name="Millares 11 4" xfId="656"/>
    <cellStyle name="Millares 11 4 2" xfId="1656"/>
    <cellStyle name="Millares 11 5" xfId="657"/>
    <cellStyle name="Millares 11 5 2" xfId="1657"/>
    <cellStyle name="Millares 11 6" xfId="658"/>
    <cellStyle name="Millares 11 6 2" xfId="1658"/>
    <cellStyle name="Millares 11 7" xfId="659"/>
    <cellStyle name="Millares 11 7 2" xfId="1659"/>
    <cellStyle name="Millares 11 8" xfId="660"/>
    <cellStyle name="Millares 11 8 2" xfId="1660"/>
    <cellStyle name="Millares 11 9" xfId="661"/>
    <cellStyle name="Millares 11 9 2" xfId="1661"/>
    <cellStyle name="Millares 12" xfId="662"/>
    <cellStyle name="Millares 12 2" xfId="1013"/>
    <cellStyle name="Millares 12 3" xfId="1151"/>
    <cellStyle name="Millares 13" xfId="663"/>
    <cellStyle name="Millares 13 10" xfId="1014"/>
    <cellStyle name="Millares 13 10 2" xfId="1152"/>
    <cellStyle name="Millares 13 11" xfId="1153"/>
    <cellStyle name="Millares 13 11 2" xfId="1662"/>
    <cellStyle name="Millares 13 12" xfId="664"/>
    <cellStyle name="Millares 13 12 2" xfId="1663"/>
    <cellStyle name="Millares 13 13" xfId="665"/>
    <cellStyle name="Millares 13 13 2" xfId="1664"/>
    <cellStyle name="Millares 13 14" xfId="1154"/>
    <cellStyle name="Millares 13 14 2" xfId="1665"/>
    <cellStyle name="Millares 13 15" xfId="1155"/>
    <cellStyle name="Millares 13 15 2" xfId="1666"/>
    <cellStyle name="Millares 13 16" xfId="1156"/>
    <cellStyle name="Millares 13 16 2" xfId="1667"/>
    <cellStyle name="Millares 13 17" xfId="1668"/>
    <cellStyle name="Millares 13 2" xfId="666"/>
    <cellStyle name="Millares 13 2 2" xfId="667"/>
    <cellStyle name="Millares 13 2 2 2" xfId="668"/>
    <cellStyle name="Millares 13 2 2 2 2" xfId="1157"/>
    <cellStyle name="Millares 13 2 2 2 2 2" xfId="1669"/>
    <cellStyle name="Millares 13 2 2 2 3" xfId="1670"/>
    <cellStyle name="Millares 13 2 2 3" xfId="1158"/>
    <cellStyle name="Millares 13 2 2 3 2" xfId="1671"/>
    <cellStyle name="Millares 13 2 2 4" xfId="1672"/>
    <cellStyle name="Millares 13 2 3" xfId="669"/>
    <cellStyle name="Millares 13 2 3 2" xfId="1159"/>
    <cellStyle name="Millares 13 2 3 2 2" xfId="1673"/>
    <cellStyle name="Millares 13 2 3 3" xfId="1674"/>
    <cellStyle name="Millares 13 2 4" xfId="1160"/>
    <cellStyle name="Millares 13 2 4 2" xfId="1675"/>
    <cellStyle name="Millares 13 2 5" xfId="1676"/>
    <cellStyle name="Millares 13 3" xfId="670"/>
    <cellStyle name="Millares 13 3 2" xfId="671"/>
    <cellStyle name="Millares 13 3 2 2" xfId="1161"/>
    <cellStyle name="Millares 13 3 2 2 2" xfId="1677"/>
    <cellStyle name="Millares 13 3 2 3" xfId="1678"/>
    <cellStyle name="Millares 13 3 3" xfId="1162"/>
    <cellStyle name="Millares 13 3 3 2" xfId="1679"/>
    <cellStyle name="Millares 13 3 4" xfId="1680"/>
    <cellStyle name="Millares 13 4" xfId="672"/>
    <cellStyle name="Millares 13 4 2" xfId="1163"/>
    <cellStyle name="Millares 13 4 2 2" xfId="1681"/>
    <cellStyle name="Millares 13 4 3" xfId="1682"/>
    <cellStyle name="Millares 13 5" xfId="673"/>
    <cellStyle name="Millares 13 5 2" xfId="1683"/>
    <cellStyle name="Millares 13 6" xfId="674"/>
    <cellStyle name="Millares 13 6 2" xfId="1684"/>
    <cellStyle name="Millares 13 7" xfId="675"/>
    <cellStyle name="Millares 13 7 2" xfId="1685"/>
    <cellStyle name="Millares 13 8" xfId="676"/>
    <cellStyle name="Millares 13 8 2" xfId="1686"/>
    <cellStyle name="Millares 13 9" xfId="677"/>
    <cellStyle name="Millares 13 9 2" xfId="1164"/>
    <cellStyle name="Millares 13 9 2 2" xfId="1687"/>
    <cellStyle name="Millares 13 9 3" xfId="1688"/>
    <cellStyle name="Millares 14" xfId="678"/>
    <cellStyle name="Millares 14 2" xfId="1015"/>
    <cellStyle name="Millares 14 2 2" xfId="1167"/>
    <cellStyle name="Millares 14 2 2 2" xfId="1168"/>
    <cellStyle name="Millares 14 2 2 2 2" xfId="1169"/>
    <cellStyle name="Millares 14 2 2 2 2 2" xfId="1170"/>
    <cellStyle name="Millares 14 2 2 2 2 2 2" xfId="1689"/>
    <cellStyle name="Millares 14 2 2 2 2 3" xfId="1690"/>
    <cellStyle name="Millares 14 2 2 2 3" xfId="1691"/>
    <cellStyle name="Millares 14 2 2 3" xfId="1692"/>
    <cellStyle name="Millares 14 2 3" xfId="1166"/>
    <cellStyle name="Millares 14 3" xfId="1079"/>
    <cellStyle name="Millares 14 4" xfId="1165"/>
    <cellStyle name="Millares 15" xfId="295"/>
    <cellStyle name="Millares 15 2" xfId="1171"/>
    <cellStyle name="Millares 16" xfId="679"/>
    <cellStyle name="Millares 16 2" xfId="1016"/>
    <cellStyle name="Millares 16 2 2" xfId="1693"/>
    <cellStyle name="Millares 16 3" xfId="1172"/>
    <cellStyle name="Millares 17" xfId="1017"/>
    <cellStyle name="Millares 17 2" xfId="1174"/>
    <cellStyle name="Millares 17 2 2" xfId="1694"/>
    <cellStyle name="Millares 17 3" xfId="1173"/>
    <cellStyle name="Millares 18" xfId="1060"/>
    <cellStyle name="Millares 18 2" xfId="1067"/>
    <cellStyle name="Millares 18 3" xfId="1175"/>
    <cellStyle name="Millares 19" xfId="1076"/>
    <cellStyle name="Millares 19 2" xfId="1082"/>
    <cellStyle name="Millares 19 2 2" xfId="1695"/>
    <cellStyle name="Millares 19 3" xfId="1176"/>
    <cellStyle name="Millares 2" xfId="296"/>
    <cellStyle name="Millares 2 10" xfId="680"/>
    <cellStyle name="Millares 2 11" xfId="1090"/>
    <cellStyle name="Millares 2 2" xfId="297"/>
    <cellStyle name="Millares 2 2 2" xfId="681"/>
    <cellStyle name="Millares 2 2 2 2" xfId="1177"/>
    <cellStyle name="Millares 2 2 3" xfId="682"/>
    <cellStyle name="Millares 2 2 3 2" xfId="1696"/>
    <cellStyle name="Millares 2 2 4" xfId="2598"/>
    <cellStyle name="Millares 2 3" xfId="298"/>
    <cellStyle name="Millares 2 3 2" xfId="683"/>
    <cellStyle name="Millares 2 4" xfId="299"/>
    <cellStyle name="Millares 2 4 2" xfId="300"/>
    <cellStyle name="Millares 2 4 2 2" xfId="1697"/>
    <cellStyle name="Millares 2 5" xfId="301"/>
    <cellStyle name="Millares 2 5 2" xfId="1178"/>
    <cellStyle name="Millares 2 6" xfId="302"/>
    <cellStyle name="Millares 2 6 2" xfId="1179"/>
    <cellStyle name="Millares 2 7" xfId="303"/>
    <cellStyle name="Millares 2 7 2" xfId="2587"/>
    <cellStyle name="Millares 2 8" xfId="304"/>
    <cellStyle name="Millares 2 9" xfId="305"/>
    <cellStyle name="Millares 20" xfId="1085"/>
    <cellStyle name="Millares 21" xfId="1096"/>
    <cellStyle name="Millares 21 2" xfId="2473"/>
    <cellStyle name="Millares 22" xfId="2474"/>
    <cellStyle name="Millares 23" xfId="2477"/>
    <cellStyle name="Millares 23 2" xfId="2586"/>
    <cellStyle name="Millares 24" xfId="2485"/>
    <cellStyle name="Millares 25" xfId="2545"/>
    <cellStyle name="Millares 25 2" xfId="2556"/>
    <cellStyle name="Millares 26" xfId="2550"/>
    <cellStyle name="Millares 26 2" xfId="2560"/>
    <cellStyle name="Millares 27" xfId="2566"/>
    <cellStyle name="Millares 28" xfId="2568"/>
    <cellStyle name="Millares 29" xfId="2571"/>
    <cellStyle name="Millares 3" xfId="306"/>
    <cellStyle name="Millares 3 10" xfId="1180"/>
    <cellStyle name="Millares 3 10 2" xfId="1698"/>
    <cellStyle name="Millares 3 11" xfId="1181"/>
    <cellStyle name="Millares 3 11 2" xfId="1699"/>
    <cellStyle name="Millares 3 12" xfId="1182"/>
    <cellStyle name="Millares 3 12 2" xfId="1700"/>
    <cellStyle name="Millares 3 13" xfId="1183"/>
    <cellStyle name="Millares 3 13 2" xfId="1701"/>
    <cellStyle name="Millares 3 14" xfId="1184"/>
    <cellStyle name="Millares 3 14 2" xfId="1702"/>
    <cellStyle name="Millares 3 15" xfId="1185"/>
    <cellStyle name="Millares 3 15 2" xfId="1703"/>
    <cellStyle name="Millares 3 16" xfId="1186"/>
    <cellStyle name="Millares 3 16 2" xfId="1704"/>
    <cellStyle name="Millares 3 17" xfId="1705"/>
    <cellStyle name="Millares 3 18" xfId="2599"/>
    <cellStyle name="Millares 3 2" xfId="684"/>
    <cellStyle name="Millares 3 2 2" xfId="1706"/>
    <cellStyle name="Millares 3 3" xfId="685"/>
    <cellStyle name="Millares 3 3 2" xfId="1707"/>
    <cellStyle name="Millares 3 4" xfId="686"/>
    <cellStyle name="Millares 3 4 2" xfId="1708"/>
    <cellStyle name="Millares 3 5" xfId="687"/>
    <cellStyle name="Millares 3 5 2" xfId="1709"/>
    <cellStyle name="Millares 3 6" xfId="688"/>
    <cellStyle name="Millares 3 6 2" xfId="1710"/>
    <cellStyle name="Millares 3 7" xfId="689"/>
    <cellStyle name="Millares 3 7 2" xfId="1711"/>
    <cellStyle name="Millares 3 8" xfId="690"/>
    <cellStyle name="Millares 3 8 2" xfId="1712"/>
    <cellStyle name="Millares 3 9" xfId="1187"/>
    <cellStyle name="Millares 3 9 2" xfId="1713"/>
    <cellStyle name="Millares 30" xfId="2572"/>
    <cellStyle name="Millares 31" xfId="2573"/>
    <cellStyle name="Millares 32" xfId="2577"/>
    <cellStyle name="Millares 33" xfId="2588"/>
    <cellStyle name="Millares 34" xfId="2593"/>
    <cellStyle name="Millares 4" xfId="307"/>
    <cellStyle name="Millares 4 2" xfId="691"/>
    <cellStyle name="Millares 4 2 2" xfId="1714"/>
    <cellStyle name="Millares 4 3" xfId="1715"/>
    <cellStyle name="Millares 5" xfId="308"/>
    <cellStyle name="Millares 5 2" xfId="309"/>
    <cellStyle name="Millares 5 2 2" xfId="1188"/>
    <cellStyle name="Millares 6" xfId="310"/>
    <cellStyle name="Millares 6 2" xfId="554"/>
    <cellStyle name="Millares 6 2 2" xfId="1189"/>
    <cellStyle name="Millares 6 3" xfId="692"/>
    <cellStyle name="Millares 6 3 2" xfId="1716"/>
    <cellStyle name="Millares 6 4" xfId="693"/>
    <cellStyle name="Millares 6 4 2" xfId="1717"/>
    <cellStyle name="Millares 6 5" xfId="694"/>
    <cellStyle name="Millares 6 5 2" xfId="1718"/>
    <cellStyle name="Millares 6 6" xfId="695"/>
    <cellStyle name="Millares 6 6 2" xfId="1719"/>
    <cellStyle name="Millares 6 7" xfId="696"/>
    <cellStyle name="Millares 6 7 2" xfId="1720"/>
    <cellStyle name="Millares 6 8" xfId="1721"/>
    <cellStyle name="Millares 7" xfId="311"/>
    <cellStyle name="Millares 7 2" xfId="312"/>
    <cellStyle name="Millares 7 2 2" xfId="697"/>
    <cellStyle name="Millares 7 2 2 2" xfId="1722"/>
    <cellStyle name="Millares 7 2 3" xfId="1723"/>
    <cellStyle name="Millares 7 3" xfId="698"/>
    <cellStyle name="Millares 7 3 2" xfId="1724"/>
    <cellStyle name="Millares 7 4" xfId="699"/>
    <cellStyle name="Millares 7 4 2" xfId="1725"/>
    <cellStyle name="Millares 7 5" xfId="700"/>
    <cellStyle name="Millares 7 5 2" xfId="1726"/>
    <cellStyle name="Millares 7 6" xfId="701"/>
    <cellStyle name="Millares 7 6 2" xfId="1727"/>
    <cellStyle name="Millares 7 7" xfId="702"/>
    <cellStyle name="Millares 7 7 2" xfId="1728"/>
    <cellStyle name="Millares 7 8" xfId="703"/>
    <cellStyle name="Millares 7 8 2" xfId="1729"/>
    <cellStyle name="Millares 7 9" xfId="1190"/>
    <cellStyle name="Millares 8" xfId="313"/>
    <cellStyle name="Millares 8 2" xfId="704"/>
    <cellStyle name="Millares 8 2 2" xfId="1730"/>
    <cellStyle name="Millares 8 3" xfId="1191"/>
    <cellStyle name="Millares 9" xfId="597"/>
    <cellStyle name="Millares 9 2" xfId="705"/>
    <cellStyle name="Millares 9 2 2" xfId="706"/>
    <cellStyle name="Moneda 10" xfId="1731"/>
    <cellStyle name="Moneda 11" xfId="2590"/>
    <cellStyle name="Moneda 2" xfId="314"/>
    <cellStyle name="Moneda 2 2" xfId="552"/>
    <cellStyle name="Moneda 2 3" xfId="1192"/>
    <cellStyle name="Moneda 2 4" xfId="2600"/>
    <cellStyle name="Moneda 3" xfId="1193"/>
    <cellStyle name="Moneda 3 2" xfId="1732"/>
    <cellStyle name="Moneda 3 3" xfId="2479"/>
    <cellStyle name="Moneda 4" xfId="1194"/>
    <cellStyle name="Moneda 4 2" xfId="1733"/>
    <cellStyle name="Moneda 4 3" xfId="2481"/>
    <cellStyle name="Moneda 5" xfId="1195"/>
    <cellStyle name="Moneda 5 2" xfId="1734"/>
    <cellStyle name="Moneda 5 3" xfId="2482"/>
    <cellStyle name="Moneda 6" xfId="1196"/>
    <cellStyle name="Moneda 6 2" xfId="1735"/>
    <cellStyle name="Moneda 7" xfId="1197"/>
    <cellStyle name="Moneda 7 2" xfId="1736"/>
    <cellStyle name="Moneda 8" xfId="1198"/>
    <cellStyle name="Moneda 8 2" xfId="1737"/>
    <cellStyle name="Moneda 9" xfId="1199"/>
    <cellStyle name="Moneda 9 2" xfId="1738"/>
    <cellStyle name="Neutral" xfId="1106" builtinId="28" customBuiltin="1"/>
    <cellStyle name="Neutral 2" xfId="315"/>
    <cellStyle name="Neutral 2 2" xfId="316"/>
    <cellStyle name="Normal" xfId="0" builtinId="0"/>
    <cellStyle name="Normal 10" xfId="317"/>
    <cellStyle name="Normal 10 2" xfId="318"/>
    <cellStyle name="Normal 10 2 2" xfId="319"/>
    <cellStyle name="Normal 10 2 2 2" xfId="570"/>
    <cellStyle name="Normal 10 2 2 2 2" xfId="1018"/>
    <cellStyle name="Normal 10 2 2 2 2 2" xfId="1203"/>
    <cellStyle name="Normal 10 2 2 2 3" xfId="1202"/>
    <cellStyle name="Normal 10 2 2 3" xfId="1204"/>
    <cellStyle name="Normal 10 2 2 3 2" xfId="1739"/>
    <cellStyle name="Normal 10 2 2 4" xfId="1201"/>
    <cellStyle name="Normal 10 2 3" xfId="601"/>
    <cellStyle name="Normal 10 2 3 2" xfId="1206"/>
    <cellStyle name="Normal 10 2 3 2 2" xfId="1740"/>
    <cellStyle name="Normal 10 2 3 3" xfId="1205"/>
    <cellStyle name="Normal 10 2 4" xfId="1207"/>
    <cellStyle name="Normal 10 2 4 2" xfId="1741"/>
    <cellStyle name="Normal 10 2 5" xfId="1200"/>
    <cellStyle name="Normal 10 3" xfId="320"/>
    <cellStyle name="Normal 10 3 2" xfId="321"/>
    <cellStyle name="Normal 10 3 2 2" xfId="1210"/>
    <cellStyle name="Normal 10 3 2 2 2" xfId="1742"/>
    <cellStyle name="Normal 10 3 2 3" xfId="1209"/>
    <cellStyle name="Normal 10 3 3" xfId="1211"/>
    <cellStyle name="Normal 10 3 3 2" xfId="1743"/>
    <cellStyle name="Normal 10 3 4" xfId="1208"/>
    <cellStyle name="Normal 10 4" xfId="322"/>
    <cellStyle name="Normal 10 4 2" xfId="1213"/>
    <cellStyle name="Normal 10 4 2 2" xfId="1744"/>
    <cellStyle name="Normal 10 4 3" xfId="1212"/>
    <cellStyle name="Normal 10 5" xfId="707"/>
    <cellStyle name="Normal 10 5 2" xfId="1745"/>
    <cellStyle name="Normal 10 6" xfId="1214"/>
    <cellStyle name="Normal 10 6 2" xfId="1137"/>
    <cellStyle name="Normal 10 6 2 2" xfId="1215"/>
    <cellStyle name="Normal 10 6 2 2 2" xfId="1746"/>
    <cellStyle name="Normal 10 6 2 2 3" xfId="2495"/>
    <cellStyle name="Normal 10 6 2 3" xfId="1216"/>
    <cellStyle name="Normal 10 6 2 3 2" xfId="1747"/>
    <cellStyle name="Normal 10 6 2 4" xfId="1748"/>
    <cellStyle name="Normal 10 6 2 5" xfId="2496"/>
    <cellStyle name="Normal 10 6 3" xfId="1749"/>
    <cellStyle name="Normal 10 7" xfId="1217"/>
    <cellStyle name="Normal 10 7 2" xfId="1218"/>
    <cellStyle name="Normal 10 7 2 2" xfId="1750"/>
    <cellStyle name="Normal 10 7 3" xfId="1751"/>
    <cellStyle name="Normal 10 8" xfId="1752"/>
    <cellStyle name="Normal 10 9" xfId="2491"/>
    <cellStyle name="Normal 100" xfId="708"/>
    <cellStyle name="Normal 101" xfId="709"/>
    <cellStyle name="Normal 101 2" xfId="1019"/>
    <cellStyle name="Normal 102" xfId="710"/>
    <cellStyle name="Normal 102 2" xfId="1020"/>
    <cellStyle name="Normal 103" xfId="711"/>
    <cellStyle name="Normal 103 2" xfId="1021"/>
    <cellStyle name="Normal 104" xfId="712"/>
    <cellStyle name="Normal 104 2" xfId="1022"/>
    <cellStyle name="Normal 105" xfId="713"/>
    <cellStyle name="Normal 106" xfId="714"/>
    <cellStyle name="Normal 107" xfId="715"/>
    <cellStyle name="Normal 107 2" xfId="1023"/>
    <cellStyle name="Normal 108" xfId="1024"/>
    <cellStyle name="Normal 109" xfId="1025"/>
    <cellStyle name="Normal 11" xfId="323"/>
    <cellStyle name="Normal 11 2" xfId="324"/>
    <cellStyle name="Normal 11 2 2" xfId="325"/>
    <cellStyle name="Normal 11 2 2 2" xfId="716"/>
    <cellStyle name="Normal 11 2 2 2 2" xfId="717"/>
    <cellStyle name="Normal 11 2 2 2 2 2" xfId="1219"/>
    <cellStyle name="Normal 11 2 2 2 2 2 2" xfId="1753"/>
    <cellStyle name="Normal 11 2 2 2 2 3" xfId="1754"/>
    <cellStyle name="Normal 11 2 2 2 3" xfId="1220"/>
    <cellStyle name="Normal 11 2 2 2 3 2" xfId="1755"/>
    <cellStyle name="Normal 11 2 2 2 4" xfId="1756"/>
    <cellStyle name="Normal 11 2 2 3" xfId="718"/>
    <cellStyle name="Normal 11 2 2 3 2" xfId="1221"/>
    <cellStyle name="Normal 11 2 2 3 2 2" xfId="1757"/>
    <cellStyle name="Normal 11 2 2 3 3" xfId="1758"/>
    <cellStyle name="Normal 11 2 2 4" xfId="1222"/>
    <cellStyle name="Normal 11 2 2 4 2" xfId="1759"/>
    <cellStyle name="Normal 11 2 2 5" xfId="1760"/>
    <cellStyle name="Normal 11 2 3" xfId="719"/>
    <cellStyle name="Normal 11 2 3 2" xfId="720"/>
    <cellStyle name="Normal 11 2 3 2 2" xfId="1223"/>
    <cellStyle name="Normal 11 2 3 2 2 2" xfId="1761"/>
    <cellStyle name="Normal 11 2 3 2 3" xfId="1762"/>
    <cellStyle name="Normal 11 2 3 3" xfId="1224"/>
    <cellStyle name="Normal 11 2 3 3 2" xfId="1763"/>
    <cellStyle name="Normal 11 2 3 4" xfId="1764"/>
    <cellStyle name="Normal 11 2 4" xfId="721"/>
    <cellStyle name="Normal 11 2 4 2" xfId="1225"/>
    <cellStyle name="Normal 11 2 4 2 2" xfId="1765"/>
    <cellStyle name="Normal 11 2 4 3" xfId="1766"/>
    <cellStyle name="Normal 11 2 5" xfId="1226"/>
    <cellStyle name="Normal 11 2 5 2" xfId="1767"/>
    <cellStyle name="Normal 11 2 6" xfId="1768"/>
    <cellStyle name="Normal 11 3" xfId="326"/>
    <cellStyle name="Normal 11 3 2" xfId="722"/>
    <cellStyle name="Normal 11 3 2 2" xfId="723"/>
    <cellStyle name="Normal 11 3 2 2 2" xfId="724"/>
    <cellStyle name="Normal 11 3 2 2 2 2" xfId="1227"/>
    <cellStyle name="Normal 11 3 2 2 2 2 2" xfId="1769"/>
    <cellStyle name="Normal 11 3 2 2 2 3" xfId="1770"/>
    <cellStyle name="Normal 11 3 2 2 3" xfId="1228"/>
    <cellStyle name="Normal 11 3 2 2 3 2" xfId="1771"/>
    <cellStyle name="Normal 11 3 2 2 4" xfId="1772"/>
    <cellStyle name="Normal 11 3 2 3" xfId="725"/>
    <cellStyle name="Normal 11 3 2 3 2" xfId="1229"/>
    <cellStyle name="Normal 11 3 2 3 2 2" xfId="1773"/>
    <cellStyle name="Normal 11 3 2 3 3" xfId="1774"/>
    <cellStyle name="Normal 11 3 2 4" xfId="1230"/>
    <cellStyle name="Normal 11 3 2 4 2" xfId="1775"/>
    <cellStyle name="Normal 11 3 2 5" xfId="1776"/>
    <cellStyle name="Normal 11 3 3" xfId="726"/>
    <cellStyle name="Normal 11 3 3 2" xfId="727"/>
    <cellStyle name="Normal 11 3 3 2 2" xfId="1231"/>
    <cellStyle name="Normal 11 3 3 2 2 2" xfId="1777"/>
    <cellStyle name="Normal 11 3 3 2 3" xfId="1778"/>
    <cellStyle name="Normal 11 3 3 3" xfId="1232"/>
    <cellStyle name="Normal 11 3 3 3 2" xfId="1779"/>
    <cellStyle name="Normal 11 3 3 4" xfId="1780"/>
    <cellStyle name="Normal 11 3 4" xfId="728"/>
    <cellStyle name="Normal 11 3 4 2" xfId="1233"/>
    <cellStyle name="Normal 11 3 4 2 2" xfId="1781"/>
    <cellStyle name="Normal 11 3 4 3" xfId="1782"/>
    <cellStyle name="Normal 11 3 5" xfId="1234"/>
    <cellStyle name="Normal 11 3 5 2" xfId="1783"/>
    <cellStyle name="Normal 11 3 6" xfId="1784"/>
    <cellStyle name="Normal 11 4" xfId="729"/>
    <cellStyle name="Normal 11 4 2" xfId="730"/>
    <cellStyle name="Normal 11 4 2 2" xfId="731"/>
    <cellStyle name="Normal 11 4 2 2 2" xfId="1235"/>
    <cellStyle name="Normal 11 4 2 2 2 2" xfId="1785"/>
    <cellStyle name="Normal 11 4 2 2 3" xfId="1786"/>
    <cellStyle name="Normal 11 4 2 3" xfId="1236"/>
    <cellStyle name="Normal 11 4 2 3 2" xfId="1787"/>
    <cellStyle name="Normal 11 4 2 4" xfId="1788"/>
    <cellStyle name="Normal 11 4 3" xfId="732"/>
    <cellStyle name="Normal 11 4 3 2" xfId="1237"/>
    <cellStyle name="Normal 11 4 3 2 2" xfId="1789"/>
    <cellStyle name="Normal 11 4 3 3" xfId="1790"/>
    <cellStyle name="Normal 11 4 4" xfId="1238"/>
    <cellStyle name="Normal 11 4 4 2" xfId="1791"/>
    <cellStyle name="Normal 11 4 5" xfId="1792"/>
    <cellStyle name="Normal 11 5" xfId="733"/>
    <cellStyle name="Normal 11 5 2" xfId="734"/>
    <cellStyle name="Normal 11 5 2 2" xfId="1239"/>
    <cellStyle name="Normal 11 5 2 2 2" xfId="1793"/>
    <cellStyle name="Normal 11 5 2 3" xfId="1794"/>
    <cellStyle name="Normal 11 5 3" xfId="1240"/>
    <cellStyle name="Normal 11 5 3 2" xfId="1795"/>
    <cellStyle name="Normal 11 5 4" xfId="1796"/>
    <cellStyle name="Normal 11 6" xfId="735"/>
    <cellStyle name="Normal 11 6 2" xfId="1241"/>
    <cellStyle name="Normal 11 6 2 2" xfId="1797"/>
    <cellStyle name="Normal 11 6 3" xfId="1798"/>
    <cellStyle name="Normal 11 7" xfId="1242"/>
    <cellStyle name="Normal 11 7 2" xfId="1799"/>
    <cellStyle name="Normal 11 8" xfId="1800"/>
    <cellStyle name="Normal 11 9" xfId="2613"/>
    <cellStyle name="Normal 110" xfId="1026"/>
    <cellStyle name="Normal 111" xfId="1027"/>
    <cellStyle name="Normal 112" xfId="1028"/>
    <cellStyle name="Normal 112 2" xfId="1069"/>
    <cellStyle name="Normal 113" xfId="1029"/>
    <cellStyle name="Normal 113 2" xfId="1073"/>
    <cellStyle name="Normal 114" xfId="1059"/>
    <cellStyle name="Normal 114 2" xfId="1071"/>
    <cellStyle name="Normal 114 3" xfId="1084"/>
    <cellStyle name="Normal 115" xfId="1064"/>
    <cellStyle name="Normal 115 2" xfId="1086"/>
    <cellStyle name="Normal 115 3" xfId="2563"/>
    <cellStyle name="Normal 116" xfId="1065"/>
    <cellStyle name="Normal 116 2" xfId="1099"/>
    <cellStyle name="Normal 117" xfId="1070"/>
    <cellStyle name="Normal 117 2" xfId="1078"/>
    <cellStyle name="Normal 117 3" xfId="2471"/>
    <cellStyle name="Normal 118" xfId="1072"/>
    <cellStyle name="Normal 118 2" xfId="2467"/>
    <cellStyle name="Normal 119" xfId="1074"/>
    <cellStyle name="Normal 119 2" xfId="2472"/>
    <cellStyle name="Normal 12" xfId="327"/>
    <cellStyle name="Normal 12 2" xfId="328"/>
    <cellStyle name="Normal 12 2 2" xfId="329"/>
    <cellStyle name="Normal 12 2 2 2" xfId="736"/>
    <cellStyle name="Normal 12 2 2 2 2" xfId="1243"/>
    <cellStyle name="Normal 12 2 2 2 2 2" xfId="1801"/>
    <cellStyle name="Normal 12 2 2 2 3" xfId="1802"/>
    <cellStyle name="Normal 12 2 2 3" xfId="1244"/>
    <cellStyle name="Normal 12 2 2 3 2" xfId="1803"/>
    <cellStyle name="Normal 12 2 2 4" xfId="1804"/>
    <cellStyle name="Normal 12 2 3" xfId="737"/>
    <cellStyle name="Normal 12 2 3 2" xfId="1245"/>
    <cellStyle name="Normal 12 2 3 2 2" xfId="1805"/>
    <cellStyle name="Normal 12 2 3 3" xfId="1806"/>
    <cellStyle name="Normal 12 2 4" xfId="1246"/>
    <cellStyle name="Normal 12 2 4 2" xfId="1807"/>
    <cellStyle name="Normal 12 2 5" xfId="1808"/>
    <cellStyle name="Normal 12 3" xfId="330"/>
    <cellStyle name="Normal 12 3 2" xfId="738"/>
    <cellStyle name="Normal 12 3 2 2" xfId="1247"/>
    <cellStyle name="Normal 12 3 2 2 2" xfId="1809"/>
    <cellStyle name="Normal 12 3 2 3" xfId="1810"/>
    <cellStyle name="Normal 12 3 3" xfId="1248"/>
    <cellStyle name="Normal 12 3 3 2" xfId="1811"/>
    <cellStyle name="Normal 12 3 4" xfId="1812"/>
    <cellStyle name="Normal 12 4" xfId="739"/>
    <cellStyle name="Normal 12 4 2" xfId="1249"/>
    <cellStyle name="Normal 12 4 2 2" xfId="1813"/>
    <cellStyle name="Normal 12 4 3" xfId="1814"/>
    <cellStyle name="Normal 12 5" xfId="1250"/>
    <cellStyle name="Normal 12 5 2" xfId="1815"/>
    <cellStyle name="Normal 12 6" xfId="1816"/>
    <cellStyle name="Normal 120" xfId="1075"/>
    <cellStyle name="Normal 120 2" xfId="2475"/>
    <cellStyle name="Normal 121" xfId="1081"/>
    <cellStyle name="Normal 121 2" xfId="2480"/>
    <cellStyle name="Normal 122" xfId="1088"/>
    <cellStyle name="Normal 123" xfId="1091"/>
    <cellStyle name="Normal 123 2" xfId="2466"/>
    <cellStyle name="Normal 124" xfId="1092"/>
    <cellStyle name="Normal 125" xfId="1093"/>
    <cellStyle name="Normal 125 2" xfId="2483"/>
    <cellStyle name="Normal 126" xfId="1094"/>
    <cellStyle name="Normal 126 2" xfId="2487"/>
    <cellStyle name="Normal 127" xfId="1095"/>
    <cellStyle name="Normal 127 2" xfId="2554"/>
    <cellStyle name="Normal 128" xfId="1098"/>
    <cellStyle name="Normal 128 2" xfId="2555"/>
    <cellStyle name="Normal 129" xfId="1102"/>
    <cellStyle name="Normal 129 2" xfId="2557"/>
    <cellStyle name="Normal 13" xfId="331"/>
    <cellStyle name="Normal 13 10" xfId="1251"/>
    <cellStyle name="Normal 13 10 2" xfId="1817"/>
    <cellStyle name="Normal 13 11" xfId="1252"/>
    <cellStyle name="Normal 13 11 2" xfId="1818"/>
    <cellStyle name="Normal 13 12" xfId="1253"/>
    <cellStyle name="Normal 13 12 2" xfId="1819"/>
    <cellStyle name="Normal 13 13" xfId="1254"/>
    <cellStyle name="Normal 13 13 2" xfId="1820"/>
    <cellStyle name="Normal 13 14" xfId="1255"/>
    <cellStyle name="Normal 13 14 2" xfId="1821"/>
    <cellStyle name="Normal 13 15" xfId="1256"/>
    <cellStyle name="Normal 13 15 2" xfId="1822"/>
    <cellStyle name="Normal 13 16" xfId="1257"/>
    <cellStyle name="Normal 13 16 2" xfId="1823"/>
    <cellStyle name="Normal 13 2" xfId="332"/>
    <cellStyle name="Normal 13 2 2" xfId="333"/>
    <cellStyle name="Normal 13 2 2 2" xfId="740"/>
    <cellStyle name="Normal 13 2 2 2 2" xfId="1258"/>
    <cellStyle name="Normal 13 2 2 2 2 2" xfId="1824"/>
    <cellStyle name="Normal 13 2 2 2 3" xfId="1825"/>
    <cellStyle name="Normal 13 2 2 3" xfId="1259"/>
    <cellStyle name="Normal 13 2 2 3 2" xfId="1826"/>
    <cellStyle name="Normal 13 2 2 4" xfId="1827"/>
    <cellStyle name="Normal 13 2 3" xfId="741"/>
    <cellStyle name="Normal 13 2 3 2" xfId="1260"/>
    <cellStyle name="Normal 13 2 3 2 2" xfId="1828"/>
    <cellStyle name="Normal 13 2 3 3" xfId="1829"/>
    <cellStyle name="Normal 13 2 4" xfId="742"/>
    <cellStyle name="Normal 13 2 4 2" xfId="1139"/>
    <cellStyle name="Normal 13 2 4 2 2" xfId="1261"/>
    <cellStyle name="Normal 13 2 4 2 2 2" xfId="1830"/>
    <cellStyle name="Normal 13 2 4 2 3" xfId="1262"/>
    <cellStyle name="Normal 13 2 4 2 3 2" xfId="1831"/>
    <cellStyle name="Normal 13 2 4 2 4" xfId="1832"/>
    <cellStyle name="Normal 13 2 4 3" xfId="1263"/>
    <cellStyle name="Normal 13 2 5" xfId="1264"/>
    <cellStyle name="Normal 13 2 5 2" xfId="1265"/>
    <cellStyle name="Normal 13 2 5 3" xfId="1833"/>
    <cellStyle name="Normal 13 3" xfId="334"/>
    <cellStyle name="Normal 13 3 2" xfId="743"/>
    <cellStyle name="Normal 13 3 2 2" xfId="1266"/>
    <cellStyle name="Normal 13 3 2 2 2" xfId="1834"/>
    <cellStyle name="Normal 13 3 2 3" xfId="1835"/>
    <cellStyle name="Normal 13 3 3" xfId="1267"/>
    <cellStyle name="Normal 13 3 3 2" xfId="1836"/>
    <cellStyle name="Normal 13 3 4" xfId="1837"/>
    <cellStyle name="Normal 13 4" xfId="744"/>
    <cellStyle name="Normal 13 4 2" xfId="1268"/>
    <cellStyle name="Normal 13 4 2 2" xfId="1838"/>
    <cellStyle name="Normal 13 4 3" xfId="1839"/>
    <cellStyle name="Normal 13 5" xfId="745"/>
    <cellStyle name="Normal 13 5 2" xfId="1840"/>
    <cellStyle name="Normal 13 6" xfId="746"/>
    <cellStyle name="Normal 13 6 2" xfId="1841"/>
    <cellStyle name="Normal 13 7" xfId="747"/>
    <cellStyle name="Normal 13 7 2" xfId="1842"/>
    <cellStyle name="Normal 13 8" xfId="748"/>
    <cellStyle name="Normal 13 8 2" xfId="1843"/>
    <cellStyle name="Normal 13 9" xfId="1269"/>
    <cellStyle name="Normal 13 9 2" xfId="1844"/>
    <cellStyle name="Normal 130" xfId="1135"/>
    <cellStyle name="Normal 130 2" xfId="2558"/>
    <cellStyle name="Normal 131" xfId="2465"/>
    <cellStyle name="Normal 132" xfId="2468"/>
    <cellStyle name="Normal 132 2" xfId="2470"/>
    <cellStyle name="Normal 133" xfId="2543"/>
    <cellStyle name="Normal 133 2" xfId="2561"/>
    <cellStyle name="Normal 134" xfId="2544"/>
    <cellStyle name="Normal 134 2" xfId="2562"/>
    <cellStyle name="Normal 135" xfId="2547"/>
    <cellStyle name="Normal 135 2" xfId="2564"/>
    <cellStyle name="Normal 135 2 2" xfId="2581"/>
    <cellStyle name="Normal 136" xfId="2549"/>
    <cellStyle name="Normal 136 2" xfId="2567"/>
    <cellStyle name="Normal 137" xfId="2569"/>
    <cellStyle name="Normal 138" xfId="2570"/>
    <cellStyle name="Normal 139" xfId="2575"/>
    <cellStyle name="Normal 14" xfId="335"/>
    <cellStyle name="Normal 14 2" xfId="336"/>
    <cellStyle name="Normal 14 2 2" xfId="337"/>
    <cellStyle name="Normal 14 2 2 2" xfId="749"/>
    <cellStyle name="Normal 14 2 2 2 2" xfId="1270"/>
    <cellStyle name="Normal 14 2 2 2 2 2" xfId="1845"/>
    <cellStyle name="Normal 14 2 2 2 3" xfId="1846"/>
    <cellStyle name="Normal 14 2 2 3" xfId="1271"/>
    <cellStyle name="Normal 14 2 2 3 2" xfId="1847"/>
    <cellStyle name="Normal 14 2 2 4" xfId="1848"/>
    <cellStyle name="Normal 14 2 3" xfId="750"/>
    <cellStyle name="Normal 14 2 3 2" xfId="1272"/>
    <cellStyle name="Normal 14 2 3 2 2" xfId="1849"/>
    <cellStyle name="Normal 14 2 3 3" xfId="1850"/>
    <cellStyle name="Normal 14 2 4" xfId="1273"/>
    <cellStyle name="Normal 14 2 4 2" xfId="1851"/>
    <cellStyle name="Normal 14 2 5" xfId="1852"/>
    <cellStyle name="Normal 14 3" xfId="338"/>
    <cellStyle name="Normal 14 3 2" xfId="751"/>
    <cellStyle name="Normal 14 3 2 2" xfId="1274"/>
    <cellStyle name="Normal 14 3 2 2 2" xfId="1853"/>
    <cellStyle name="Normal 14 3 2 3" xfId="1854"/>
    <cellStyle name="Normal 14 3 3" xfId="1275"/>
    <cellStyle name="Normal 14 3 3 2" xfId="1855"/>
    <cellStyle name="Normal 14 3 4" xfId="1856"/>
    <cellStyle name="Normal 14 4" xfId="752"/>
    <cellStyle name="Normal 14 4 2" xfId="1276"/>
    <cellStyle name="Normal 14 4 2 2" xfId="1857"/>
    <cellStyle name="Normal 14 4 3" xfId="1858"/>
    <cellStyle name="Normal 14 5" xfId="1277"/>
    <cellStyle name="Normal 14 5 2" xfId="1859"/>
    <cellStyle name="Normal 14 6" xfId="1860"/>
    <cellStyle name="Normal 140" xfId="2580"/>
    <cellStyle name="Normal 141" xfId="2553"/>
    <cellStyle name="Normal 141 2" xfId="2582"/>
    <cellStyle name="Normal 142" xfId="2584"/>
    <cellStyle name="Normal 143" xfId="2585"/>
    <cellStyle name="Normal 144" xfId="2589"/>
    <cellStyle name="Normal 145" xfId="2591"/>
    <cellStyle name="Normal 146" xfId="2592"/>
    <cellStyle name="Normal 147" xfId="2606"/>
    <cellStyle name="Normal 148" xfId="2607"/>
    <cellStyle name="Normal 149" xfId="2608"/>
    <cellStyle name="Normal 15" xfId="339"/>
    <cellStyle name="Normal 15 2" xfId="340"/>
    <cellStyle name="Normal 15 2 2" xfId="341"/>
    <cellStyle name="Normal 15 2 2 2" xfId="753"/>
    <cellStyle name="Normal 15 2 2 2 2" xfId="1278"/>
    <cellStyle name="Normal 15 2 2 2 2 2" xfId="1861"/>
    <cellStyle name="Normal 15 2 2 2 3" xfId="1862"/>
    <cellStyle name="Normal 15 2 2 3" xfId="1279"/>
    <cellStyle name="Normal 15 2 2 3 2" xfId="1863"/>
    <cellStyle name="Normal 15 2 2 4" xfId="1864"/>
    <cellStyle name="Normal 15 2 3" xfId="754"/>
    <cellStyle name="Normal 15 2 3 2" xfId="1280"/>
    <cellStyle name="Normal 15 2 3 2 2" xfId="1865"/>
    <cellStyle name="Normal 15 2 3 3" xfId="1866"/>
    <cellStyle name="Normal 15 2 4" xfId="1281"/>
    <cellStyle name="Normal 15 2 4 2" xfId="1867"/>
    <cellStyle name="Normal 15 2 5" xfId="1868"/>
    <cellStyle name="Normal 15 3" xfId="342"/>
    <cellStyle name="Normal 15 3 2" xfId="755"/>
    <cellStyle name="Normal 15 3 2 2" xfId="1282"/>
    <cellStyle name="Normal 15 3 2 2 2" xfId="1869"/>
    <cellStyle name="Normal 15 3 2 3" xfId="1870"/>
    <cellStyle name="Normal 15 3 3" xfId="1283"/>
    <cellStyle name="Normal 15 3 3 2" xfId="1871"/>
    <cellStyle name="Normal 15 3 4" xfId="1872"/>
    <cellStyle name="Normal 15 4" xfId="756"/>
    <cellStyle name="Normal 15 4 2" xfId="1284"/>
    <cellStyle name="Normal 15 4 2 2" xfId="1873"/>
    <cellStyle name="Normal 15 4 3" xfId="1874"/>
    <cellStyle name="Normal 15 5" xfId="1285"/>
    <cellStyle name="Normal 15 5 2" xfId="1875"/>
    <cellStyle name="Normal 15 6" xfId="1876"/>
    <cellStyle name="Normal 150" xfId="2609"/>
    <cellStyle name="Normal 151" xfId="2610"/>
    <cellStyle name="Normal 16" xfId="343"/>
    <cellStyle name="Normal 16 2" xfId="344"/>
    <cellStyle name="Normal 16 2 2" xfId="345"/>
    <cellStyle name="Normal 16 2 2 2" xfId="757"/>
    <cellStyle name="Normal 16 2 2 2 2" xfId="1286"/>
    <cellStyle name="Normal 16 2 2 2 2 2" xfId="1877"/>
    <cellStyle name="Normal 16 2 2 2 3" xfId="1878"/>
    <cellStyle name="Normal 16 2 2 3" xfId="1287"/>
    <cellStyle name="Normal 16 2 2 3 2" xfId="1879"/>
    <cellStyle name="Normal 16 2 2 4" xfId="1880"/>
    <cellStyle name="Normal 16 2 3" xfId="758"/>
    <cellStyle name="Normal 16 2 3 2" xfId="1288"/>
    <cellStyle name="Normal 16 2 3 2 2" xfId="1881"/>
    <cellStyle name="Normal 16 2 3 3" xfId="1882"/>
    <cellStyle name="Normal 16 2 4" xfId="1289"/>
    <cellStyle name="Normal 16 2 4 2" xfId="1883"/>
    <cellStyle name="Normal 16 2 5" xfId="1884"/>
    <cellStyle name="Normal 16 3" xfId="346"/>
    <cellStyle name="Normal 16 3 2" xfId="759"/>
    <cellStyle name="Normal 16 3 2 2" xfId="1290"/>
    <cellStyle name="Normal 16 3 2 2 2" xfId="1885"/>
    <cellStyle name="Normal 16 3 2 3" xfId="1886"/>
    <cellStyle name="Normal 16 3 3" xfId="1291"/>
    <cellStyle name="Normal 16 3 3 2" xfId="1887"/>
    <cellStyle name="Normal 16 3 4" xfId="1888"/>
    <cellStyle name="Normal 16 4" xfId="760"/>
    <cellStyle name="Normal 16 4 2" xfId="1292"/>
    <cellStyle name="Normal 16 4 2 2" xfId="1889"/>
    <cellStyle name="Normal 16 4 3" xfId="1890"/>
    <cellStyle name="Normal 16 5" xfId="1293"/>
    <cellStyle name="Normal 16 5 2" xfId="1891"/>
    <cellStyle name="Normal 16 6" xfId="1892"/>
    <cellStyle name="Normal 17" xfId="347"/>
    <cellStyle name="Normal 17 2" xfId="348"/>
    <cellStyle name="Normal 17 2 2" xfId="349"/>
    <cellStyle name="Normal 17 3" xfId="350"/>
    <cellStyle name="Normal 17 3 2" xfId="1294"/>
    <cellStyle name="Normal 18" xfId="351"/>
    <cellStyle name="Normal 18 2" xfId="352"/>
    <cellStyle name="Normal 18 2 2" xfId="353"/>
    <cellStyle name="Normal 18 2 2 2" xfId="1297"/>
    <cellStyle name="Normal 18 2 2 2 2" xfId="1893"/>
    <cellStyle name="Normal 18 2 2 3" xfId="1296"/>
    <cellStyle name="Normal 18 2 3" xfId="1298"/>
    <cellStyle name="Normal 18 2 3 2" xfId="1894"/>
    <cellStyle name="Normal 18 2 4" xfId="1295"/>
    <cellStyle name="Normal 18 3" xfId="354"/>
    <cellStyle name="Normal 18 3 2" xfId="1300"/>
    <cellStyle name="Normal 18 3 2 2" xfId="1895"/>
    <cellStyle name="Normal 18 3 3" xfId="1299"/>
    <cellStyle name="Normal 18 4" xfId="761"/>
    <cellStyle name="Normal 18 4 2" xfId="1896"/>
    <cellStyle name="Normal 18 5" xfId="762"/>
    <cellStyle name="Normal 18 5 2" xfId="1301"/>
    <cellStyle name="Normal 18 5 2 2" xfId="1897"/>
    <cellStyle name="Normal 18 5 3" xfId="1898"/>
    <cellStyle name="Normal 18 6" xfId="1302"/>
    <cellStyle name="Normal 18 6 2" xfId="1899"/>
    <cellStyle name="Normal 18 7" xfId="1303"/>
    <cellStyle name="Normal 18 7 2" xfId="1900"/>
    <cellStyle name="Normal 18 8" xfId="1304"/>
    <cellStyle name="Normal 18 8 2" xfId="1901"/>
    <cellStyle name="Normal 18 9" xfId="1902"/>
    <cellStyle name="Normal 19" xfId="355"/>
    <cellStyle name="Normal 19 2" xfId="356"/>
    <cellStyle name="Normal 19 2 2" xfId="357"/>
    <cellStyle name="Normal 19 2 2 2" xfId="1308"/>
    <cellStyle name="Normal 19 2 2 2 2" xfId="1903"/>
    <cellStyle name="Normal 19 2 2 3" xfId="1307"/>
    <cellStyle name="Normal 19 2 3" xfId="1309"/>
    <cellStyle name="Normal 19 2 3 2" xfId="1904"/>
    <cellStyle name="Normal 19 2 4" xfId="1306"/>
    <cellStyle name="Normal 19 3" xfId="358"/>
    <cellStyle name="Normal 19 3 2" xfId="1311"/>
    <cellStyle name="Normal 19 3 2 2" xfId="1905"/>
    <cellStyle name="Normal 19 3 3" xfId="1310"/>
    <cellStyle name="Normal 19 4" xfId="1312"/>
    <cellStyle name="Normal 19 4 2" xfId="1906"/>
    <cellStyle name="Normal 19 5" xfId="1305"/>
    <cellStyle name="Normal 2" xfId="359"/>
    <cellStyle name="Normal 2 10" xfId="360"/>
    <cellStyle name="Normal 2 10 2" xfId="2498"/>
    <cellStyle name="Normal 2 10 3" xfId="2497"/>
    <cellStyle name="Normal 2 11" xfId="361"/>
    <cellStyle name="Normal 2 11 2" xfId="2499"/>
    <cellStyle name="Normal 2 12" xfId="362"/>
    <cellStyle name="Normal 2 12 2" xfId="568"/>
    <cellStyle name="Normal 2 12 3" xfId="2500"/>
    <cellStyle name="Normal 2 13" xfId="363"/>
    <cellStyle name="Normal 2 14" xfId="364"/>
    <cellStyle name="Normal 2 14 2" xfId="2484"/>
    <cellStyle name="Normal 2 14 3" xfId="2501"/>
    <cellStyle name="Normal 2 15" xfId="581"/>
    <cellStyle name="Normal 2 15 2" xfId="763"/>
    <cellStyle name="Normal 2 15 3" xfId="2502"/>
    <cellStyle name="Normal 2 16" xfId="584"/>
    <cellStyle name="Normal 2 16 2" xfId="1030"/>
    <cellStyle name="Normal 2 16 3" xfId="1031"/>
    <cellStyle name="Normal 2 16 4" xfId="1032"/>
    <cellStyle name="Normal 2 16 4 2" xfId="2559"/>
    <cellStyle name="Normal 2 16 5" xfId="2503"/>
    <cellStyle name="Normal 2 17" xfId="1089"/>
    <cellStyle name="Normal 2 17 2" xfId="1101"/>
    <cellStyle name="Normal 2 18" xfId="1313"/>
    <cellStyle name="Normal 2 18 2" xfId="2504"/>
    <cellStyle name="Normal 2 19" xfId="2505"/>
    <cellStyle name="Normal 2 2" xfId="365"/>
    <cellStyle name="Normal 2 2 10" xfId="366"/>
    <cellStyle name="Normal 2 2 10 2" xfId="2552"/>
    <cellStyle name="Normal 2 2 11" xfId="367"/>
    <cellStyle name="Normal 2 2 12" xfId="368"/>
    <cellStyle name="Normal 2 2 2" xfId="369"/>
    <cellStyle name="Normal 2 2 2 2" xfId="370"/>
    <cellStyle name="Normal 2 2 2 2 2" xfId="1907"/>
    <cellStyle name="Normal 2 2 2 3" xfId="1908"/>
    <cellStyle name="Normal 2 2 3" xfId="371"/>
    <cellStyle name="Normal 2 2 3 2" xfId="372"/>
    <cellStyle name="Normal 2 2 3 3" xfId="1314"/>
    <cellStyle name="Normal 2 2 4" xfId="373"/>
    <cellStyle name="Normal 2 2 4 2" xfId="374"/>
    <cellStyle name="Normal 2 2 5" xfId="375"/>
    <cellStyle name="Normal 2 2 5 2" xfId="376"/>
    <cellStyle name="Normal 2 2 6" xfId="377"/>
    <cellStyle name="Normal 2 2 6 2" xfId="378"/>
    <cellStyle name="Normal 2 2 7" xfId="379"/>
    <cellStyle name="Normal 2 2 8" xfId="380"/>
    <cellStyle name="Normal 2 2 9" xfId="381"/>
    <cellStyle name="Normal 2 2_6a" xfId="382"/>
    <cellStyle name="Normal 2 20" xfId="2506"/>
    <cellStyle name="Normal 2 21" xfId="2507"/>
    <cellStyle name="Normal 2 3" xfId="383"/>
    <cellStyle name="Normal 2 3 2" xfId="384"/>
    <cellStyle name="Normal 2 3 2 2" xfId="1315"/>
    <cellStyle name="Normal 2 3 3" xfId="385"/>
    <cellStyle name="Normal 2 3 3 2" xfId="1316"/>
    <cellStyle name="Normal 2 3 4" xfId="386"/>
    <cellStyle name="Normal 2 3 4 2" xfId="1317"/>
    <cellStyle name="Normal 2 3 5" xfId="387"/>
    <cellStyle name="Normal 2 3_6a" xfId="388"/>
    <cellStyle name="Normal 2 4" xfId="389"/>
    <cellStyle name="Normal 2 4 2" xfId="390"/>
    <cellStyle name="Normal 2 4 2 2" xfId="764"/>
    <cellStyle name="Normal 2 4 3" xfId="391"/>
    <cellStyle name="Normal 2 4 4" xfId="392"/>
    <cellStyle name="Normal 2 4 5" xfId="393"/>
    <cellStyle name="Normal 2 5" xfId="394"/>
    <cellStyle name="Normal 2 5 2" xfId="395"/>
    <cellStyle name="Normal 2 5 2 2" xfId="1909"/>
    <cellStyle name="Normal 2 5 3" xfId="396"/>
    <cellStyle name="Normal 2 5 4" xfId="397"/>
    <cellStyle name="Normal 2 5 5" xfId="398"/>
    <cellStyle name="Normal 2 6" xfId="399"/>
    <cellStyle name="Normal 2 6 2" xfId="400"/>
    <cellStyle name="Normal 2 7" xfId="401"/>
    <cellStyle name="Normal 2 7 2" xfId="1318"/>
    <cellStyle name="Normal 2 7 2 2" xfId="2508"/>
    <cellStyle name="Normal 2 7 3" xfId="2509"/>
    <cellStyle name="Normal 2 8" xfId="402"/>
    <cellStyle name="Normal 2 8 2" xfId="1319"/>
    <cellStyle name="Normal 2 8 2 2" xfId="2510"/>
    <cellStyle name="Normal 2 8 3" xfId="2511"/>
    <cellStyle name="Normal 2 9" xfId="403"/>
    <cellStyle name="Normal 2 9 2" xfId="2513"/>
    <cellStyle name="Normal 2 9 3" xfId="2512"/>
    <cellStyle name="Normal 2_6a" xfId="404"/>
    <cellStyle name="Normal 20" xfId="405"/>
    <cellStyle name="Normal 20 2" xfId="406"/>
    <cellStyle name="Normal 20 2 2" xfId="407"/>
    <cellStyle name="Normal 20 2 2 2" xfId="1322"/>
    <cellStyle name="Normal 20 2 2 2 2" xfId="1910"/>
    <cellStyle name="Normal 20 2 2 3" xfId="1321"/>
    <cellStyle name="Normal 20 2 3" xfId="1323"/>
    <cellStyle name="Normal 20 2 3 2" xfId="1911"/>
    <cellStyle name="Normal 20 2 4" xfId="1320"/>
    <cellStyle name="Normal 20 3" xfId="408"/>
    <cellStyle name="Normal 20 3 2" xfId="1324"/>
    <cellStyle name="Normal 20 3 2 2" xfId="1912"/>
    <cellStyle name="Normal 20 3 3" xfId="1913"/>
    <cellStyle name="Normal 20 4" xfId="765"/>
    <cellStyle name="Normal 20 4 2" xfId="1914"/>
    <cellStyle name="Normal 20 5" xfId="766"/>
    <cellStyle name="Normal 20 5 2" xfId="1325"/>
    <cellStyle name="Normal 20 5 2 2" xfId="1915"/>
    <cellStyle name="Normal 20 5 3" xfId="1916"/>
    <cellStyle name="Normal 20 6" xfId="1326"/>
    <cellStyle name="Normal 20 6 2" xfId="1917"/>
    <cellStyle name="Normal 20 7" xfId="1327"/>
    <cellStyle name="Normal 20 7 2" xfId="1918"/>
    <cellStyle name="Normal 20 8" xfId="1328"/>
    <cellStyle name="Normal 20 8 2" xfId="1919"/>
    <cellStyle name="Normal 20 9" xfId="1920"/>
    <cellStyle name="Normal 21" xfId="409"/>
    <cellStyle name="Normal 21 2" xfId="410"/>
    <cellStyle name="Normal 21 2 2" xfId="411"/>
    <cellStyle name="Normal 21 2 2 2" xfId="1332"/>
    <cellStyle name="Normal 21 2 2 2 2" xfId="1921"/>
    <cellStyle name="Normal 21 2 2 3" xfId="1331"/>
    <cellStyle name="Normal 21 2 3" xfId="1333"/>
    <cellStyle name="Normal 21 2 3 2" xfId="1922"/>
    <cellStyle name="Normal 21 2 4" xfId="1330"/>
    <cellStyle name="Normal 21 3" xfId="412"/>
    <cellStyle name="Normal 21 3 2" xfId="1335"/>
    <cellStyle name="Normal 21 3 2 2" xfId="1923"/>
    <cellStyle name="Normal 21 3 3" xfId="1334"/>
    <cellStyle name="Normal 21 4" xfId="1336"/>
    <cellStyle name="Normal 21 4 2" xfId="1924"/>
    <cellStyle name="Normal 21 5" xfId="1329"/>
    <cellStyle name="Normal 22" xfId="413"/>
    <cellStyle name="Normal 22 2" xfId="414"/>
    <cellStyle name="Normal 22 2 2" xfId="767"/>
    <cellStyle name="Normal 22 2 2 2" xfId="1337"/>
    <cellStyle name="Normal 22 2 2 2 2" xfId="1925"/>
    <cellStyle name="Normal 22 2 2 3" xfId="1926"/>
    <cellStyle name="Normal 22 2 3" xfId="1338"/>
    <cellStyle name="Normal 22 2 3 2" xfId="1927"/>
    <cellStyle name="Normal 22 2 4" xfId="1928"/>
    <cellStyle name="Normal 22 3" xfId="602"/>
    <cellStyle name="Normal 22 3 2" xfId="1340"/>
    <cellStyle name="Normal 22 3 2 2" xfId="1929"/>
    <cellStyle name="Normal 22 3 3" xfId="1339"/>
    <cellStyle name="Normal 22 4" xfId="1341"/>
    <cellStyle name="Normal 22 4 2" xfId="1930"/>
    <cellStyle name="Normal 22 5" xfId="1931"/>
    <cellStyle name="Normal 23" xfId="415"/>
    <cellStyle name="Normal 23 2" xfId="416"/>
    <cellStyle name="Normal 23 2 2" xfId="768"/>
    <cellStyle name="Normal 23 2 2 2" xfId="1342"/>
    <cellStyle name="Normal 23 2 2 2 2" xfId="1932"/>
    <cellStyle name="Normal 23 2 2 3" xfId="1933"/>
    <cellStyle name="Normal 23 2 3" xfId="1343"/>
    <cellStyle name="Normal 23 2 3 2" xfId="1934"/>
    <cellStyle name="Normal 23 2 4" xfId="1935"/>
    <cellStyle name="Normal 23 3" xfId="769"/>
    <cellStyle name="Normal 23 3 2" xfId="1344"/>
    <cellStyle name="Normal 23 3 2 2" xfId="1936"/>
    <cellStyle name="Normal 23 3 3" xfId="1937"/>
    <cellStyle name="Normal 23 4" xfId="770"/>
    <cellStyle name="Normal 23 4 2" xfId="1938"/>
    <cellStyle name="Normal 23 5" xfId="771"/>
    <cellStyle name="Normal 23 5 2" xfId="1345"/>
    <cellStyle name="Normal 23 5 2 2" xfId="1939"/>
    <cellStyle name="Normal 23 5 3" xfId="1940"/>
    <cellStyle name="Normal 23 6" xfId="1033"/>
    <cellStyle name="Normal 23 6 2" xfId="1346"/>
    <cellStyle name="Normal 23 7" xfId="1347"/>
    <cellStyle name="Normal 23 7 2" xfId="1941"/>
    <cellStyle name="Normal 23 8" xfId="1348"/>
    <cellStyle name="Normal 23 8 2" xfId="1942"/>
    <cellStyle name="Normal 23 9" xfId="1943"/>
    <cellStyle name="Normal 24" xfId="417"/>
    <cellStyle name="Normal 24 2" xfId="418"/>
    <cellStyle name="Normal 24 2 2" xfId="1349"/>
    <cellStyle name="Normal 24 2 2 2" xfId="1944"/>
    <cellStyle name="Normal 24 2 3" xfId="1945"/>
    <cellStyle name="Normal 24 3" xfId="772"/>
    <cellStyle name="Normal 24 3 2" xfId="1350"/>
    <cellStyle name="Normal 24 4" xfId="1946"/>
    <cellStyle name="Normal 25" xfId="419"/>
    <cellStyle name="Normal 25 2" xfId="420"/>
    <cellStyle name="Normal 25 2 2" xfId="1352"/>
    <cellStyle name="Normal 25 3" xfId="622"/>
    <cellStyle name="Normal 25 4" xfId="1351"/>
    <cellStyle name="Normal 26" xfId="421"/>
    <cellStyle name="Normal 26 2" xfId="422"/>
    <cellStyle name="Normal 26 2 2" xfId="1353"/>
    <cellStyle name="Normal 26 2 2 2" xfId="1947"/>
    <cellStyle name="Normal 26 2 3" xfId="1948"/>
    <cellStyle name="Normal 26 3" xfId="603"/>
    <cellStyle name="Normal 26 3 2" xfId="1354"/>
    <cellStyle name="Normal 26 4" xfId="1949"/>
    <cellStyle name="Normal 27" xfId="423"/>
    <cellStyle name="Normal 27 2" xfId="555"/>
    <cellStyle name="Normal 27 2 2" xfId="1950"/>
    <cellStyle name="Normal 27 3" xfId="1951"/>
    <cellStyle name="Normal 28" xfId="424"/>
    <cellStyle name="Normal 28 2" xfId="556"/>
    <cellStyle name="Normal 28 2 2" xfId="1356"/>
    <cellStyle name="Normal 28 3" xfId="1355"/>
    <cellStyle name="Normal 29" xfId="425"/>
    <cellStyle name="Normal 29 2" xfId="557"/>
    <cellStyle name="Normal 29 2 2" xfId="1357"/>
    <cellStyle name="Normal 29 2 2 2" xfId="1952"/>
    <cellStyle name="Normal 29 2 3" xfId="1953"/>
    <cellStyle name="Normal 29 3" xfId="773"/>
    <cellStyle name="Normal 29 3 2" xfId="1954"/>
    <cellStyle name="Normal 29 4" xfId="1358"/>
    <cellStyle name="Normal 29 4 2" xfId="1955"/>
    <cellStyle name="Normal 29 5" xfId="1359"/>
    <cellStyle name="Normal 29 5 2" xfId="1956"/>
    <cellStyle name="Normal 29 6" xfId="1957"/>
    <cellStyle name="Normal 3" xfId="426"/>
    <cellStyle name="Normal 3 10" xfId="2548"/>
    <cellStyle name="Normal 3 11" xfId="2596"/>
    <cellStyle name="Normal 3 2" xfId="427"/>
    <cellStyle name="Normal 3 2 2" xfId="428"/>
    <cellStyle name="Normal 3 2 2 2" xfId="1360"/>
    <cellStyle name="Normal 3 3" xfId="429"/>
    <cellStyle name="Normal 3 3 2" xfId="430"/>
    <cellStyle name="Normal 3 3 2 2" xfId="431"/>
    <cellStyle name="Normal 3 3 2 3" xfId="1362"/>
    <cellStyle name="Normal 3 3 3" xfId="432"/>
    <cellStyle name="Normal 3 3 4" xfId="1361"/>
    <cellStyle name="Normal 3 4" xfId="433"/>
    <cellStyle name="Normal 3 4 2" xfId="434"/>
    <cellStyle name="Normal 3 5" xfId="435"/>
    <cellStyle name="Normal 3 5 2" xfId="1363"/>
    <cellStyle name="Normal 3 6" xfId="436"/>
    <cellStyle name="Normal 3 6 2" xfId="1364"/>
    <cellStyle name="Normal 3 7" xfId="437"/>
    <cellStyle name="Normal 3 7 2" xfId="1365"/>
    <cellStyle name="Normal 3 8" xfId="438"/>
    <cellStyle name="Normal 3 8 2" xfId="1366"/>
    <cellStyle name="Normal 3 9" xfId="2514"/>
    <cellStyle name="Normal 3_6a" xfId="439"/>
    <cellStyle name="Normal 30" xfId="440"/>
    <cellStyle name="Normal 30 2" xfId="558"/>
    <cellStyle name="Normal 30 2 2" xfId="1958"/>
    <cellStyle name="Normal 30 3" xfId="1959"/>
    <cellStyle name="Normal 31" xfId="441"/>
    <cellStyle name="Normal 31 2" xfId="559"/>
    <cellStyle name="Normal 31 2 2" xfId="1960"/>
    <cellStyle name="Normal 31 3" xfId="1961"/>
    <cellStyle name="Normal 32" xfId="442"/>
    <cellStyle name="Normal 32 2" xfId="560"/>
    <cellStyle name="Normal 32 3" xfId="1367"/>
    <cellStyle name="Normal 33" xfId="443"/>
    <cellStyle name="Normal 33 2" xfId="561"/>
    <cellStyle name="Normal 33 2 2" xfId="1962"/>
    <cellStyle name="Normal 33 3" xfId="1963"/>
    <cellStyle name="Normal 34" xfId="444"/>
    <cellStyle name="Normal 34 2" xfId="562"/>
    <cellStyle name="Normal 34 2 2" xfId="1964"/>
    <cellStyle name="Normal 34 3" xfId="1965"/>
    <cellStyle name="Normal 35" xfId="445"/>
    <cellStyle name="Normal 35 2" xfId="563"/>
    <cellStyle name="Normal 35 3" xfId="1368"/>
    <cellStyle name="Normal 36" xfId="446"/>
    <cellStyle name="Normal 36 2" xfId="564"/>
    <cellStyle name="Normal 36 2 2" xfId="1966"/>
    <cellStyle name="Normal 36 3" xfId="1967"/>
    <cellStyle name="Normal 37" xfId="447"/>
    <cellStyle name="Normal 37 2" xfId="565"/>
    <cellStyle name="Normal 37 2 2" xfId="1968"/>
    <cellStyle name="Normal 37 3" xfId="1969"/>
    <cellStyle name="Normal 38" xfId="448"/>
    <cellStyle name="Normal 38 2" xfId="566"/>
    <cellStyle name="Normal 39" xfId="449"/>
    <cellStyle name="Normal 39 2" xfId="567"/>
    <cellStyle name="Normal 39 2 2" xfId="1970"/>
    <cellStyle name="Normal 39 3" xfId="551"/>
    <cellStyle name="Normal 4" xfId="450"/>
    <cellStyle name="Normal 4 10" xfId="774"/>
    <cellStyle name="Normal 4 10 2" xfId="1369"/>
    <cellStyle name="Normal 4 10 2 2" xfId="1971"/>
    <cellStyle name="Normal 4 10 3" xfId="1972"/>
    <cellStyle name="Normal 4 11" xfId="775"/>
    <cellStyle name="Normal 4 11 2" xfId="1973"/>
    <cellStyle name="Normal 4 12" xfId="776"/>
    <cellStyle name="Normal 4 12 2" xfId="1370"/>
    <cellStyle name="Normal 4 12 2 2" xfId="1974"/>
    <cellStyle name="Normal 4 12 3" xfId="1975"/>
    <cellStyle name="Normal 4 13" xfId="1371"/>
    <cellStyle name="Normal 4 13 2" xfId="1976"/>
    <cellStyle name="Normal 4 14" xfId="1372"/>
    <cellStyle name="Normal 4 15" xfId="1373"/>
    <cellStyle name="Normal 4 15 2" xfId="1977"/>
    <cellStyle name="Normal 4 16" xfId="1978"/>
    <cellStyle name="Normal 4 17" xfId="2601"/>
    <cellStyle name="Normal 4 2" xfId="451"/>
    <cellStyle name="Normal 4 2 2" xfId="452"/>
    <cellStyle name="Normal 4 2 2 2" xfId="453"/>
    <cellStyle name="Normal 4 2 2 2 2" xfId="777"/>
    <cellStyle name="Normal 4 2 2 2 2 2" xfId="1374"/>
    <cellStyle name="Normal 4 2 2 2 2 2 2" xfId="1979"/>
    <cellStyle name="Normal 4 2 2 2 2 3" xfId="1980"/>
    <cellStyle name="Normal 4 2 2 2 3" xfId="1375"/>
    <cellStyle name="Normal 4 2 2 2 3 2" xfId="1981"/>
    <cellStyle name="Normal 4 2 2 2 4" xfId="1982"/>
    <cellStyle name="Normal 4 2 2 3" xfId="778"/>
    <cellStyle name="Normal 4 2 2 3 2" xfId="1376"/>
    <cellStyle name="Normal 4 2 2 3 2 2" xfId="1983"/>
    <cellStyle name="Normal 4 2 2 3 3" xfId="1984"/>
    <cellStyle name="Normal 4 2 2 4" xfId="1377"/>
    <cellStyle name="Normal 4 2 2 4 2" xfId="1985"/>
    <cellStyle name="Normal 4 2 2 5" xfId="1986"/>
    <cellStyle name="Normal 4 2 3" xfId="454"/>
    <cellStyle name="Normal 4 2 3 2" xfId="779"/>
    <cellStyle name="Normal 4 2 3 2 2" xfId="1378"/>
    <cellStyle name="Normal 4 2 3 2 2 2" xfId="1987"/>
    <cellStyle name="Normal 4 2 3 2 3" xfId="1988"/>
    <cellStyle name="Normal 4 2 3 3" xfId="1379"/>
    <cellStyle name="Normal 4 2 3 3 2" xfId="1989"/>
    <cellStyle name="Normal 4 2 3 4" xfId="1990"/>
    <cellStyle name="Normal 4 2 4" xfId="780"/>
    <cellStyle name="Normal 4 2 4 2" xfId="1380"/>
    <cellStyle name="Normal 4 2 4 2 2" xfId="1991"/>
    <cellStyle name="Normal 4 2 4 3" xfId="1992"/>
    <cellStyle name="Normal 4 2 5" xfId="1381"/>
    <cellStyle name="Normal 4 2 5 2" xfId="1993"/>
    <cellStyle name="Normal 4 2 6" xfId="1994"/>
    <cellStyle name="Normal 4 2 7" xfId="2515"/>
    <cellStyle name="Normal 4 3" xfId="455"/>
    <cellStyle name="Normal 4 3 2" xfId="781"/>
    <cellStyle name="Normal 4 3 2 2" xfId="782"/>
    <cellStyle name="Normal 4 3 2 2 2" xfId="783"/>
    <cellStyle name="Normal 4 3 2 2 2 2" xfId="1382"/>
    <cellStyle name="Normal 4 3 2 2 2 2 2" xfId="1995"/>
    <cellStyle name="Normal 4 3 2 2 2 3" xfId="1996"/>
    <cellStyle name="Normal 4 3 2 2 3" xfId="1383"/>
    <cellStyle name="Normal 4 3 2 2 3 2" xfId="1997"/>
    <cellStyle name="Normal 4 3 2 2 4" xfId="1998"/>
    <cellStyle name="Normal 4 3 2 3" xfId="784"/>
    <cellStyle name="Normal 4 3 2 3 2" xfId="1384"/>
    <cellStyle name="Normal 4 3 2 3 2 2" xfId="1999"/>
    <cellStyle name="Normal 4 3 2 3 3" xfId="2000"/>
    <cellStyle name="Normal 4 3 2 4" xfId="1385"/>
    <cellStyle name="Normal 4 3 2 4 2" xfId="2001"/>
    <cellStyle name="Normal 4 3 2 5" xfId="2002"/>
    <cellStyle name="Normal 4 3 3" xfId="785"/>
    <cellStyle name="Normal 4 3 3 2" xfId="786"/>
    <cellStyle name="Normal 4 3 3 2 2" xfId="1386"/>
    <cellStyle name="Normal 4 3 3 2 2 2" xfId="2003"/>
    <cellStyle name="Normal 4 3 3 2 3" xfId="2004"/>
    <cellStyle name="Normal 4 3 3 3" xfId="1387"/>
    <cellStyle name="Normal 4 3 3 3 2" xfId="2005"/>
    <cellStyle name="Normal 4 3 3 4" xfId="2006"/>
    <cellStyle name="Normal 4 3 4" xfId="787"/>
    <cellStyle name="Normal 4 3 4 2" xfId="1388"/>
    <cellStyle name="Normal 4 3 4 2 2" xfId="2007"/>
    <cellStyle name="Normal 4 3 4 3" xfId="2008"/>
    <cellStyle name="Normal 4 3 5" xfId="1389"/>
    <cellStyle name="Normal 4 3 5 2" xfId="2009"/>
    <cellStyle name="Normal 4 3 6" xfId="2010"/>
    <cellStyle name="Normal 4 4" xfId="456"/>
    <cellStyle name="Normal 4 4 2" xfId="788"/>
    <cellStyle name="Normal 4 4 2 2" xfId="789"/>
    <cellStyle name="Normal 4 4 2 2 2" xfId="790"/>
    <cellStyle name="Normal 4 4 2 2 2 2" xfId="1390"/>
    <cellStyle name="Normal 4 4 2 2 2 2 2" xfId="2011"/>
    <cellStyle name="Normal 4 4 2 2 2 3" xfId="2012"/>
    <cellStyle name="Normal 4 4 2 2 3" xfId="1391"/>
    <cellStyle name="Normal 4 4 2 2 3 2" xfId="2013"/>
    <cellStyle name="Normal 4 4 2 2 4" xfId="2014"/>
    <cellStyle name="Normal 4 4 2 3" xfId="791"/>
    <cellStyle name="Normal 4 4 2 3 2" xfId="1392"/>
    <cellStyle name="Normal 4 4 2 3 2 2" xfId="2015"/>
    <cellStyle name="Normal 4 4 2 3 3" xfId="2016"/>
    <cellStyle name="Normal 4 4 2 4" xfId="1393"/>
    <cellStyle name="Normal 4 4 2 4 2" xfId="2017"/>
    <cellStyle name="Normal 4 4 2 5" xfId="2018"/>
    <cellStyle name="Normal 4 4 3" xfId="792"/>
    <cellStyle name="Normal 4 4 3 2" xfId="793"/>
    <cellStyle name="Normal 4 4 3 2 2" xfId="1394"/>
    <cellStyle name="Normal 4 4 3 2 2 2" xfId="2019"/>
    <cellStyle name="Normal 4 4 3 2 3" xfId="2020"/>
    <cellStyle name="Normal 4 4 3 3" xfId="1395"/>
    <cellStyle name="Normal 4 4 3 3 2" xfId="2021"/>
    <cellStyle name="Normal 4 4 3 4" xfId="2022"/>
    <cellStyle name="Normal 4 4 4" xfId="794"/>
    <cellStyle name="Normal 4 4 4 2" xfId="1396"/>
    <cellStyle name="Normal 4 4 4 2 2" xfId="2023"/>
    <cellStyle name="Normal 4 4 4 3" xfId="2024"/>
    <cellStyle name="Normal 4 4 5" xfId="1397"/>
    <cellStyle name="Normal 4 4 5 2" xfId="2025"/>
    <cellStyle name="Normal 4 4 6" xfId="2026"/>
    <cellStyle name="Normal 4 5" xfId="457"/>
    <cellStyle name="Normal 4 5 2" xfId="795"/>
    <cellStyle name="Normal 4 5 2 2" xfId="796"/>
    <cellStyle name="Normal 4 5 2 2 2" xfId="797"/>
    <cellStyle name="Normal 4 5 2 2 2 2" xfId="1398"/>
    <cellStyle name="Normal 4 5 2 2 2 2 2" xfId="2027"/>
    <cellStyle name="Normal 4 5 2 2 2 3" xfId="2028"/>
    <cellStyle name="Normal 4 5 2 2 3" xfId="1399"/>
    <cellStyle name="Normal 4 5 2 2 3 2" xfId="2029"/>
    <cellStyle name="Normal 4 5 2 2 4" xfId="2030"/>
    <cellStyle name="Normal 4 5 2 3" xfId="798"/>
    <cellStyle name="Normal 4 5 2 3 2" xfId="1400"/>
    <cellStyle name="Normal 4 5 2 3 2 2" xfId="2031"/>
    <cellStyle name="Normal 4 5 2 3 3" xfId="2032"/>
    <cellStyle name="Normal 4 5 2 4" xfId="1401"/>
    <cellStyle name="Normal 4 5 2 4 2" xfId="2033"/>
    <cellStyle name="Normal 4 5 2 5" xfId="2034"/>
    <cellStyle name="Normal 4 5 3" xfId="799"/>
    <cellStyle name="Normal 4 5 3 2" xfId="800"/>
    <cellStyle name="Normal 4 5 3 2 2" xfId="1402"/>
    <cellStyle name="Normal 4 5 3 2 2 2" xfId="2035"/>
    <cellStyle name="Normal 4 5 3 2 3" xfId="2036"/>
    <cellStyle name="Normal 4 5 3 3" xfId="1403"/>
    <cellStyle name="Normal 4 5 3 3 2" xfId="2037"/>
    <cellStyle name="Normal 4 5 3 4" xfId="2038"/>
    <cellStyle name="Normal 4 5 4" xfId="801"/>
    <cellStyle name="Normal 4 5 4 2" xfId="1404"/>
    <cellStyle name="Normal 4 5 4 2 2" xfId="2039"/>
    <cellStyle name="Normal 4 5 4 3" xfId="2040"/>
    <cellStyle name="Normal 4 5 5" xfId="1405"/>
    <cellStyle name="Normal 4 5 5 2" xfId="2041"/>
    <cellStyle name="Normal 4 5 6" xfId="2042"/>
    <cellStyle name="Normal 4 6" xfId="458"/>
    <cellStyle name="Normal 4 6 2" xfId="802"/>
    <cellStyle name="Normal 4 6 2 2" xfId="803"/>
    <cellStyle name="Normal 4 6 2 2 2" xfId="804"/>
    <cellStyle name="Normal 4 6 2 2 2 2" xfId="1406"/>
    <cellStyle name="Normal 4 6 2 2 2 2 2" xfId="2043"/>
    <cellStyle name="Normal 4 6 2 2 2 3" xfId="2044"/>
    <cellStyle name="Normal 4 6 2 2 3" xfId="1407"/>
    <cellStyle name="Normal 4 6 2 2 3 2" xfId="2045"/>
    <cellStyle name="Normal 4 6 2 2 4" xfId="2046"/>
    <cellStyle name="Normal 4 6 2 3" xfId="805"/>
    <cellStyle name="Normal 4 6 2 3 2" xfId="1408"/>
    <cellStyle name="Normal 4 6 2 3 2 2" xfId="2047"/>
    <cellStyle name="Normal 4 6 2 3 3" xfId="2048"/>
    <cellStyle name="Normal 4 6 2 4" xfId="1409"/>
    <cellStyle name="Normal 4 6 2 4 2" xfId="2049"/>
    <cellStyle name="Normal 4 6 2 5" xfId="2050"/>
    <cellStyle name="Normal 4 6 3" xfId="806"/>
    <cellStyle name="Normal 4 6 3 2" xfId="807"/>
    <cellStyle name="Normal 4 6 3 2 2" xfId="1410"/>
    <cellStyle name="Normal 4 6 3 2 2 2" xfId="2051"/>
    <cellStyle name="Normal 4 6 3 2 3" xfId="2052"/>
    <cellStyle name="Normal 4 6 3 3" xfId="1411"/>
    <cellStyle name="Normal 4 6 3 3 2" xfId="2053"/>
    <cellStyle name="Normal 4 6 3 4" xfId="2054"/>
    <cellStyle name="Normal 4 6 4" xfId="808"/>
    <cellStyle name="Normal 4 6 4 2" xfId="1412"/>
    <cellStyle name="Normal 4 6 4 2 2" xfId="2055"/>
    <cellStyle name="Normal 4 6 4 3" xfId="2056"/>
    <cellStyle name="Normal 4 6 5" xfId="1413"/>
    <cellStyle name="Normal 4 6 5 2" xfId="2057"/>
    <cellStyle name="Normal 4 6 6" xfId="2058"/>
    <cellStyle name="Normal 4 7" xfId="809"/>
    <cellStyle name="Normal 4 7 2" xfId="810"/>
    <cellStyle name="Normal 4 7 2 2" xfId="811"/>
    <cellStyle name="Normal 4 7 2 2 2" xfId="812"/>
    <cellStyle name="Normal 4 7 2 2 2 2" xfId="1414"/>
    <cellStyle name="Normal 4 7 2 2 2 2 2" xfId="2059"/>
    <cellStyle name="Normal 4 7 2 2 2 3" xfId="2060"/>
    <cellStyle name="Normal 4 7 2 2 3" xfId="1415"/>
    <cellStyle name="Normal 4 7 2 2 3 2" xfId="2061"/>
    <cellStyle name="Normal 4 7 2 2 4" xfId="2062"/>
    <cellStyle name="Normal 4 7 2 3" xfId="813"/>
    <cellStyle name="Normal 4 7 2 3 2" xfId="1416"/>
    <cellStyle name="Normal 4 7 2 3 2 2" xfId="2063"/>
    <cellStyle name="Normal 4 7 2 3 3" xfId="2064"/>
    <cellStyle name="Normal 4 7 2 4" xfId="1417"/>
    <cellStyle name="Normal 4 7 2 4 2" xfId="2065"/>
    <cellStyle name="Normal 4 7 2 5" xfId="2066"/>
    <cellStyle name="Normal 4 7 3" xfId="814"/>
    <cellStyle name="Normal 4 7 3 2" xfId="815"/>
    <cellStyle name="Normal 4 7 3 2 2" xfId="1418"/>
    <cellStyle name="Normal 4 7 3 2 2 2" xfId="2067"/>
    <cellStyle name="Normal 4 7 3 2 3" xfId="2068"/>
    <cellStyle name="Normal 4 7 3 3" xfId="1419"/>
    <cellStyle name="Normal 4 7 3 3 2" xfId="2069"/>
    <cellStyle name="Normal 4 7 3 4" xfId="2070"/>
    <cellStyle name="Normal 4 7 4" xfId="816"/>
    <cellStyle name="Normal 4 7 4 2" xfId="1420"/>
    <cellStyle name="Normal 4 7 4 2 2" xfId="2071"/>
    <cellStyle name="Normal 4 7 4 3" xfId="2072"/>
    <cellStyle name="Normal 4 7 5" xfId="1421"/>
    <cellStyle name="Normal 4 7 5 2" xfId="2073"/>
    <cellStyle name="Normal 4 7 6" xfId="2074"/>
    <cellStyle name="Normal 4 8" xfId="817"/>
    <cellStyle name="Normal 4 8 2" xfId="818"/>
    <cellStyle name="Normal 4 8 2 2" xfId="819"/>
    <cellStyle name="Normal 4 8 2 2 2" xfId="1422"/>
    <cellStyle name="Normal 4 8 2 2 2 2" xfId="2075"/>
    <cellStyle name="Normal 4 8 2 2 3" xfId="2076"/>
    <cellStyle name="Normal 4 8 2 3" xfId="1423"/>
    <cellStyle name="Normal 4 8 2 3 2" xfId="2077"/>
    <cellStyle name="Normal 4 8 2 4" xfId="2078"/>
    <cellStyle name="Normal 4 8 3" xfId="820"/>
    <cellStyle name="Normal 4 8 3 2" xfId="1424"/>
    <cellStyle name="Normal 4 8 3 2 2" xfId="2079"/>
    <cellStyle name="Normal 4 8 3 3" xfId="2080"/>
    <cellStyle name="Normal 4 8 4" xfId="1425"/>
    <cellStyle name="Normal 4 8 4 2" xfId="2081"/>
    <cellStyle name="Normal 4 8 5" xfId="2082"/>
    <cellStyle name="Normal 4 9" xfId="821"/>
    <cellStyle name="Normal 4 9 2" xfId="822"/>
    <cellStyle name="Normal 4 9 2 2" xfId="823"/>
    <cellStyle name="Normal 4 9 2 2 2" xfId="824"/>
    <cellStyle name="Normal 4 9 2 2 2 2" xfId="2083"/>
    <cellStyle name="Normal 4 9 2 2 3" xfId="1426"/>
    <cellStyle name="Normal 4 9 2 2 3 2" xfId="1427"/>
    <cellStyle name="Normal 4 9 2 2 3 2 2" xfId="1428"/>
    <cellStyle name="Normal 4 9 2 2 3 2 2 2" xfId="1429"/>
    <cellStyle name="Normal 4 9 2 2 3 2 2 2 2" xfId="1430"/>
    <cellStyle name="Normal 4 9 2 2 3 2 2 2 2 2" xfId="1431"/>
    <cellStyle name="Normal 4 9 2 2 3 2 2 2 2 2 2" xfId="1432"/>
    <cellStyle name="Normal 4 9 2 2 3 2 2 2 2 2 2 2" xfId="1433"/>
    <cellStyle name="Normal 4 9 2 2 3 2 2 2 2 2 2 2 2" xfId="1434"/>
    <cellStyle name="Normal 4 9 2 2 3 2 2 2 2 2 2 2 2 2" xfId="1435"/>
    <cellStyle name="Normal 4 9 2 2 3 2 2 2 2 2 2 2 2 2 2" xfId="1436"/>
    <cellStyle name="Normal 4 9 2 2 3 2 2 2 2 2 2 2 2 2 2 2" xfId="1437"/>
    <cellStyle name="Normal 4 9 2 2 3 2 2 2 2 2 2 2 2 2 2 2 2" xfId="2084"/>
    <cellStyle name="Normal 4 9 2 2 3 2 2 2 2 2 2 2 2 2 2 3" xfId="1438"/>
    <cellStyle name="Normal 4 9 2 2 3 2 2 2 2 2 2 2 2 2 2 3 2" xfId="1439"/>
    <cellStyle name="Normal 4 9 2 2 3 2 2 2 2 2 2 2 2 2 2 3 2 2" xfId="2085"/>
    <cellStyle name="Normal 4 9 2 2 3 2 2 2 2 2 2 2 2 2 2 3 3" xfId="2086"/>
    <cellStyle name="Normal 4 9 2 2 3 2 2 2 2 2 2 2 2 2 2 4" xfId="2087"/>
    <cellStyle name="Normal 4 9 2 2 3 2 2 2 2 2 2 2 2 2 3" xfId="2088"/>
    <cellStyle name="Normal 4 9 2 2 3 2 2 2 2 2 2 2 2 3" xfId="2089"/>
    <cellStyle name="Normal 4 9 2 2 3 2 2 2 2 2 2 2 3" xfId="2090"/>
    <cellStyle name="Normal 4 9 2 2 3 2 2 2 2 2 2 3" xfId="2091"/>
    <cellStyle name="Normal 4 9 2 2 3 2 2 2 2 2 3" xfId="2092"/>
    <cellStyle name="Normal 4 9 2 2 3 2 2 2 2 3" xfId="2093"/>
    <cellStyle name="Normal 4 9 2 2 3 2 2 2 3" xfId="2094"/>
    <cellStyle name="Normal 4 9 2 2 3 2 2 3" xfId="2095"/>
    <cellStyle name="Normal 4 9 2 2 3 2 3" xfId="2096"/>
    <cellStyle name="Normal 4 9 2 2 3 3" xfId="2097"/>
    <cellStyle name="Normal 4 9 2 2 4" xfId="2098"/>
    <cellStyle name="Normal 4 9 2 3" xfId="1440"/>
    <cellStyle name="Normal 4 9 2 3 2" xfId="2099"/>
    <cellStyle name="Normal 4 9 2 4" xfId="2100"/>
    <cellStyle name="Normal 4 9 3" xfId="825"/>
    <cellStyle name="Normal 4 9 3 2" xfId="1441"/>
    <cellStyle name="Normal 4 9 4" xfId="2101"/>
    <cellStyle name="Normal 40" xfId="459"/>
    <cellStyle name="Normal 40 2" xfId="569"/>
    <cellStyle name="Normal 40 2 2" xfId="1442"/>
    <cellStyle name="Normal 40 3" xfId="2102"/>
    <cellStyle name="Normal 41" xfId="460"/>
    <cellStyle name="Normal 41 2" xfId="461"/>
    <cellStyle name="Normal 41 2 2" xfId="2103"/>
    <cellStyle name="Normal 41 3" xfId="2104"/>
    <cellStyle name="Normal 42" xfId="462"/>
    <cellStyle name="Normal 42 2" xfId="826"/>
    <cellStyle name="Normal 42 2 2" xfId="2105"/>
    <cellStyle name="Normal 42 3" xfId="2106"/>
    <cellStyle name="Normal 43" xfId="549"/>
    <cellStyle name="Normal 43 2" xfId="571"/>
    <cellStyle name="Normal 43 2 2" xfId="1443"/>
    <cellStyle name="Normal 43 3" xfId="827"/>
    <cellStyle name="Normal 44" xfId="572"/>
    <cellStyle name="Normal 44 2" xfId="828"/>
    <cellStyle name="Normal 44 2 2" xfId="2107"/>
    <cellStyle name="Normal 44 3" xfId="2108"/>
    <cellStyle name="Normal 45" xfId="574"/>
    <cellStyle name="Normal 45 2" xfId="598"/>
    <cellStyle name="Normal 45 2 2" xfId="1444"/>
    <cellStyle name="Normal 45 3" xfId="1445"/>
    <cellStyle name="Normal 46" xfId="575"/>
    <cellStyle name="Normal 46 2" xfId="829"/>
    <cellStyle name="Normal 46 2 2" xfId="1446"/>
    <cellStyle name="Normal 46 3" xfId="2109"/>
    <cellStyle name="Normal 47" xfId="576"/>
    <cellStyle name="Normal 47 2" xfId="830"/>
    <cellStyle name="Normal 47 2 2" xfId="1447"/>
    <cellStyle name="Normal 47 3" xfId="2110"/>
    <cellStyle name="Normal 48" xfId="578"/>
    <cellStyle name="Normal 48 2" xfId="831"/>
    <cellStyle name="Normal 48 2 2" xfId="2111"/>
    <cellStyle name="Normal 48 3" xfId="2112"/>
    <cellStyle name="Normal 49" xfId="579"/>
    <cellStyle name="Normal 49 2" xfId="832"/>
    <cellStyle name="Normal 49 2 2" xfId="2113"/>
    <cellStyle name="Normal 49 3" xfId="2114"/>
    <cellStyle name="Normal 5" xfId="463"/>
    <cellStyle name="Normal 5 10" xfId="464"/>
    <cellStyle name="Normal 5 10 2" xfId="1449"/>
    <cellStyle name="Normal 5 10 2 2" xfId="2115"/>
    <cellStyle name="Normal 5 10 3" xfId="1448"/>
    <cellStyle name="Normal 5 11" xfId="1450"/>
    <cellStyle name="Normal 5 11 2" xfId="2116"/>
    <cellStyle name="Normal 5 12" xfId="2117"/>
    <cellStyle name="Normal 5 13" xfId="2602"/>
    <cellStyle name="Normal 5 2" xfId="465"/>
    <cellStyle name="Normal 5 2 2" xfId="466"/>
    <cellStyle name="Normal 5 2 2 2" xfId="467"/>
    <cellStyle name="Normal 5 2 3" xfId="468"/>
    <cellStyle name="Normal 5 2 3 2" xfId="2118"/>
    <cellStyle name="Normal 5 3" xfId="469"/>
    <cellStyle name="Normal 5 3 2" xfId="470"/>
    <cellStyle name="Normal 5 3 2 2" xfId="2119"/>
    <cellStyle name="Normal 5 3 3" xfId="1451"/>
    <cellStyle name="Normal 5 4" xfId="471"/>
    <cellStyle name="Normal 5 4 2" xfId="472"/>
    <cellStyle name="Normal 5 5" xfId="473"/>
    <cellStyle name="Normal 5 5 2" xfId="1452"/>
    <cellStyle name="Normal 5 6" xfId="474"/>
    <cellStyle name="Normal 5 6 2" xfId="1453"/>
    <cellStyle name="Normal 5 7" xfId="475"/>
    <cellStyle name="Normal 5 7 2" xfId="833"/>
    <cellStyle name="Normal 5 7 2 2" xfId="2120"/>
    <cellStyle name="Normal 5 7 3" xfId="2121"/>
    <cellStyle name="Normal 5 8" xfId="476"/>
    <cellStyle name="Normal 5 8 2" xfId="834"/>
    <cellStyle name="Normal 5 8 2 2" xfId="835"/>
    <cellStyle name="Normal 5 8 2 2 2" xfId="1454"/>
    <cellStyle name="Normal 5 8 2 2 2 2" xfId="2122"/>
    <cellStyle name="Normal 5 8 2 2 3" xfId="2123"/>
    <cellStyle name="Normal 5 8 2 3" xfId="1455"/>
    <cellStyle name="Normal 5 8 2 3 2" xfId="2124"/>
    <cellStyle name="Normal 5 8 2 4" xfId="2125"/>
    <cellStyle name="Normal 5 8 3" xfId="836"/>
    <cellStyle name="Normal 5 8 3 2" xfId="1456"/>
    <cellStyle name="Normal 5 8 3 2 2" xfId="2126"/>
    <cellStyle name="Normal 5 8 3 3" xfId="2127"/>
    <cellStyle name="Normal 5 8 4" xfId="1457"/>
    <cellStyle name="Normal 5 8 4 2" xfId="2128"/>
    <cellStyle name="Normal 5 8 5" xfId="2129"/>
    <cellStyle name="Normal 5 9" xfId="477"/>
    <cellStyle name="Normal 5 9 2" xfId="837"/>
    <cellStyle name="Normal 5 9 2 2" xfId="1458"/>
    <cellStyle name="Normal 5 9 2 2 2" xfId="2130"/>
    <cellStyle name="Normal 5 9 2 3" xfId="2131"/>
    <cellStyle name="Normal 5 9 3" xfId="1459"/>
    <cellStyle name="Normal 5 9 3 2" xfId="2132"/>
    <cellStyle name="Normal 5 9 4" xfId="2133"/>
    <cellStyle name="Normal 50" xfId="580"/>
    <cellStyle name="Normal 50 2" xfId="1034"/>
    <cellStyle name="Normal 50 2 2" xfId="2603"/>
    <cellStyle name="Normal 50 3" xfId="1460"/>
    <cellStyle name="Normal 51" xfId="582"/>
    <cellStyle name="Normal 51 2" xfId="604"/>
    <cellStyle name="Normal 51 2 2" xfId="2134"/>
    <cellStyle name="Normal 51 3" xfId="1035"/>
    <cellStyle name="Normal 51 3 2" xfId="2135"/>
    <cellStyle name="Normal 52" xfId="583"/>
    <cellStyle name="Normal 52 2" xfId="838"/>
    <cellStyle name="Normal 52 2 2" xfId="2136"/>
    <cellStyle name="Normal 52 3" xfId="1036"/>
    <cellStyle name="Normal 52 3 2" xfId="2137"/>
    <cellStyle name="Normal 53" xfId="585"/>
    <cellStyle name="Normal 53 2" xfId="1037"/>
    <cellStyle name="Normal 53 2 2" xfId="1461"/>
    <cellStyle name="Normal 53 3" xfId="2138"/>
    <cellStyle name="Normal 54" xfId="586"/>
    <cellStyle name="Normal 54 2" xfId="1038"/>
    <cellStyle name="Normal 54 2 2" xfId="1462"/>
    <cellStyle name="Normal 54 3" xfId="2139"/>
    <cellStyle name="Normal 55" xfId="587"/>
    <cellStyle name="Normal 55 2" xfId="1039"/>
    <cellStyle name="Normal 55 2 2" xfId="1463"/>
    <cellStyle name="Normal 55 3" xfId="2140"/>
    <cellStyle name="Normal 56" xfId="588"/>
    <cellStyle name="Normal 56 2" xfId="1040"/>
    <cellStyle name="Normal 56 2 2" xfId="2141"/>
    <cellStyle name="Normal 56 3" xfId="1464"/>
    <cellStyle name="Normal 57" xfId="589"/>
    <cellStyle name="Normal 57 2" xfId="1041"/>
    <cellStyle name="Normal 57 2 2" xfId="2142"/>
    <cellStyle name="Normal 57 3" xfId="1465"/>
    <cellStyle name="Normal 58" xfId="590"/>
    <cellStyle name="Normal 58 2" xfId="1042"/>
    <cellStyle name="Normal 58 2 2" xfId="2143"/>
    <cellStyle name="Normal 58 3" xfId="1466"/>
    <cellStyle name="Normal 59" xfId="591"/>
    <cellStyle name="Normal 59 2" xfId="1043"/>
    <cellStyle name="Normal 59 3" xfId="1467"/>
    <cellStyle name="Normal 6" xfId="478"/>
    <cellStyle name="Normal 6 10" xfId="839"/>
    <cellStyle name="Normal 6 10 2" xfId="1468"/>
    <cellStyle name="Normal 6 10 2 2" xfId="2144"/>
    <cellStyle name="Normal 6 10 3" xfId="2145"/>
    <cellStyle name="Normal 6 11" xfId="840"/>
    <cellStyle name="Normal 6 11 2" xfId="2146"/>
    <cellStyle name="Normal 6 12" xfId="841"/>
    <cellStyle name="Normal 6 12 2" xfId="2147"/>
    <cellStyle name="Normal 6 13" xfId="1469"/>
    <cellStyle name="Normal 6 13 2" xfId="2148"/>
    <cellStyle name="Normal 6 14" xfId="1470"/>
    <cellStyle name="Normal 6 14 2" xfId="2149"/>
    <cellStyle name="Normal 6 15" xfId="1471"/>
    <cellStyle name="Normal 6 15 2" xfId="2150"/>
    <cellStyle name="Normal 6 16" xfId="2151"/>
    <cellStyle name="Normal 6 17" xfId="2604"/>
    <cellStyle name="Normal 6 2" xfId="479"/>
    <cellStyle name="Normal 6 2 2" xfId="480"/>
    <cellStyle name="Normal 6 2 2 2" xfId="842"/>
    <cellStyle name="Normal 6 2 2 2 2" xfId="843"/>
    <cellStyle name="Normal 6 2 2 2 2 2" xfId="1472"/>
    <cellStyle name="Normal 6 2 2 2 2 2 2" xfId="2152"/>
    <cellStyle name="Normal 6 2 2 2 2 3" xfId="2153"/>
    <cellStyle name="Normal 6 2 2 2 3" xfId="1473"/>
    <cellStyle name="Normal 6 2 2 2 3 2" xfId="2154"/>
    <cellStyle name="Normal 6 2 2 2 4" xfId="2155"/>
    <cellStyle name="Normal 6 2 2 3" xfId="844"/>
    <cellStyle name="Normal 6 2 2 3 2" xfId="1474"/>
    <cellStyle name="Normal 6 2 2 3 2 2" xfId="2156"/>
    <cellStyle name="Normal 6 2 2 3 3" xfId="2157"/>
    <cellStyle name="Normal 6 2 2 4" xfId="1475"/>
    <cellStyle name="Normal 6 2 2 4 2" xfId="2158"/>
    <cellStyle name="Normal 6 2 2 5" xfId="2159"/>
    <cellStyle name="Normal 6 2 3" xfId="845"/>
    <cellStyle name="Normal 6 2 3 2" xfId="846"/>
    <cellStyle name="Normal 6 2 3 2 2" xfId="1476"/>
    <cellStyle name="Normal 6 2 3 2 2 2" xfId="2160"/>
    <cellStyle name="Normal 6 2 3 2 3" xfId="2161"/>
    <cellStyle name="Normal 6 2 3 3" xfId="1477"/>
    <cellStyle name="Normal 6 2 3 3 2" xfId="2162"/>
    <cellStyle name="Normal 6 2 3 4" xfId="2163"/>
    <cellStyle name="Normal 6 2 4" xfId="847"/>
    <cellStyle name="Normal 6 2 4 2" xfId="1478"/>
    <cellStyle name="Normal 6 2 4 2 2" xfId="2164"/>
    <cellStyle name="Normal 6 2 4 3" xfId="2165"/>
    <cellStyle name="Normal 6 2 5" xfId="1479"/>
    <cellStyle name="Normal 6 2 5 2" xfId="2166"/>
    <cellStyle name="Normal 6 2 6" xfId="2167"/>
    <cellStyle name="Normal 6 3" xfId="481"/>
    <cellStyle name="Normal 6 3 2" xfId="482"/>
    <cellStyle name="Normal 6 3 2 2" xfId="848"/>
    <cellStyle name="Normal 6 3 2 2 2" xfId="849"/>
    <cellStyle name="Normal 6 3 2 2 2 2" xfId="1480"/>
    <cellStyle name="Normal 6 3 2 2 2 2 2" xfId="2168"/>
    <cellStyle name="Normal 6 3 2 2 2 3" xfId="2169"/>
    <cellStyle name="Normal 6 3 2 2 3" xfId="1481"/>
    <cellStyle name="Normal 6 3 2 2 3 2" xfId="2170"/>
    <cellStyle name="Normal 6 3 2 2 4" xfId="2171"/>
    <cellStyle name="Normal 6 3 2 3" xfId="850"/>
    <cellStyle name="Normal 6 3 2 3 2" xfId="1482"/>
    <cellStyle name="Normal 6 3 2 3 2 2" xfId="2172"/>
    <cellStyle name="Normal 6 3 2 3 3" xfId="2173"/>
    <cellStyle name="Normal 6 3 2 4" xfId="1483"/>
    <cellStyle name="Normal 6 3 2 4 2" xfId="2174"/>
    <cellStyle name="Normal 6 3 2 5" xfId="2175"/>
    <cellStyle name="Normal 6 3 3" xfId="851"/>
    <cellStyle name="Normal 6 3 3 2" xfId="852"/>
    <cellStyle name="Normal 6 3 3 2 2" xfId="1484"/>
    <cellStyle name="Normal 6 3 3 2 2 2" xfId="2176"/>
    <cellStyle name="Normal 6 3 3 2 3" xfId="2177"/>
    <cellStyle name="Normal 6 3 3 3" xfId="1485"/>
    <cellStyle name="Normal 6 3 3 3 2" xfId="2178"/>
    <cellStyle name="Normal 6 3 3 4" xfId="2179"/>
    <cellStyle name="Normal 6 3 4" xfId="853"/>
    <cellStyle name="Normal 6 3 4 2" xfId="1486"/>
    <cellStyle name="Normal 6 3 4 2 2" xfId="2180"/>
    <cellStyle name="Normal 6 3 4 3" xfId="2181"/>
    <cellStyle name="Normal 6 3 5" xfId="1487"/>
    <cellStyle name="Normal 6 3 5 2" xfId="2182"/>
    <cellStyle name="Normal 6 3 6" xfId="2183"/>
    <cellStyle name="Normal 6 4" xfId="483"/>
    <cellStyle name="Normal 6 4 2" xfId="553"/>
    <cellStyle name="Normal 6 4 2 2" xfId="854"/>
    <cellStyle name="Normal 6 4 2 2 2" xfId="855"/>
    <cellStyle name="Normal 6 4 2 2 2 2" xfId="1488"/>
    <cellStyle name="Normal 6 4 2 2 2 2 2" xfId="2184"/>
    <cellStyle name="Normal 6 4 2 2 2 3" xfId="2185"/>
    <cellStyle name="Normal 6 4 2 2 3" xfId="1489"/>
    <cellStyle name="Normal 6 4 2 2 3 2" xfId="2186"/>
    <cellStyle name="Normal 6 4 2 2 4" xfId="2187"/>
    <cellStyle name="Normal 6 4 2 3" xfId="856"/>
    <cellStyle name="Normal 6 4 2 3 2" xfId="1490"/>
    <cellStyle name="Normal 6 4 2 3 2 2" xfId="2188"/>
    <cellStyle name="Normal 6 4 2 3 3" xfId="2189"/>
    <cellStyle name="Normal 6 4 2 4" xfId="1491"/>
    <cellStyle name="Normal 6 4 2 4 2" xfId="2190"/>
    <cellStyle name="Normal 6 4 2 5" xfId="2191"/>
    <cellStyle name="Normal 6 4 3" xfId="857"/>
    <cellStyle name="Normal 6 4 3 2" xfId="858"/>
    <cellStyle name="Normal 6 4 3 2 2" xfId="1492"/>
    <cellStyle name="Normal 6 4 3 2 2 2" xfId="2192"/>
    <cellStyle name="Normal 6 4 3 2 3" xfId="2193"/>
    <cellStyle name="Normal 6 4 3 3" xfId="1493"/>
    <cellStyle name="Normal 6 4 3 3 2" xfId="2194"/>
    <cellStyle name="Normal 6 4 3 4" xfId="2195"/>
    <cellStyle name="Normal 6 4 4" xfId="859"/>
    <cellStyle name="Normal 6 4 4 2" xfId="1494"/>
    <cellStyle name="Normal 6 4 4 2 2" xfId="2196"/>
    <cellStyle name="Normal 6 4 4 3" xfId="2197"/>
    <cellStyle name="Normal 6 4 5" xfId="1495"/>
    <cellStyle name="Normal 6 4 5 2" xfId="2198"/>
    <cellStyle name="Normal 6 4 6" xfId="2199"/>
    <cellStyle name="Normal 6 5" xfId="484"/>
    <cellStyle name="Normal 6 5 2" xfId="860"/>
    <cellStyle name="Normal 6 5 2 2" xfId="861"/>
    <cellStyle name="Normal 6 5 2 2 2" xfId="862"/>
    <cellStyle name="Normal 6 5 2 2 2 2" xfId="1496"/>
    <cellStyle name="Normal 6 5 2 2 2 2 2" xfId="2200"/>
    <cellStyle name="Normal 6 5 2 2 2 3" xfId="2201"/>
    <cellStyle name="Normal 6 5 2 2 3" xfId="1497"/>
    <cellStyle name="Normal 6 5 2 2 3 2" xfId="2202"/>
    <cellStyle name="Normal 6 5 2 2 4" xfId="2203"/>
    <cellStyle name="Normal 6 5 2 3" xfId="863"/>
    <cellStyle name="Normal 6 5 2 3 2" xfId="1498"/>
    <cellStyle name="Normal 6 5 2 3 2 2" xfId="2204"/>
    <cellStyle name="Normal 6 5 2 3 3" xfId="2205"/>
    <cellStyle name="Normal 6 5 2 4" xfId="1499"/>
    <cellStyle name="Normal 6 5 2 4 2" xfId="2206"/>
    <cellStyle name="Normal 6 5 2 5" xfId="2207"/>
    <cellStyle name="Normal 6 5 3" xfId="864"/>
    <cellStyle name="Normal 6 5 3 2" xfId="865"/>
    <cellStyle name="Normal 6 5 3 2 2" xfId="1500"/>
    <cellStyle name="Normal 6 5 3 2 2 2" xfId="2208"/>
    <cellStyle name="Normal 6 5 3 2 3" xfId="2209"/>
    <cellStyle name="Normal 6 5 3 3" xfId="1501"/>
    <cellStyle name="Normal 6 5 3 3 2" xfId="2210"/>
    <cellStyle name="Normal 6 5 3 4" xfId="2211"/>
    <cellStyle name="Normal 6 5 4" xfId="866"/>
    <cellStyle name="Normal 6 5 4 2" xfId="1502"/>
    <cellStyle name="Normal 6 5 4 2 2" xfId="2212"/>
    <cellStyle name="Normal 6 5 4 3" xfId="2213"/>
    <cellStyle name="Normal 6 5 5" xfId="1503"/>
    <cellStyle name="Normal 6 5 5 2" xfId="2214"/>
    <cellStyle name="Normal 6 5 6" xfId="2215"/>
    <cellStyle name="Normal 6 6" xfId="485"/>
    <cellStyle name="Normal 6 6 2" xfId="867"/>
    <cellStyle name="Normal 6 6 2 2" xfId="868"/>
    <cellStyle name="Normal 6 6 2 2 2" xfId="869"/>
    <cellStyle name="Normal 6 6 2 2 2 2" xfId="1504"/>
    <cellStyle name="Normal 6 6 2 2 2 2 2" xfId="2216"/>
    <cellStyle name="Normal 6 6 2 2 2 3" xfId="2217"/>
    <cellStyle name="Normal 6 6 2 2 3" xfId="1505"/>
    <cellStyle name="Normal 6 6 2 2 3 2" xfId="2218"/>
    <cellStyle name="Normal 6 6 2 2 4" xfId="2219"/>
    <cellStyle name="Normal 6 6 2 3" xfId="870"/>
    <cellStyle name="Normal 6 6 2 3 2" xfId="1506"/>
    <cellStyle name="Normal 6 6 2 3 2 2" xfId="2220"/>
    <cellStyle name="Normal 6 6 2 3 3" xfId="2221"/>
    <cellStyle name="Normal 6 6 2 4" xfId="1507"/>
    <cellStyle name="Normal 6 6 2 4 2" xfId="2222"/>
    <cellStyle name="Normal 6 6 2 5" xfId="2223"/>
    <cellStyle name="Normal 6 6 3" xfId="871"/>
    <cellStyle name="Normal 6 6 3 2" xfId="872"/>
    <cellStyle name="Normal 6 6 3 2 2" xfId="1508"/>
    <cellStyle name="Normal 6 6 3 2 2 2" xfId="2224"/>
    <cellStyle name="Normal 6 6 3 2 3" xfId="2225"/>
    <cellStyle name="Normal 6 6 3 3" xfId="1509"/>
    <cellStyle name="Normal 6 6 3 3 2" xfId="2226"/>
    <cellStyle name="Normal 6 6 3 4" xfId="2227"/>
    <cellStyle name="Normal 6 6 4" xfId="873"/>
    <cellStyle name="Normal 6 6 4 2" xfId="1510"/>
    <cellStyle name="Normal 6 6 4 2 2" xfId="2228"/>
    <cellStyle name="Normal 6 6 4 3" xfId="2229"/>
    <cellStyle name="Normal 6 6 5" xfId="1511"/>
    <cellStyle name="Normal 6 6 5 2" xfId="2230"/>
    <cellStyle name="Normal 6 6 6" xfId="2231"/>
    <cellStyle name="Normal 6 7" xfId="486"/>
    <cellStyle name="Normal 6 7 2" xfId="874"/>
    <cellStyle name="Normal 6 7 2 2" xfId="875"/>
    <cellStyle name="Normal 6 7 2 2 2" xfId="876"/>
    <cellStyle name="Normal 6 7 2 2 2 2" xfId="1512"/>
    <cellStyle name="Normal 6 7 2 2 2 2 2" xfId="2232"/>
    <cellStyle name="Normal 6 7 2 2 2 3" xfId="2233"/>
    <cellStyle name="Normal 6 7 2 2 3" xfId="1513"/>
    <cellStyle name="Normal 6 7 2 2 3 2" xfId="2234"/>
    <cellStyle name="Normal 6 7 2 2 4" xfId="2235"/>
    <cellStyle name="Normal 6 7 2 3" xfId="877"/>
    <cellStyle name="Normal 6 7 2 3 2" xfId="1514"/>
    <cellStyle name="Normal 6 7 2 3 2 2" xfId="2236"/>
    <cellStyle name="Normal 6 7 2 3 3" xfId="2237"/>
    <cellStyle name="Normal 6 7 2 4" xfId="1515"/>
    <cellStyle name="Normal 6 7 2 4 2" xfId="2238"/>
    <cellStyle name="Normal 6 7 2 5" xfId="2239"/>
    <cellStyle name="Normal 6 7 3" xfId="878"/>
    <cellStyle name="Normal 6 7 3 2" xfId="879"/>
    <cellStyle name="Normal 6 7 3 2 2" xfId="1516"/>
    <cellStyle name="Normal 6 7 3 2 2 2" xfId="2240"/>
    <cellStyle name="Normal 6 7 3 2 3" xfId="2241"/>
    <cellStyle name="Normal 6 7 3 3" xfId="1517"/>
    <cellStyle name="Normal 6 7 3 3 2" xfId="2242"/>
    <cellStyle name="Normal 6 7 3 4" xfId="2243"/>
    <cellStyle name="Normal 6 7 4" xfId="880"/>
    <cellStyle name="Normal 6 7 4 2" xfId="1518"/>
    <cellStyle name="Normal 6 7 4 2 2" xfId="2244"/>
    <cellStyle name="Normal 6 7 4 3" xfId="2245"/>
    <cellStyle name="Normal 6 7 5" xfId="1519"/>
    <cellStyle name="Normal 6 7 5 2" xfId="2246"/>
    <cellStyle name="Normal 6 7 6" xfId="2247"/>
    <cellStyle name="Normal 6 8" xfId="881"/>
    <cellStyle name="Normal 6 8 2" xfId="882"/>
    <cellStyle name="Normal 6 8 2 2" xfId="883"/>
    <cellStyle name="Normal 6 8 2 2 2" xfId="1520"/>
    <cellStyle name="Normal 6 8 2 2 2 2" xfId="2248"/>
    <cellStyle name="Normal 6 8 2 2 3" xfId="2249"/>
    <cellStyle name="Normal 6 8 2 3" xfId="1521"/>
    <cellStyle name="Normal 6 8 2 3 2" xfId="2250"/>
    <cellStyle name="Normal 6 8 2 4" xfId="2251"/>
    <cellStyle name="Normal 6 8 3" xfId="884"/>
    <cellStyle name="Normal 6 8 3 2" xfId="1522"/>
    <cellStyle name="Normal 6 8 3 2 2" xfId="2252"/>
    <cellStyle name="Normal 6 8 3 3" xfId="2253"/>
    <cellStyle name="Normal 6 8 4" xfId="1523"/>
    <cellStyle name="Normal 6 8 4 2" xfId="2254"/>
    <cellStyle name="Normal 6 8 5" xfId="2255"/>
    <cellStyle name="Normal 6 9" xfId="885"/>
    <cellStyle name="Normal 6 9 2" xfId="886"/>
    <cellStyle name="Normal 6 9 2 2" xfId="1524"/>
    <cellStyle name="Normal 6 9 2 2 2" xfId="2256"/>
    <cellStyle name="Normal 6 9 2 3" xfId="2257"/>
    <cellStyle name="Normal 6 9 3" xfId="1525"/>
    <cellStyle name="Normal 6 9 3 2" xfId="2258"/>
    <cellStyle name="Normal 6 9 4" xfId="2259"/>
    <cellStyle name="Normal 60" xfId="592"/>
    <cellStyle name="Normal 60 2" xfId="1044"/>
    <cellStyle name="Normal 60 2 2" xfId="1527"/>
    <cellStyle name="Normal 60 3" xfId="1526"/>
    <cellStyle name="Normal 61" xfId="593"/>
    <cellStyle name="Normal 61 2" xfId="1045"/>
    <cellStyle name="Normal 61 2 2" xfId="1138"/>
    <cellStyle name="Normal 61 2 2 2" xfId="1528"/>
    <cellStyle name="Normal 61 2 2 2 2" xfId="2260"/>
    <cellStyle name="Normal 61 2 2 3" xfId="1529"/>
    <cellStyle name="Normal 61 2 2 3 2" xfId="2261"/>
    <cellStyle name="Normal 61 2 2 4" xfId="2262"/>
    <cellStyle name="Normal 61 2 3" xfId="1530"/>
    <cellStyle name="Normal 61 2 3 2" xfId="2263"/>
    <cellStyle name="Normal 61 2 4" xfId="2264"/>
    <cellStyle name="Normal 61 3" xfId="2265"/>
    <cellStyle name="Normal 62" xfId="594"/>
    <cellStyle name="Normal 62 2" xfId="1046"/>
    <cellStyle name="Normal 62 2 2" xfId="2266"/>
    <cellStyle name="Normal 62 3" xfId="1531"/>
    <cellStyle name="Normal 63" xfId="595"/>
    <cellStyle name="Normal 63 2" xfId="1047"/>
    <cellStyle name="Normal 63 3" xfId="1532"/>
    <cellStyle name="Normal 64" xfId="599"/>
    <cellStyle name="Normal 64 2" xfId="1048"/>
    <cellStyle name="Normal 65" xfId="596"/>
    <cellStyle name="Normal 65 2" xfId="1049"/>
    <cellStyle name="Normal 66" xfId="605"/>
    <cellStyle name="Normal 66 2" xfId="2516"/>
    <cellStyle name="Normal 67" xfId="606"/>
    <cellStyle name="Normal 67 2" xfId="2517"/>
    <cellStyle name="Normal 68" xfId="607"/>
    <cellStyle name="Normal 68 2" xfId="2518"/>
    <cellStyle name="Normal 69" xfId="608"/>
    <cellStyle name="Normal 69 2" xfId="2519"/>
    <cellStyle name="Normal 7" xfId="487"/>
    <cellStyle name="Normal 7 10" xfId="2605"/>
    <cellStyle name="Normal 7 2" xfId="488"/>
    <cellStyle name="Normal 7 2 2" xfId="489"/>
    <cellStyle name="Normal 7 3" xfId="490"/>
    <cellStyle name="Normal 7 3 2" xfId="491"/>
    <cellStyle name="Normal 7 3 2 2" xfId="2267"/>
    <cellStyle name="Normal 7 3 3" xfId="1533"/>
    <cellStyle name="Normal 7 4" xfId="492"/>
    <cellStyle name="Normal 7 4 2" xfId="493"/>
    <cellStyle name="Normal 7 5" xfId="494"/>
    <cellStyle name="Normal 7 6" xfId="495"/>
    <cellStyle name="Normal 7 7" xfId="496"/>
    <cellStyle name="Normal 7 8" xfId="497"/>
    <cellStyle name="Normal 7 9" xfId="887"/>
    <cellStyle name="Normal 70" xfId="609"/>
    <cellStyle name="Normal 70 2" xfId="2520"/>
    <cellStyle name="Normal 71" xfId="610"/>
    <cellStyle name="Normal 71 2" xfId="2521"/>
    <cellStyle name="Normal 72" xfId="611"/>
    <cellStyle name="Normal 72 2" xfId="2522"/>
    <cellStyle name="Normal 73" xfId="612"/>
    <cellStyle name="Normal 74" xfId="613"/>
    <cellStyle name="Normal 75" xfId="614"/>
    <cellStyle name="Normal 76" xfId="615"/>
    <cellStyle name="Normal 77" xfId="616"/>
    <cellStyle name="Normal 78" xfId="617"/>
    <cellStyle name="Normal 79" xfId="618"/>
    <cellStyle name="Normal 8" xfId="498"/>
    <cellStyle name="Normal 8 2" xfId="499"/>
    <cellStyle name="Normal 8 2 2" xfId="500"/>
    <cellStyle name="Normal 8 3" xfId="501"/>
    <cellStyle name="Normal 8 3 2" xfId="502"/>
    <cellStyle name="Normal 8 3 2 2" xfId="1534"/>
    <cellStyle name="Normal 8 3 3" xfId="888"/>
    <cellStyle name="Normal 8 4" xfId="503"/>
    <cellStyle name="Normal 8 4 2" xfId="1535"/>
    <cellStyle name="Normal 8 5" xfId="504"/>
    <cellStyle name="Normal 8 6" xfId="505"/>
    <cellStyle name="Normal 8 7" xfId="506"/>
    <cellStyle name="Normal 80" xfId="619"/>
    <cellStyle name="Normal 81" xfId="620"/>
    <cellStyle name="Normal 82" xfId="621"/>
    <cellStyle name="Normal 83" xfId="623"/>
    <cellStyle name="Normal 83 2" xfId="1050"/>
    <cellStyle name="Normal 84" xfId="624"/>
    <cellStyle name="Normal 85" xfId="625"/>
    <cellStyle name="Normal 85 2" xfId="1051"/>
    <cellStyle name="Normal 85 3" xfId="1062"/>
    <cellStyle name="Normal 86" xfId="626"/>
    <cellStyle name="Normal 86 2" xfId="1052"/>
    <cellStyle name="Normal 86 3" xfId="1063"/>
    <cellStyle name="Normal 87" xfId="627"/>
    <cellStyle name="Normal 87 2" xfId="889"/>
    <cellStyle name="Normal 87 3" xfId="1053"/>
    <cellStyle name="Normal 88" xfId="890"/>
    <cellStyle name="Normal 89" xfId="891"/>
    <cellStyle name="Normal 9" xfId="507"/>
    <cellStyle name="Normal 9 2" xfId="508"/>
    <cellStyle name="Normal 9 2 2" xfId="509"/>
    <cellStyle name="Normal 9 2 2 2" xfId="892"/>
    <cellStyle name="Normal 9 2 2 2 2" xfId="893"/>
    <cellStyle name="Normal 9 2 2 2 2 2" xfId="1536"/>
    <cellStyle name="Normal 9 2 2 2 2 2 2" xfId="2268"/>
    <cellStyle name="Normal 9 2 2 2 2 3" xfId="2269"/>
    <cellStyle name="Normal 9 2 2 2 3" xfId="1537"/>
    <cellStyle name="Normal 9 2 2 2 3 2" xfId="2270"/>
    <cellStyle name="Normal 9 2 2 2 4" xfId="2271"/>
    <cellStyle name="Normal 9 2 2 3" xfId="894"/>
    <cellStyle name="Normal 9 2 2 3 2" xfId="1538"/>
    <cellStyle name="Normal 9 2 2 3 2 2" xfId="2272"/>
    <cellStyle name="Normal 9 2 2 3 3" xfId="2273"/>
    <cellStyle name="Normal 9 2 2 4" xfId="1539"/>
    <cellStyle name="Normal 9 2 2 4 2" xfId="2274"/>
    <cellStyle name="Normal 9 2 2 5" xfId="2275"/>
    <cellStyle name="Normal 9 2 3" xfId="895"/>
    <cellStyle name="Normal 9 2 3 2" xfId="896"/>
    <cellStyle name="Normal 9 2 3 2 2" xfId="1540"/>
    <cellStyle name="Normal 9 2 3 2 2 2" xfId="2276"/>
    <cellStyle name="Normal 9 2 3 2 3" xfId="2277"/>
    <cellStyle name="Normal 9 2 3 3" xfId="1541"/>
    <cellStyle name="Normal 9 2 3 3 2" xfId="2278"/>
    <cellStyle name="Normal 9 2 3 4" xfId="2279"/>
    <cellStyle name="Normal 9 2 4" xfId="897"/>
    <cellStyle name="Normal 9 2 4 2" xfId="1542"/>
    <cellStyle name="Normal 9 2 4 2 2" xfId="2280"/>
    <cellStyle name="Normal 9 2 4 3" xfId="2281"/>
    <cellStyle name="Normal 9 2 5" xfId="1543"/>
    <cellStyle name="Normal 9 2 5 2" xfId="2282"/>
    <cellStyle name="Normal 9 2 6" xfId="2283"/>
    <cellStyle name="Normal 9 3" xfId="510"/>
    <cellStyle name="Normal 9 3 2" xfId="511"/>
    <cellStyle name="Normal 9 3 2 2" xfId="898"/>
    <cellStyle name="Normal 9 3 2 2 2" xfId="1544"/>
    <cellStyle name="Normal 9 3 2 2 2 2" xfId="2284"/>
    <cellStyle name="Normal 9 3 2 2 3" xfId="2285"/>
    <cellStyle name="Normal 9 3 2 3" xfId="1545"/>
    <cellStyle name="Normal 9 3 2 3 2" xfId="2286"/>
    <cellStyle name="Normal 9 3 2 4" xfId="2287"/>
    <cellStyle name="Normal 9 3 3" xfId="899"/>
    <cellStyle name="Normal 9 3 3 2" xfId="1546"/>
    <cellStyle name="Normal 9 3 3 2 2" xfId="2288"/>
    <cellStyle name="Normal 9 3 3 3" xfId="2289"/>
    <cellStyle name="Normal 9 3 4" xfId="1547"/>
    <cellStyle name="Normal 9 3 4 2" xfId="2290"/>
    <cellStyle name="Normal 9 3 5" xfId="2291"/>
    <cellStyle name="Normal 9 4" xfId="512"/>
    <cellStyle name="Normal 9 4 2" xfId="900"/>
    <cellStyle name="Normal 9 4 2 2" xfId="1548"/>
    <cellStyle name="Normal 9 4 2 2 2" xfId="2292"/>
    <cellStyle name="Normal 9 4 2 3" xfId="2293"/>
    <cellStyle name="Normal 9 4 3" xfId="1549"/>
    <cellStyle name="Normal 9 4 3 2" xfId="2294"/>
    <cellStyle name="Normal 9 4 4" xfId="2295"/>
    <cellStyle name="Normal 9 5" xfId="513"/>
    <cellStyle name="Normal 9 5 2" xfId="1551"/>
    <cellStyle name="Normal 9 5 2 2" xfId="2296"/>
    <cellStyle name="Normal 9 5 3" xfId="1550"/>
    <cellStyle name="Normal 9 6" xfId="514"/>
    <cellStyle name="Normal 9 6 2" xfId="1552"/>
    <cellStyle name="Normal 9 7" xfId="515"/>
    <cellStyle name="Normal 9 7 2" xfId="2297"/>
    <cellStyle name="Normal 90" xfId="901"/>
    <cellStyle name="Normal 91" xfId="902"/>
    <cellStyle name="Normal 92" xfId="903"/>
    <cellStyle name="Normal 93" xfId="904"/>
    <cellStyle name="Normal 94" xfId="905"/>
    <cellStyle name="Normal 95" xfId="906"/>
    <cellStyle name="Normal 96" xfId="907"/>
    <cellStyle name="Normal 97" xfId="908"/>
    <cellStyle name="Normal 97 2" xfId="1054"/>
    <cellStyle name="Normal 98" xfId="909"/>
    <cellStyle name="Normal 99" xfId="910"/>
    <cellStyle name="Normal_IPCviejo" xfId="1058"/>
    <cellStyle name="Notas" xfId="518" builtinId="10" customBuiltin="1"/>
    <cellStyle name="Notas 2" xfId="516"/>
    <cellStyle name="Notas 2 2" xfId="517"/>
    <cellStyle name="Notas 2 2 2" xfId="2536"/>
    <cellStyle name="Notas 2 3" xfId="2525"/>
    <cellStyle name="Note 2" xfId="519"/>
    <cellStyle name="Note 2 2" xfId="2537"/>
    <cellStyle name="Note 3" xfId="2530"/>
    <cellStyle name="Output" xfId="1107"/>
    <cellStyle name="Output 2" xfId="520"/>
    <cellStyle name="Output 2 2" xfId="2538"/>
    <cellStyle name="Output 3" xfId="2531"/>
    <cellStyle name="Percent 2" xfId="2595"/>
    <cellStyle name="Porcentaje" xfId="521" builtinId="5"/>
    <cellStyle name="Porcentaje 10" xfId="2486"/>
    <cellStyle name="Porcentaje 11" xfId="2488"/>
    <cellStyle name="Porcentaje 12" xfId="2546"/>
    <cellStyle name="Porcentaje 12 2" xfId="2565"/>
    <cellStyle name="Porcentaje 13" xfId="2551"/>
    <cellStyle name="Porcentaje 13 2" xfId="2574"/>
    <cellStyle name="Porcentaje 14" xfId="2578"/>
    <cellStyle name="Porcentaje 15" xfId="2583"/>
    <cellStyle name="Porcentaje 16" xfId="2594"/>
    <cellStyle name="Porcentaje 2" xfId="522"/>
    <cellStyle name="Porcentaje 3" xfId="911"/>
    <cellStyle name="Porcentaje 3 2" xfId="1055"/>
    <cellStyle name="Porcentaje 3 2 2" xfId="2298"/>
    <cellStyle name="Porcentaje 3 3" xfId="1553"/>
    <cellStyle name="Porcentaje 4" xfId="912"/>
    <cellStyle name="Porcentaje 4 2" xfId="1056"/>
    <cellStyle name="Porcentaje 4 2 2" xfId="2299"/>
    <cellStyle name="Porcentaje 4 3" xfId="1554"/>
    <cellStyle name="Porcentaje 5" xfId="1057"/>
    <cellStyle name="Porcentaje 5 2" xfId="1555"/>
    <cellStyle name="Porcentaje 6" xfId="1061"/>
    <cellStyle name="Porcentaje 6 2" xfId="1068"/>
    <cellStyle name="Porcentaje 7" xfId="1077"/>
    <cellStyle name="Porcentaje 7 2" xfId="1083"/>
    <cellStyle name="Porcentaje 7 3" xfId="2490"/>
    <cellStyle name="Porcentaje 8" xfId="1097"/>
    <cellStyle name="Porcentaje 8 2" xfId="2478"/>
    <cellStyle name="Porcentaje 9" xfId="1080"/>
    <cellStyle name="Porcentaje 9 2" xfId="2469"/>
    <cellStyle name="Porcentual 10" xfId="913"/>
    <cellStyle name="Porcentual 10 2" xfId="914"/>
    <cellStyle name="Porcentual 10 2 2" xfId="2300"/>
    <cellStyle name="Porcentual 10 3" xfId="2301"/>
    <cellStyle name="Porcentual 11" xfId="915"/>
    <cellStyle name="Porcentual 11 2" xfId="2302"/>
    <cellStyle name="Porcentual 2" xfId="523"/>
    <cellStyle name="Porcentual 2 2" xfId="524"/>
    <cellStyle name="Porcentual 2 2 2" xfId="916"/>
    <cellStyle name="Porcentual 2 2 2 2" xfId="917"/>
    <cellStyle name="Porcentual 2 3" xfId="525"/>
    <cellStyle name="Porcentual 2 3 2" xfId="918"/>
    <cellStyle name="Porcentual 2 3 2 2" xfId="2303"/>
    <cellStyle name="Porcentual 2 3 3" xfId="1556"/>
    <cellStyle name="Porcentual 2 4" xfId="526"/>
    <cellStyle name="Porcentual 2 4 2" xfId="2304"/>
    <cellStyle name="Porcentual 2 5" xfId="919"/>
    <cellStyle name="Porcentual 2 5 2" xfId="2305"/>
    <cellStyle name="Porcentual 2 6" xfId="920"/>
    <cellStyle name="Porcentual 2 6 2" xfId="2306"/>
    <cellStyle name="Porcentual 3" xfId="527"/>
    <cellStyle name="Porcentual 3 2" xfId="921"/>
    <cellStyle name="Porcentual 3 2 2" xfId="1557"/>
    <cellStyle name="Porcentual 3 3" xfId="922"/>
    <cellStyle name="Porcentual 3 3 2" xfId="2307"/>
    <cellStyle name="Porcentual 3 4" xfId="923"/>
    <cellStyle name="Porcentual 3 4 2" xfId="2308"/>
    <cellStyle name="Porcentual 3 5" xfId="924"/>
    <cellStyle name="Porcentual 3 5 2" xfId="2309"/>
    <cellStyle name="Porcentual 3 6" xfId="925"/>
    <cellStyle name="Porcentual 3 6 2" xfId="2310"/>
    <cellStyle name="Porcentual 3 7" xfId="926"/>
    <cellStyle name="Porcentual 3 7 2" xfId="2311"/>
    <cellStyle name="Porcentual 4" xfId="927"/>
    <cellStyle name="Porcentual 4 2" xfId="928"/>
    <cellStyle name="Porcentual 4 2 2" xfId="2312"/>
    <cellStyle name="Porcentual 4 3" xfId="929"/>
    <cellStyle name="Porcentual 4 3 2" xfId="2313"/>
    <cellStyle name="Porcentual 4 4" xfId="930"/>
    <cellStyle name="Porcentual 4 4 2" xfId="2314"/>
    <cellStyle name="Porcentual 4 5" xfId="931"/>
    <cellStyle name="Porcentual 4 5 2" xfId="2315"/>
    <cellStyle name="Porcentual 4 6" xfId="932"/>
    <cellStyle name="Porcentual 4 6 2" xfId="2316"/>
    <cellStyle name="Porcentual 4 7" xfId="933"/>
    <cellStyle name="Porcentual 4 7 2" xfId="2317"/>
    <cellStyle name="Porcentual 4 8" xfId="934"/>
    <cellStyle name="Porcentual 4 8 2" xfId="2318"/>
    <cellStyle name="Porcentual 4 9" xfId="2319"/>
    <cellStyle name="Porcentual 5" xfId="935"/>
    <cellStyle name="Porcentual 5 10" xfId="936"/>
    <cellStyle name="Porcentual 5 10 2" xfId="1558"/>
    <cellStyle name="Porcentual 5 10 2 2" xfId="2320"/>
    <cellStyle name="Porcentual 5 10 3" xfId="2321"/>
    <cellStyle name="Porcentual 5 11" xfId="937"/>
    <cellStyle name="Porcentual 5 11 2" xfId="2322"/>
    <cellStyle name="Porcentual 5 12" xfId="938"/>
    <cellStyle name="Porcentual 5 12 2" xfId="2323"/>
    <cellStyle name="Porcentual 5 13" xfId="1559"/>
    <cellStyle name="Porcentual 5 13 2" xfId="2324"/>
    <cellStyle name="Porcentual 5 14" xfId="1560"/>
    <cellStyle name="Porcentual 5 14 2" xfId="2325"/>
    <cellStyle name="Porcentual 5 15" xfId="1561"/>
    <cellStyle name="Porcentual 5 15 2" xfId="2326"/>
    <cellStyle name="Porcentual 5 2" xfId="528"/>
    <cellStyle name="Porcentual 5 2 2" xfId="939"/>
    <cellStyle name="Porcentual 5 2 2 2" xfId="940"/>
    <cellStyle name="Porcentual 5 2 2 2 2" xfId="941"/>
    <cellStyle name="Porcentual 5 2 2 2 2 2" xfId="1562"/>
    <cellStyle name="Porcentual 5 2 2 2 2 2 2" xfId="2327"/>
    <cellStyle name="Porcentual 5 2 2 2 2 3" xfId="2328"/>
    <cellStyle name="Porcentual 5 2 2 2 3" xfId="1563"/>
    <cellStyle name="Porcentual 5 2 2 2 3 2" xfId="2329"/>
    <cellStyle name="Porcentual 5 2 2 2 4" xfId="2330"/>
    <cellStyle name="Porcentual 5 2 2 3" xfId="942"/>
    <cellStyle name="Porcentual 5 2 2 3 2" xfId="1564"/>
    <cellStyle name="Porcentual 5 2 2 3 2 2" xfId="2331"/>
    <cellStyle name="Porcentual 5 2 2 3 3" xfId="2332"/>
    <cellStyle name="Porcentual 5 2 2 4" xfId="1565"/>
    <cellStyle name="Porcentual 5 2 2 4 2" xfId="2333"/>
    <cellStyle name="Porcentual 5 2 2 5" xfId="2334"/>
    <cellStyle name="Porcentual 5 2 3" xfId="943"/>
    <cellStyle name="Porcentual 5 2 3 2" xfId="944"/>
    <cellStyle name="Porcentual 5 2 3 2 2" xfId="1566"/>
    <cellStyle name="Porcentual 5 2 3 2 2 2" xfId="2335"/>
    <cellStyle name="Porcentual 5 2 3 2 3" xfId="2336"/>
    <cellStyle name="Porcentual 5 2 3 3" xfId="1567"/>
    <cellStyle name="Porcentual 5 2 3 3 2" xfId="2337"/>
    <cellStyle name="Porcentual 5 2 3 4" xfId="2338"/>
    <cellStyle name="Porcentual 5 2 4" xfId="945"/>
    <cellStyle name="Porcentual 5 2 4 2" xfId="1568"/>
    <cellStyle name="Porcentual 5 2 4 2 2" xfId="2339"/>
    <cellStyle name="Porcentual 5 2 4 3" xfId="2340"/>
    <cellStyle name="Porcentual 5 2 5" xfId="1569"/>
    <cellStyle name="Porcentual 5 2 5 2" xfId="2341"/>
    <cellStyle name="Porcentual 5 2 6" xfId="1570"/>
    <cellStyle name="Porcentual 5 3" xfId="946"/>
    <cellStyle name="Porcentual 5 3 2" xfId="947"/>
    <cellStyle name="Porcentual 5 3 2 2" xfId="948"/>
    <cellStyle name="Porcentual 5 3 2 2 2" xfId="949"/>
    <cellStyle name="Porcentual 5 3 2 2 2 2" xfId="1571"/>
    <cellStyle name="Porcentual 5 3 2 2 2 2 2" xfId="2342"/>
    <cellStyle name="Porcentual 5 3 2 2 2 3" xfId="2343"/>
    <cellStyle name="Porcentual 5 3 2 2 3" xfId="1572"/>
    <cellStyle name="Porcentual 5 3 2 2 3 2" xfId="2344"/>
    <cellStyle name="Porcentual 5 3 2 2 4" xfId="2345"/>
    <cellStyle name="Porcentual 5 3 2 3" xfId="950"/>
    <cellStyle name="Porcentual 5 3 2 3 2" xfId="1573"/>
    <cellStyle name="Porcentual 5 3 2 3 2 2" xfId="2346"/>
    <cellStyle name="Porcentual 5 3 2 3 3" xfId="2347"/>
    <cellStyle name="Porcentual 5 3 2 4" xfId="1574"/>
    <cellStyle name="Porcentual 5 3 2 4 2" xfId="2348"/>
    <cellStyle name="Porcentual 5 3 2 5" xfId="2349"/>
    <cellStyle name="Porcentual 5 3 3" xfId="951"/>
    <cellStyle name="Porcentual 5 3 3 2" xfId="952"/>
    <cellStyle name="Porcentual 5 3 3 2 2" xfId="1575"/>
    <cellStyle name="Porcentual 5 3 3 2 2 2" xfId="2350"/>
    <cellStyle name="Porcentual 5 3 3 2 3" xfId="2351"/>
    <cellStyle name="Porcentual 5 3 3 3" xfId="1576"/>
    <cellStyle name="Porcentual 5 3 3 3 2" xfId="2352"/>
    <cellStyle name="Porcentual 5 3 3 4" xfId="2353"/>
    <cellStyle name="Porcentual 5 3 4" xfId="953"/>
    <cellStyle name="Porcentual 5 3 4 2" xfId="1577"/>
    <cellStyle name="Porcentual 5 3 4 2 2" xfId="2354"/>
    <cellStyle name="Porcentual 5 3 4 3" xfId="2355"/>
    <cellStyle name="Porcentual 5 3 5" xfId="1578"/>
    <cellStyle name="Porcentual 5 3 5 2" xfId="2356"/>
    <cellStyle name="Porcentual 5 3 6" xfId="2357"/>
    <cellStyle name="Porcentual 5 4" xfId="954"/>
    <cellStyle name="Porcentual 5 4 2" xfId="955"/>
    <cellStyle name="Porcentual 5 4 2 2" xfId="956"/>
    <cellStyle name="Porcentual 5 4 2 2 2" xfId="957"/>
    <cellStyle name="Porcentual 5 4 2 2 2 2" xfId="1579"/>
    <cellStyle name="Porcentual 5 4 2 2 2 2 2" xfId="2358"/>
    <cellStyle name="Porcentual 5 4 2 2 2 3" xfId="2359"/>
    <cellStyle name="Porcentual 5 4 2 2 3" xfId="1580"/>
    <cellStyle name="Porcentual 5 4 2 2 3 2" xfId="2360"/>
    <cellStyle name="Porcentual 5 4 2 2 4" xfId="2361"/>
    <cellStyle name="Porcentual 5 4 2 3" xfId="958"/>
    <cellStyle name="Porcentual 5 4 2 3 2" xfId="1581"/>
    <cellStyle name="Porcentual 5 4 2 3 2 2" xfId="2362"/>
    <cellStyle name="Porcentual 5 4 2 3 3" xfId="2363"/>
    <cellStyle name="Porcentual 5 4 2 4" xfId="1582"/>
    <cellStyle name="Porcentual 5 4 2 4 2" xfId="2364"/>
    <cellStyle name="Porcentual 5 4 2 5" xfId="2365"/>
    <cellStyle name="Porcentual 5 4 3" xfId="959"/>
    <cellStyle name="Porcentual 5 4 3 2" xfId="960"/>
    <cellStyle name="Porcentual 5 4 3 2 2" xfId="1583"/>
    <cellStyle name="Porcentual 5 4 3 2 2 2" xfId="2366"/>
    <cellStyle name="Porcentual 5 4 3 2 3" xfId="2367"/>
    <cellStyle name="Porcentual 5 4 3 3" xfId="1584"/>
    <cellStyle name="Porcentual 5 4 3 3 2" xfId="2368"/>
    <cellStyle name="Porcentual 5 4 3 4" xfId="2369"/>
    <cellStyle name="Porcentual 5 4 4" xfId="961"/>
    <cellStyle name="Porcentual 5 4 4 2" xfId="1585"/>
    <cellStyle name="Porcentual 5 4 4 2 2" xfId="2370"/>
    <cellStyle name="Porcentual 5 4 4 3" xfId="2371"/>
    <cellStyle name="Porcentual 5 4 5" xfId="1586"/>
    <cellStyle name="Porcentual 5 4 5 2" xfId="2372"/>
    <cellStyle name="Porcentual 5 4 6" xfId="2373"/>
    <cellStyle name="Porcentual 5 5" xfId="962"/>
    <cellStyle name="Porcentual 5 5 2" xfId="963"/>
    <cellStyle name="Porcentual 5 5 2 2" xfId="964"/>
    <cellStyle name="Porcentual 5 5 2 2 2" xfId="965"/>
    <cellStyle name="Porcentual 5 5 2 2 2 2" xfId="1587"/>
    <cellStyle name="Porcentual 5 5 2 2 2 2 2" xfId="2374"/>
    <cellStyle name="Porcentual 5 5 2 2 2 3" xfId="2375"/>
    <cellStyle name="Porcentual 5 5 2 2 3" xfId="1588"/>
    <cellStyle name="Porcentual 5 5 2 2 3 2" xfId="2376"/>
    <cellStyle name="Porcentual 5 5 2 2 4" xfId="2377"/>
    <cellStyle name="Porcentual 5 5 2 3" xfId="966"/>
    <cellStyle name="Porcentual 5 5 2 3 2" xfId="1589"/>
    <cellStyle name="Porcentual 5 5 2 3 2 2" xfId="2378"/>
    <cellStyle name="Porcentual 5 5 2 3 3" xfId="2379"/>
    <cellStyle name="Porcentual 5 5 2 4" xfId="1590"/>
    <cellStyle name="Porcentual 5 5 2 4 2" xfId="2380"/>
    <cellStyle name="Porcentual 5 5 2 5" xfId="2381"/>
    <cellStyle name="Porcentual 5 5 3" xfId="967"/>
    <cellStyle name="Porcentual 5 5 3 2" xfId="968"/>
    <cellStyle name="Porcentual 5 5 3 2 2" xfId="1591"/>
    <cellStyle name="Porcentual 5 5 3 2 2 2" xfId="2382"/>
    <cellStyle name="Porcentual 5 5 3 2 3" xfId="2383"/>
    <cellStyle name="Porcentual 5 5 3 3" xfId="1592"/>
    <cellStyle name="Porcentual 5 5 3 3 2" xfId="2384"/>
    <cellStyle name="Porcentual 5 5 3 4" xfId="2385"/>
    <cellStyle name="Porcentual 5 5 4" xfId="969"/>
    <cellStyle name="Porcentual 5 5 4 2" xfId="1593"/>
    <cellStyle name="Porcentual 5 5 4 2 2" xfId="2386"/>
    <cellStyle name="Porcentual 5 5 4 3" xfId="2387"/>
    <cellStyle name="Porcentual 5 5 5" xfId="1594"/>
    <cellStyle name="Porcentual 5 5 5 2" xfId="2388"/>
    <cellStyle name="Porcentual 5 5 6" xfId="2389"/>
    <cellStyle name="Porcentual 5 6" xfId="970"/>
    <cellStyle name="Porcentual 5 6 2" xfId="971"/>
    <cellStyle name="Porcentual 5 6 2 2" xfId="972"/>
    <cellStyle name="Porcentual 5 6 2 2 2" xfId="973"/>
    <cellStyle name="Porcentual 5 6 2 2 2 2" xfId="1595"/>
    <cellStyle name="Porcentual 5 6 2 2 2 2 2" xfId="2390"/>
    <cellStyle name="Porcentual 5 6 2 2 2 3" xfId="2391"/>
    <cellStyle name="Porcentual 5 6 2 2 3" xfId="1596"/>
    <cellStyle name="Porcentual 5 6 2 2 3 2" xfId="2392"/>
    <cellStyle name="Porcentual 5 6 2 2 4" xfId="2393"/>
    <cellStyle name="Porcentual 5 6 2 3" xfId="974"/>
    <cellStyle name="Porcentual 5 6 2 3 2" xfId="1597"/>
    <cellStyle name="Porcentual 5 6 2 3 2 2" xfId="2394"/>
    <cellStyle name="Porcentual 5 6 2 3 3" xfId="2395"/>
    <cellStyle name="Porcentual 5 6 2 4" xfId="1598"/>
    <cellStyle name="Porcentual 5 6 2 4 2" xfId="2396"/>
    <cellStyle name="Porcentual 5 6 2 5" xfId="2397"/>
    <cellStyle name="Porcentual 5 6 3" xfId="975"/>
    <cellStyle name="Porcentual 5 6 3 2" xfId="976"/>
    <cellStyle name="Porcentual 5 6 3 2 2" xfId="1599"/>
    <cellStyle name="Porcentual 5 6 3 2 2 2" xfId="2398"/>
    <cellStyle name="Porcentual 5 6 3 2 3" xfId="2399"/>
    <cellStyle name="Porcentual 5 6 3 3" xfId="1600"/>
    <cellStyle name="Porcentual 5 6 3 3 2" xfId="2400"/>
    <cellStyle name="Porcentual 5 6 3 4" xfId="2401"/>
    <cellStyle name="Porcentual 5 6 4" xfId="977"/>
    <cellStyle name="Porcentual 5 6 4 2" xfId="1601"/>
    <cellStyle name="Porcentual 5 6 4 2 2" xfId="2402"/>
    <cellStyle name="Porcentual 5 6 4 3" xfId="2403"/>
    <cellStyle name="Porcentual 5 6 5" xfId="1602"/>
    <cellStyle name="Porcentual 5 6 5 2" xfId="2404"/>
    <cellStyle name="Porcentual 5 6 6" xfId="2405"/>
    <cellStyle name="Porcentual 5 7" xfId="978"/>
    <cellStyle name="Porcentual 5 7 2" xfId="979"/>
    <cellStyle name="Porcentual 5 7 2 2" xfId="980"/>
    <cellStyle name="Porcentual 5 7 2 2 2" xfId="981"/>
    <cellStyle name="Porcentual 5 7 2 2 2 2" xfId="1603"/>
    <cellStyle name="Porcentual 5 7 2 2 2 2 2" xfId="2406"/>
    <cellStyle name="Porcentual 5 7 2 2 2 3" xfId="2407"/>
    <cellStyle name="Porcentual 5 7 2 2 3" xfId="1604"/>
    <cellStyle name="Porcentual 5 7 2 2 3 2" xfId="2408"/>
    <cellStyle name="Porcentual 5 7 2 2 4" xfId="2409"/>
    <cellStyle name="Porcentual 5 7 2 3" xfId="982"/>
    <cellStyle name="Porcentual 5 7 2 3 2" xfId="1605"/>
    <cellStyle name="Porcentual 5 7 2 3 2 2" xfId="2410"/>
    <cellStyle name="Porcentual 5 7 2 3 3" xfId="2411"/>
    <cellStyle name="Porcentual 5 7 2 4" xfId="1606"/>
    <cellStyle name="Porcentual 5 7 2 4 2" xfId="2412"/>
    <cellStyle name="Porcentual 5 7 2 5" xfId="2413"/>
    <cellStyle name="Porcentual 5 7 3" xfId="983"/>
    <cellStyle name="Porcentual 5 7 3 2" xfId="984"/>
    <cellStyle name="Porcentual 5 7 3 2 2" xfId="1607"/>
    <cellStyle name="Porcentual 5 7 3 2 2 2" xfId="2414"/>
    <cellStyle name="Porcentual 5 7 3 2 3" xfId="2415"/>
    <cellStyle name="Porcentual 5 7 3 3" xfId="1608"/>
    <cellStyle name="Porcentual 5 7 3 3 2" xfId="2416"/>
    <cellStyle name="Porcentual 5 7 3 4" xfId="2417"/>
    <cellStyle name="Porcentual 5 7 4" xfId="985"/>
    <cellStyle name="Porcentual 5 7 4 2" xfId="1609"/>
    <cellStyle name="Porcentual 5 7 4 2 2" xfId="2418"/>
    <cellStyle name="Porcentual 5 7 4 3" xfId="2419"/>
    <cellStyle name="Porcentual 5 7 5" xfId="1610"/>
    <cellStyle name="Porcentual 5 7 5 2" xfId="2420"/>
    <cellStyle name="Porcentual 5 7 6" xfId="2421"/>
    <cellStyle name="Porcentual 5 8" xfId="986"/>
    <cellStyle name="Porcentual 5 8 2" xfId="987"/>
    <cellStyle name="Porcentual 5 8 2 2" xfId="988"/>
    <cellStyle name="Porcentual 5 8 2 2 2" xfId="1611"/>
    <cellStyle name="Porcentual 5 8 2 2 2 2" xfId="2422"/>
    <cellStyle name="Porcentual 5 8 2 2 3" xfId="2423"/>
    <cellStyle name="Porcentual 5 8 2 3" xfId="1612"/>
    <cellStyle name="Porcentual 5 8 2 3 2" xfId="2424"/>
    <cellStyle name="Porcentual 5 8 2 4" xfId="2425"/>
    <cellStyle name="Porcentual 5 8 3" xfId="989"/>
    <cellStyle name="Porcentual 5 8 3 2" xfId="1613"/>
    <cellStyle name="Porcentual 5 8 3 2 2" xfId="2426"/>
    <cellStyle name="Porcentual 5 8 3 3" xfId="2427"/>
    <cellStyle name="Porcentual 5 8 4" xfId="1614"/>
    <cellStyle name="Porcentual 5 8 4 2" xfId="2428"/>
    <cellStyle name="Porcentual 5 8 5" xfId="2429"/>
    <cellStyle name="Porcentual 5 9" xfId="990"/>
    <cellStyle name="Porcentual 5 9 2" xfId="991"/>
    <cellStyle name="Porcentual 5 9 2 2" xfId="1615"/>
    <cellStyle name="Porcentual 5 9 3" xfId="1616"/>
    <cellStyle name="Porcentual 6" xfId="992"/>
    <cellStyle name="Porcentual 6 2" xfId="993"/>
    <cellStyle name="Porcentual 6 2 2" xfId="994"/>
    <cellStyle name="Porcentual 6 2 2 2" xfId="995"/>
    <cellStyle name="Porcentual 6 2 2 2 2" xfId="996"/>
    <cellStyle name="Porcentual 6 2 2 2 2 2" xfId="2430"/>
    <cellStyle name="Porcentual 6 2 2 2 3" xfId="1617"/>
    <cellStyle name="Porcentual 6 2 2 2 3 2" xfId="1618"/>
    <cellStyle name="Porcentual 6 2 2 2 3 2 2" xfId="1619"/>
    <cellStyle name="Porcentual 6 2 2 2 3 2 2 2" xfId="1620"/>
    <cellStyle name="Porcentual 6 2 2 2 3 2 2 2 2" xfId="1621"/>
    <cellStyle name="Porcentual 6 2 2 2 3 2 2 2 2 2" xfId="1622"/>
    <cellStyle name="Porcentual 6 2 2 2 3 2 2 2 2 2 2" xfId="1623"/>
    <cellStyle name="Porcentual 6 2 2 2 3 2 2 2 2 2 2 2" xfId="1624"/>
    <cellStyle name="Porcentual 6 2 2 2 3 2 2 2 2 2 2 2 2" xfId="1625"/>
    <cellStyle name="Porcentual 6 2 2 2 3 2 2 2 2 2 2 2 2 2" xfId="1626"/>
    <cellStyle name="Porcentual 6 2 2 2 3 2 2 2 2 2 2 2 2 2 2" xfId="1627"/>
    <cellStyle name="Porcentual 6 2 2 2 3 2 2 2 2 2 2 2 2 2 2 2" xfId="1628"/>
    <cellStyle name="Porcentual 6 2 2 2 3 2 2 2 2 2 2 2 2 2 2 2 2" xfId="2431"/>
    <cellStyle name="Porcentual 6 2 2 2 3 2 2 2 2 2 2 2 2 2 2 3" xfId="2432"/>
    <cellStyle name="Porcentual 6 2 2 2 3 2 2 2 2 2 2 2 2 2 3" xfId="2433"/>
    <cellStyle name="Porcentual 6 2 2 2 3 2 2 2 2 2 2 2 2 3" xfId="2434"/>
    <cellStyle name="Porcentual 6 2 2 2 3 2 2 2 2 2 2 2 3" xfId="2435"/>
    <cellStyle name="Porcentual 6 2 2 2 3 2 2 2 2 2 2 3" xfId="2436"/>
    <cellStyle name="Porcentual 6 2 2 2 3 2 2 2 2 2 3" xfId="2437"/>
    <cellStyle name="Porcentual 6 2 2 2 3 2 2 2 2 3" xfId="2438"/>
    <cellStyle name="Porcentual 6 2 2 2 3 2 2 2 3" xfId="2439"/>
    <cellStyle name="Porcentual 6 2 2 2 3 2 2 3" xfId="2440"/>
    <cellStyle name="Porcentual 6 2 2 2 3 2 3" xfId="2441"/>
    <cellStyle name="Porcentual 6 2 2 2 3 3" xfId="2442"/>
    <cellStyle name="Porcentual 6 2 2 2 4" xfId="2443"/>
    <cellStyle name="Porcentual 6 2 2 3" xfId="2444"/>
    <cellStyle name="Porcentual 6 2 3" xfId="2445"/>
    <cellStyle name="Porcentual 6 3" xfId="997"/>
    <cellStyle name="Porcentual 6 3 2" xfId="2446"/>
    <cellStyle name="Porcentual 6 4" xfId="2447"/>
    <cellStyle name="Porcentual 7" xfId="998"/>
    <cellStyle name="Porcentual 7 2" xfId="999"/>
    <cellStyle name="Porcentual 7 2 2" xfId="2448"/>
    <cellStyle name="Porcentual 7 3" xfId="2449"/>
    <cellStyle name="Porcentual 8" xfId="1000"/>
    <cellStyle name="Porcentual 8 2" xfId="1001"/>
    <cellStyle name="Porcentual 8 2 2" xfId="2450"/>
    <cellStyle name="Porcentual 9" xfId="1002"/>
    <cellStyle name="Porcentual 9 2" xfId="1003"/>
    <cellStyle name="Porcentual 9 2 2" xfId="1004"/>
    <cellStyle name="Porcentual 9 2 2 2" xfId="1005"/>
    <cellStyle name="Porcentual 9 2 2 2 2" xfId="1006"/>
    <cellStyle name="Porcentual 9 2 2 2 2 2" xfId="1629"/>
    <cellStyle name="Porcentual 9 2 2 2 2 2 2" xfId="2451"/>
    <cellStyle name="Porcentual 9 2 2 2 2 3" xfId="2452"/>
    <cellStyle name="Porcentual 9 2 2 2 3" xfId="1630"/>
    <cellStyle name="Porcentual 9 2 2 2 3 2" xfId="2453"/>
    <cellStyle name="Porcentual 9 2 2 2 4" xfId="2454"/>
    <cellStyle name="Porcentual 9 2 2 3" xfId="1007"/>
    <cellStyle name="Porcentual 9 2 2 3 2" xfId="1631"/>
    <cellStyle name="Porcentual 9 2 2 3 2 2" xfId="2455"/>
    <cellStyle name="Porcentual 9 2 2 3 3" xfId="2456"/>
    <cellStyle name="Porcentual 9 2 2 4" xfId="1632"/>
    <cellStyle name="Porcentual 9 2 2 4 2" xfId="2457"/>
    <cellStyle name="Porcentual 9 2 2 5" xfId="2458"/>
    <cellStyle name="Porcentual 9 2 3" xfId="1008"/>
    <cellStyle name="Porcentual 9 2 3 2" xfId="1009"/>
    <cellStyle name="Porcentual 9 2 3 2 2" xfId="1633"/>
    <cellStyle name="Porcentual 9 2 3 2 2 2" xfId="2459"/>
    <cellStyle name="Porcentual 9 2 3 2 3" xfId="2460"/>
    <cellStyle name="Porcentual 9 2 3 3" xfId="1634"/>
    <cellStyle name="Porcentual 9 2 3 3 2" xfId="2461"/>
    <cellStyle name="Porcentual 9 2 3 4" xfId="2462"/>
    <cellStyle name="Porcentual 9 2 4" xfId="1010"/>
    <cellStyle name="Porcentual 9 2 4 2" xfId="1635"/>
    <cellStyle name="Porcentual 9 2 4 2 2" xfId="2463"/>
    <cellStyle name="Porcentual 9 2 4 3" xfId="2464"/>
    <cellStyle name="Porcentual 9 2 5" xfId="1011"/>
    <cellStyle name="Salida 2" xfId="529"/>
    <cellStyle name="Salida 2 2" xfId="530"/>
    <cellStyle name="Salida 2 2 2" xfId="2539"/>
    <cellStyle name="Salida 2 3" xfId="2526"/>
    <cellStyle name="Texto de advertencia" xfId="547" builtinId="11" customBuiltin="1"/>
    <cellStyle name="Texto de advertencia 2" xfId="531"/>
    <cellStyle name="Texto de advertencia 2 2" xfId="532"/>
    <cellStyle name="Texto explicativo 2" xfId="533"/>
    <cellStyle name="Texto explicativo 2 2" xfId="534"/>
    <cellStyle name="Title" xfId="535"/>
    <cellStyle name="Title 2" xfId="536"/>
    <cellStyle name="Título 1 2" xfId="537"/>
    <cellStyle name="Título 1 2 2" xfId="538"/>
    <cellStyle name="Título 2 2" xfId="539"/>
    <cellStyle name="Título 2 2 2" xfId="540"/>
    <cellStyle name="Título 3 2" xfId="541"/>
    <cellStyle name="Título 3 2 2" xfId="542"/>
    <cellStyle name="Título 4" xfId="543"/>
    <cellStyle name="Título 4 2" xfId="544"/>
    <cellStyle name="Título 5" xfId="1136"/>
    <cellStyle name="Total" xfId="1110" builtinId="25" customBuiltin="1"/>
    <cellStyle name="Total 2" xfId="545"/>
    <cellStyle name="Total 2 2" xfId="546"/>
    <cellStyle name="Total 2 2 2" xfId="573"/>
    <cellStyle name="Total 2 2 2 2" xfId="2541"/>
    <cellStyle name="Total 2 2 3" xfId="2540"/>
    <cellStyle name="Total 2 3" xfId="550"/>
    <cellStyle name="Total 2 3 2" xfId="2542"/>
    <cellStyle name="Total 2 4" xfId="2527"/>
    <cellStyle name="Warning Text 2" xfId="548"/>
  </cellStyles>
  <dxfs count="706">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font>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theme="0" tint="-0.14996795556505021"/>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bgColor rgb="FFFFFF00"/>
        </patternFill>
      </fill>
    </dxf>
    <dxf>
      <fill>
        <patternFill patternType="none">
          <bgColor auto="1"/>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CC66FF"/>
      <color rgb="FFFF00FF"/>
      <color rgb="FF00539B"/>
      <color rgb="FFFF99FF"/>
      <color rgb="FF00A94F"/>
      <color rgb="FFFF66FF"/>
      <color rgb="FFFF3300"/>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123" Type="http://schemas.openxmlformats.org/officeDocument/2006/relationships/customXml" Target="../customXml/item10.xml"/><Relationship Id="rId128" Type="http://schemas.openxmlformats.org/officeDocument/2006/relationships/customXml" Target="../customXml/item15.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alcChain" Target="calcChain.xml"/><Relationship Id="rId118" Type="http://schemas.openxmlformats.org/officeDocument/2006/relationships/customXml" Target="../customXml/item5.xml"/><Relationship Id="rId134" Type="http://schemas.openxmlformats.org/officeDocument/2006/relationships/customXml" Target="../customXml/item2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theme" Target="theme/theme1.xml"/><Relationship Id="rId124" Type="http://schemas.openxmlformats.org/officeDocument/2006/relationships/customXml" Target="../customXml/item11.xml"/><Relationship Id="rId129" Type="http://schemas.openxmlformats.org/officeDocument/2006/relationships/customXml" Target="../customXml/item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ustomXml" Target="../customXml/item1.xml"/><Relationship Id="rId119" Type="http://schemas.openxmlformats.org/officeDocument/2006/relationships/customXml" Target="../customXml/item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onnections" Target="connection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120" Type="http://schemas.openxmlformats.org/officeDocument/2006/relationships/customXml" Target="../customXml/item7.xml"/><Relationship Id="rId125" Type="http://schemas.openxmlformats.org/officeDocument/2006/relationships/customXml" Target="../customXml/item1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tyles" Target="styles.xml"/><Relationship Id="rId115" Type="http://schemas.openxmlformats.org/officeDocument/2006/relationships/customXml" Target="../customXml/item2.xml"/><Relationship Id="rId131"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126" Type="http://schemas.openxmlformats.org/officeDocument/2006/relationships/customXml" Target="../customXml/item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haredStrings" Target="sharedStrings.xml"/><Relationship Id="rId132" Type="http://schemas.openxmlformats.org/officeDocument/2006/relationships/customXml" Target="../customXml/item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5.xml"/><Relationship Id="rId127" Type="http://schemas.openxmlformats.org/officeDocument/2006/relationships/customXml" Target="../customXml/item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powerPivotData" Target="model/item.data"/><Relationship Id="rId133" Type="http://schemas.openxmlformats.org/officeDocument/2006/relationships/customXml" Target="../customXml/item20.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50.xml"/><Relationship Id="rId1" Type="http://schemas.microsoft.com/office/2011/relationships/chartStyle" Target="style5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2.xml"/><Relationship Id="rId1" Type="http://schemas.microsoft.com/office/2011/relationships/chartStyle" Target="style52.xml"/></Relationships>
</file>

<file path=xl/charts/_rels/chart5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1.3403033894946868E-2"/>
          <c:y val="0.16039595050618671"/>
          <c:w val="0.96878943142278129"/>
          <c:h val="0.71595144356955376"/>
        </c:manualLayout>
      </c:layout>
      <c:lineChart>
        <c:grouping val="standard"/>
        <c:varyColors val="0"/>
        <c:ser>
          <c:idx val="0"/>
          <c:order val="0"/>
          <c:tx>
            <c:strRef>
              <c:f>'II.3. Empl x sector '!$F$4</c:f>
              <c:strCache>
                <c:ptCount val="1"/>
                <c:pt idx="0">
                  <c:v>Total Empresas</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'!$A$5:$A$22</c:f>
              <c:strCache>
                <c:ptCount val="18"/>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 Mar.25 </c:v>
                </c:pt>
              </c:strCache>
            </c:strRef>
          </c:cat>
          <c:val>
            <c:numRef>
              <c:f>'II.3. Empl x sector '!$F$5:$F$22</c:f>
              <c:numCache>
                <c:formatCode>_(* #,##0_);_(* \(#,##0\);_(* "-"??_);_(@_)</c:formatCode>
                <c:ptCount val="18"/>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110808</c:v>
                </c:pt>
                <c:pt idx="17">
                  <c:v>111878</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Total  Empleados</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7"/>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D5-42DA-82A4-9E9883495D5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'!$A$5:$A$22</c:f>
              <c:strCache>
                <c:ptCount val="18"/>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 Mar.25 </c:v>
                </c:pt>
              </c:strCache>
            </c:strRef>
          </c:cat>
          <c:val>
            <c:numRef>
              <c:f>'II.3. Empl x sector '!$J$5:$J$22</c:f>
              <c:numCache>
                <c:formatCode>_(* #,##0_);_(* \(#,##0\);_(* "-"??_);_(@_)</c:formatCode>
                <c:ptCount val="18"/>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2515541</c:v>
                </c:pt>
                <c:pt idx="17">
                  <c:v>2530849</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Relación Promedio Empleados / Empresas</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7"/>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D5-42DA-82A4-9E9883495D5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'!$A$5:$A$22</c:f>
              <c:strCache>
                <c:ptCount val="18"/>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 Mar.25 </c:v>
                </c:pt>
              </c:strCache>
            </c:strRef>
          </c:cat>
          <c:val>
            <c:numRef>
              <c:f>'II.3. Empl x sector '!$L$5:$L$22</c:f>
              <c:numCache>
                <c:formatCode>_(* #,##0.00_);_(* \(#,##0.00\);_(* "-"??_);_(@_)</c:formatCode>
                <c:ptCount val="18"/>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22.701799509060717</c:v>
                </c:pt>
                <c:pt idx="17">
                  <c:v>22.621507356227319</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2363069767765215"/>
          <c:y val="0.10120491188601423"/>
          <c:w val="0.5908800659058755"/>
          <c:h val="4.01788526434195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Mar.2025</c:v>
                </c:pt>
              </c:strCache>
            </c:strRef>
          </c:cat>
          <c:val>
            <c:numRef>
              <c:f>'III.3.3.Afil.SFSRSsex tipo '!$C$12:$C$22</c:f>
              <c:numCache>
                <c:formatCode>#,##0</c:formatCode>
                <c:ptCount val="11"/>
                <c:pt idx="0">
                  <c:v>965980</c:v>
                </c:pt>
                <c:pt idx="1">
                  <c:v>958091</c:v>
                </c:pt>
                <c:pt idx="2">
                  <c:v>1093168</c:v>
                </c:pt>
                <c:pt idx="3">
                  <c:v>1152483</c:v>
                </c:pt>
                <c:pt idx="4">
                  <c:v>1234201</c:v>
                </c:pt>
                <c:pt idx="5">
                  <c:v>2285213</c:v>
                </c:pt>
                <c:pt idx="6">
                  <c:v>2336934</c:v>
                </c:pt>
                <c:pt idx="7">
                  <c:v>2381458</c:v>
                </c:pt>
                <c:pt idx="8">
                  <c:v>2342695</c:v>
                </c:pt>
                <c:pt idx="9">
                  <c:v>2391300</c:v>
                </c:pt>
                <c:pt idx="10">
                  <c:v>2373554</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Mar.2025</c:v>
                </c:pt>
              </c:strCache>
            </c:strRef>
          </c:cat>
          <c:val>
            <c:numRef>
              <c:f>'III.3.3.Afil.SFSRSsex tipo '!$D$12:$D$22</c:f>
              <c:numCache>
                <c:formatCode>#,##0</c:formatCode>
                <c:ptCount val="11"/>
                <c:pt idx="0">
                  <c:v>606813</c:v>
                </c:pt>
                <c:pt idx="1">
                  <c:v>617507</c:v>
                </c:pt>
                <c:pt idx="2">
                  <c:v>584707</c:v>
                </c:pt>
                <c:pt idx="3">
                  <c:v>559698</c:v>
                </c:pt>
                <c:pt idx="4">
                  <c:v>524150</c:v>
                </c:pt>
                <c:pt idx="5">
                  <c:v>568211</c:v>
                </c:pt>
                <c:pt idx="6">
                  <c:v>520053</c:v>
                </c:pt>
                <c:pt idx="7">
                  <c:v>492034</c:v>
                </c:pt>
                <c:pt idx="8">
                  <c:v>482094</c:v>
                </c:pt>
                <c:pt idx="9">
                  <c:v>462948</c:v>
                </c:pt>
                <c:pt idx="10">
                  <c:v>459919</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Mar.2025</c:v>
                </c:pt>
              </c:strCache>
            </c:strRef>
          </c:cat>
          <c:val>
            <c:numRef>
              <c:f>'III.3.3.Afil.SFSRSsex tipo '!$F$12:$F$22</c:f>
              <c:numCache>
                <c:formatCode>#,##0</c:formatCode>
                <c:ptCount val="11"/>
                <c:pt idx="0">
                  <c:v>1198725</c:v>
                </c:pt>
                <c:pt idx="1">
                  <c:v>1210866</c:v>
                </c:pt>
                <c:pt idx="2">
                  <c:v>1335044</c:v>
                </c:pt>
                <c:pt idx="3">
                  <c:v>1397915</c:v>
                </c:pt>
                <c:pt idx="4">
                  <c:v>1492342</c:v>
                </c:pt>
                <c:pt idx="5">
                  <c:v>2370917</c:v>
                </c:pt>
                <c:pt idx="6">
                  <c:v>2414928</c:v>
                </c:pt>
                <c:pt idx="7">
                  <c:v>2449336</c:v>
                </c:pt>
                <c:pt idx="8">
                  <c:v>2426574</c:v>
                </c:pt>
                <c:pt idx="9">
                  <c:v>2463351</c:v>
                </c:pt>
                <c:pt idx="10">
                  <c:v>2450813</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Mar.2025</c:v>
                </c:pt>
              </c:strCache>
            </c:strRef>
          </c:cat>
          <c:val>
            <c:numRef>
              <c:f>'III.3.3.Afil.SFSRSsex tipo '!$G$12:$G$22</c:f>
              <c:numCache>
                <c:formatCode>#,##0</c:formatCode>
                <c:ptCount val="11"/>
                <c:pt idx="0">
                  <c:v>545887</c:v>
                </c:pt>
                <c:pt idx="1">
                  <c:v>560604</c:v>
                </c:pt>
                <c:pt idx="2">
                  <c:v>533769</c:v>
                </c:pt>
                <c:pt idx="3">
                  <c:v>510054</c:v>
                </c:pt>
                <c:pt idx="4">
                  <c:v>475569</c:v>
                </c:pt>
                <c:pt idx="5">
                  <c:v>522498</c:v>
                </c:pt>
                <c:pt idx="6">
                  <c:v>475534</c:v>
                </c:pt>
                <c:pt idx="7">
                  <c:v>447373</c:v>
                </c:pt>
                <c:pt idx="8">
                  <c:v>438823</c:v>
                </c:pt>
                <c:pt idx="9">
                  <c:v>420793</c:v>
                </c:pt>
                <c:pt idx="10">
                  <c:v>417625</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6986689865513241"/>
          <c:y val="0.17367427739329505"/>
          <c:w val="0.45294025879830713"/>
          <c:h val="0.56617530289952223"/>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Anual.'!$C$22:$G$22</c:f>
              <c:numCache>
                <c:formatCode>_(* #,##0_);_(* \(#,##0\);_(* "-"_);_(@_)</c:formatCode>
                <c:ptCount val="5"/>
                <c:pt idx="0">
                  <c:v>16266</c:v>
                </c:pt>
                <c:pt idx="1">
                  <c:v>30841</c:v>
                </c:pt>
                <c:pt idx="2">
                  <c:v>5747</c:v>
                </c:pt>
                <c:pt idx="3">
                  <c:v>31122</c:v>
                </c:pt>
                <c:pt idx="4">
                  <c:v>32994</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4.8609209210030015E-2"/>
          <c:y val="2.6783926275028729E-2"/>
          <c:w val="0.87811398150122177"/>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803602443854871E-2"/>
          <c:y val="3.3734176178242599E-2"/>
          <c:w val="0.97645817811746904"/>
          <c:h val="0.8002637986283192"/>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Mar.2025</c:v>
                </c:pt>
              </c:strCache>
            </c:strRef>
          </c:cat>
          <c:val>
            <c:numRef>
              <c:extLst>
                <c:ext xmlns:c15="http://schemas.microsoft.com/office/drawing/2012/chart" uri="{02D57815-91ED-43cb-92C2-25804820EDAC}">
                  <c15:fullRef>
                    <c15:sqref>'III.5.3.Afil. SVDS'!$B$5:$B$22</c15:sqref>
                  </c15:fullRef>
                </c:ext>
              </c:extLst>
              <c:f>'III.5.3.Afil. SVDS'!$B$7:$B$22</c:f>
              <c:numCache>
                <c:formatCode>#,##0</c:formatCode>
                <c:ptCount val="16"/>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pt idx="15">
                  <c:v>2230869</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EDA5-4D72-A854-0F3852F4BCDD}"/>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EDA5-4D72-A854-0F3852F4BCDD}"/>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Mar.2025</c:v>
                </c:pt>
              </c:strCache>
            </c:strRef>
          </c:cat>
          <c:val>
            <c:numRef>
              <c:extLst>
                <c:ext xmlns:c15="http://schemas.microsoft.com/office/drawing/2012/chart" uri="{02D57815-91ED-43cb-92C2-25804820EDAC}">
                  <c15:fullRef>
                    <c15:sqref>'III.5.3.Afil. SVDS'!$C$5:$C$22</c15:sqref>
                  </c15:fullRef>
                </c:ext>
              </c:extLst>
              <c:f>'III.5.3.Afil. SVDS'!$C$7:$C$22</c:f>
              <c:numCache>
                <c:formatCode>#,##0</c:formatCode>
                <c:ptCount val="16"/>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5310546</c:v>
                </c:pt>
                <c:pt idx="15">
                  <c:v>5368876</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Mar.2025</c:v>
                </c:pt>
              </c:strCache>
            </c:strRef>
          </c:cat>
          <c:val>
            <c:numRef>
              <c:extLst>
                <c:ext xmlns:c15="http://schemas.microsoft.com/office/drawing/2012/chart" uri="{02D57815-91ED-43cb-92C2-25804820EDAC}">
                  <c15:fullRef>
                    <c15:sqref>'III.5.3.Afil. SVDS'!$D$5:$D$22</c15:sqref>
                  </c15:fullRef>
                </c:ext>
              </c:extLst>
              <c:f>'III.5.3.Afil. SVDS'!$D$7:$D$22</c:f>
              <c:numCache>
                <c:formatCode>0.00%</c:formatCode>
                <c:ptCount val="16"/>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0.41794177095914431</c:v>
                </c:pt>
                <c:pt idx="15">
                  <c:v>0.41551881622894626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cotiz.'!$A$5:$A$22</c15:sqref>
                  </c15:fullRef>
                </c:ext>
              </c:extLst>
              <c:f>'III.5.4.Afil. cotiz.'!$A$7:$A$22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Mar.2025</c:v>
                </c:pt>
              </c:strCache>
            </c:strRef>
          </c:cat>
          <c:val>
            <c:numRef>
              <c:extLst>
                <c:ext xmlns:c15="http://schemas.microsoft.com/office/drawing/2012/chart" uri="{02D57815-91ED-43cb-92C2-25804820EDAC}">
                  <c15:fullRef>
                    <c15:sqref>'III.5.4.Afil. cotiz.'!$C$5:$C$22</c15:sqref>
                  </c15:fullRef>
                </c:ext>
              </c:extLst>
              <c:f>'III.5.4.Afil. cotiz.'!$C$7:$C$22</c:f>
              <c:numCache>
                <c:formatCode>#,##0</c:formatCode>
                <c:ptCount val="16"/>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2308209</c:v>
                </c:pt>
                <c:pt idx="14">
                  <c:v>2445484</c:v>
                </c:pt>
                <c:pt idx="15">
                  <c:v>2445484</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cotiz.'!$A$5:$A$22</c15:sqref>
                        </c15:fullRef>
                        <c15:formulaRef>
                          <c15:sqref>'III.5.4.Afil. cotiz.'!$A$7:$A$22</c15:sqref>
                        </c15:formulaRef>
                      </c:ext>
                    </c:extLst>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Mar.2025</c:v>
                      </c:pt>
                    </c:strCache>
                  </c:strRef>
                </c:cat>
                <c:val>
                  <c:numRef>
                    <c:extLst>
                      <c:ext uri="{02D57815-91ED-43cb-92C2-25804820EDAC}">
                        <c15:fullRef>
                          <c15:sqref>'III.5.4.Afil. cotiz.'!$B$5:$B$22</c15:sqref>
                        </c15:fullRef>
                        <c15:formulaRef>
                          <c15:sqref>'III.5.4.Afil. cotiz.'!$B$7:$B$22</c15:sqref>
                        </c15:formulaRef>
                      </c:ext>
                    </c:extLst>
                    <c:numCache>
                      <c:formatCode>#,##0</c:formatCode>
                      <c:ptCount val="16"/>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pt idx="15">
                        <c:v>2230869</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cotiz.'!$A$5:$A$22</c15:sqref>
                  </c15:fullRef>
                </c:ext>
              </c:extLst>
              <c:f>'III.5.4.Afil. cotiz.'!$A$7:$A$22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Mar.2025</c:v>
                </c:pt>
              </c:strCache>
            </c:strRef>
          </c:cat>
          <c:val>
            <c:numRef>
              <c:extLst>
                <c:ext xmlns:c15="http://schemas.microsoft.com/office/drawing/2012/chart" uri="{02D57815-91ED-43cb-92C2-25804820EDAC}">
                  <c15:fullRef>
                    <c15:sqref>'III.5.4.Afil. cotiz.'!$D$5:$D$22</c15:sqref>
                  </c15:fullRef>
                </c:ext>
              </c:extLst>
              <c:f>'III.5.4.Afil. cotiz.'!$D$7:$D$22</c:f>
              <c:numCache>
                <c:formatCode>0.00%</c:formatCode>
                <c:ptCount val="16"/>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0.88824972088749332</c:v>
                </c:pt>
                <c:pt idx="14">
                  <c:v>0.90759088998333259</c:v>
                </c:pt>
                <c:pt idx="15">
                  <c:v>0.91224027636247063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20584123220236539"/>
          <c:h val="8.1511592093072252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36078</c:v>
                </c:pt>
                <c:pt idx="1">
                  <c:v>254674</c:v>
                </c:pt>
                <c:pt idx="2">
                  <c:v>328440</c:v>
                </c:pt>
                <c:pt idx="3">
                  <c:v>343116</c:v>
                </c:pt>
                <c:pt idx="4">
                  <c:v>292221</c:v>
                </c:pt>
                <c:pt idx="5">
                  <c:v>251807</c:v>
                </c:pt>
                <c:pt idx="6">
                  <c:v>216428</c:v>
                </c:pt>
                <c:pt idx="7">
                  <c:v>172895</c:v>
                </c:pt>
                <c:pt idx="8">
                  <c:v>137313</c:v>
                </c:pt>
                <c:pt idx="9">
                  <c:v>197897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422256181114139"/>
          <c:y val="3.6591649988799088E-2"/>
          <c:w val="0.67340387086033504"/>
          <c:h val="6.432474444528681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808360</c:v>
                </c:pt>
                <c:pt idx="1">
                  <c:v>878034</c:v>
                </c:pt>
                <c:pt idx="2">
                  <c:v>244014</c:v>
                </c:pt>
                <c:pt idx="3">
                  <c:v>154824</c:v>
                </c:pt>
                <c:pt idx="4">
                  <c:v>79055</c:v>
                </c:pt>
                <c:pt idx="5">
                  <c:v>28176</c:v>
                </c:pt>
                <c:pt idx="6">
                  <c:v>13294</c:v>
                </c:pt>
                <c:pt idx="7">
                  <c:v>14459</c:v>
                </c:pt>
                <c:pt idx="8">
                  <c:v>10653</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Mar.25</c:v>
                </c:pt>
              </c:strCache>
            </c:strRef>
          </c:cat>
          <c:val>
            <c:numRef>
              <c:extLst>
                <c:ext xmlns:c15="http://schemas.microsoft.com/office/drawing/2012/chart" uri="{02D57815-91ED-43cb-92C2-25804820EDAC}">
                  <c15:fullRef>
                    <c15:sqref>'III.5.7.Cot.Afil X Sexo'!$C$5:$C$23</c15:sqref>
                  </c15:fullRef>
                </c:ext>
              </c:extLst>
              <c:f>'III.5.7.Cot.Afil X Sexo'!$C$9:$C$22</c:f>
              <c:numCache>
                <c:formatCode>#,##0</c:formatCode>
                <c:ptCount val="14"/>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pt idx="13">
                  <c:v>2922193</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Mar.25</c:v>
                </c:pt>
              </c:strCache>
            </c:strRef>
          </c:cat>
          <c:val>
            <c:numRef>
              <c:extLst>
                <c:ext xmlns:c15="http://schemas.microsoft.com/office/drawing/2012/chart" uri="{02D57815-91ED-43cb-92C2-25804820EDAC}">
                  <c15:fullRef>
                    <c15:sqref>'III.5.7.Cot.Afil X Sexo'!$D$5:$D$23</c15:sqref>
                  </c15:fullRef>
                </c:ext>
              </c:extLst>
              <c:f>'III.5.7.Cot.Afil X Sexo'!$D$9:$D$22</c:f>
              <c:numCache>
                <c:formatCode>#,##0</c:formatCode>
                <c:ptCount val="14"/>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pt idx="13">
                  <c:v>2446683</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Sexo'!$B$9:$B$22</c15:sqref>
                        </c15:formulaRef>
                      </c:ext>
                    </c:extLst>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Mar.25</c:v>
                      </c:pt>
                    </c:strCache>
                  </c:strRef>
                </c:cat>
                <c:val>
                  <c:numRef>
                    <c:extLst>
                      <c:ext uri="{02D57815-91ED-43cb-92C2-25804820EDAC}">
                        <c15:fullRef>
                          <c15:sqref>'III.5.7.Cot.Afil X Sexo'!$F$5:$F$23</c15:sqref>
                        </c15:fullRef>
                        <c15:formulaRef>
                          <c15:sqref>'III.5.7.Cot.Afil X Sexo'!$F$9:$F$22</c15:sqref>
                        </c15:formulaRef>
                      </c:ext>
                    </c:extLst>
                    <c:numCache>
                      <c:formatCode>#,##0</c:formatCode>
                      <c:ptCount val="14"/>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pt idx="13">
                        <c:v>1148883</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Sexo'!$B$9:$B$22</c15:sqref>
                        </c15:formulaRef>
                      </c:ext>
                    </c:extLst>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Mar.25</c:v>
                      </c:pt>
                    </c:strCache>
                  </c:strRef>
                </c:cat>
                <c:val>
                  <c:numRef>
                    <c:extLst>
                      <c:ext xmlns:c15="http://schemas.microsoft.com/office/drawing/2012/chart" uri="{02D57815-91ED-43cb-92C2-25804820EDAC}">
                        <c15:fullRef>
                          <c15:sqref>'III.5.7.Cot.Afil X Sexo'!$G$5:$G$23</c15:sqref>
                        </c15:fullRef>
                        <c15:formulaRef>
                          <c15:sqref>'III.5.7.Cot.Afil X Sexo'!$G$9:$G$22</c15:sqref>
                        </c15:formulaRef>
                      </c:ext>
                    </c:extLst>
                    <c:numCache>
                      <c:formatCode>#,##0</c:formatCode>
                      <c:ptCount val="14"/>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pt idx="13">
                        <c:v>1081986</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Mar.25</c:v>
                </c:pt>
              </c:strCache>
            </c:strRef>
          </c:cat>
          <c:val>
            <c:numRef>
              <c:extLst>
                <c:ext xmlns:c15="http://schemas.microsoft.com/office/drawing/2012/chart" uri="{02D57815-91ED-43cb-92C2-25804820EDAC}">
                  <c15:fullRef>
                    <c15:sqref>'III.5.7.Cot.Afil X Sexo'!$F$5:$F$23</c15:sqref>
                  </c15:fullRef>
                </c:ext>
              </c:extLst>
              <c:f>'III.5.7.Cot.Afil X Sexo'!$F$9:$F$22</c:f>
              <c:numCache>
                <c:formatCode>#,##0</c:formatCode>
                <c:ptCount val="14"/>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pt idx="13">
                  <c:v>1148883</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Mar.25</c:v>
                </c:pt>
              </c:strCache>
            </c:strRef>
          </c:cat>
          <c:val>
            <c:numRef>
              <c:extLst>
                <c:ext xmlns:c15="http://schemas.microsoft.com/office/drawing/2012/chart" uri="{02D57815-91ED-43cb-92C2-25804820EDAC}">
                  <c15:fullRef>
                    <c15:sqref>'III.5.7.Cot.Afil X Sexo'!$G$5:$G$23</c15:sqref>
                  </c15:fullRef>
                </c:ext>
              </c:extLst>
              <c:f>'III.5.7.Cot.Afil X Sexo'!$G$9:$G$22</c:f>
              <c:numCache>
                <c:formatCode>#,##0</c:formatCode>
                <c:ptCount val="14"/>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pt idx="13">
                  <c:v>1081986</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Sexo'!$B$9:$B$22</c15:sqref>
                        </c15:formulaRef>
                      </c:ext>
                    </c:extLst>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Mar.25</c:v>
                      </c:pt>
                    </c:strCache>
                  </c:strRef>
                </c:cat>
                <c:val>
                  <c:numRef>
                    <c:extLst>
                      <c:ext uri="{02D57815-91ED-43cb-92C2-25804820EDAC}">
                        <c15:fullRef>
                          <c15:sqref>'III.5.7.Cot.Afil X Sexo'!$C$5:$C$23</c15:sqref>
                        </c15:fullRef>
                        <c15:formulaRef>
                          <c15:sqref>'III.5.7.Cot.Afil X Sexo'!$C$9:$C$22</c15:sqref>
                        </c15:formulaRef>
                      </c:ext>
                    </c:extLst>
                    <c:numCache>
                      <c:formatCode>#,##0</c:formatCode>
                      <c:ptCount val="14"/>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pt idx="13">
                        <c:v>2922193</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Sexo'!$B$9:$B$22</c15:sqref>
                        </c15:formulaRef>
                      </c:ext>
                    </c:extLst>
                    <c:strCache>
                      <c:ptCount val="14"/>
                      <c:pt idx="0">
                        <c:v>dic-12</c:v>
                      </c:pt>
                      <c:pt idx="1">
                        <c:v>dic-13</c:v>
                      </c:pt>
                      <c:pt idx="2">
                        <c:v>dic-14</c:v>
                      </c:pt>
                      <c:pt idx="3">
                        <c:v>dic-15</c:v>
                      </c:pt>
                      <c:pt idx="4">
                        <c:v>dic-16</c:v>
                      </c:pt>
                      <c:pt idx="5">
                        <c:v>dc-17</c:v>
                      </c:pt>
                      <c:pt idx="6">
                        <c:v>dic-18</c:v>
                      </c:pt>
                      <c:pt idx="7">
                        <c:v>dic-19</c:v>
                      </c:pt>
                      <c:pt idx="8">
                        <c:v>dic-20</c:v>
                      </c:pt>
                      <c:pt idx="9">
                        <c:v>dic-21</c:v>
                      </c:pt>
                      <c:pt idx="10">
                        <c:v>dic-22</c:v>
                      </c:pt>
                      <c:pt idx="11">
                        <c:v>dic-23</c:v>
                      </c:pt>
                      <c:pt idx="12">
                        <c:v>dic-24</c:v>
                      </c:pt>
                      <c:pt idx="13">
                        <c:v>Mar.25</c:v>
                      </c:pt>
                    </c:strCache>
                  </c:strRef>
                </c:cat>
                <c:val>
                  <c:numRef>
                    <c:extLst>
                      <c:ext xmlns:c15="http://schemas.microsoft.com/office/drawing/2012/chart" uri="{02D57815-91ED-43cb-92C2-25804820EDAC}">
                        <c15:fullRef>
                          <c15:sqref>'III.5.7.Cot.Afil X Sexo'!$D$5:$D$23</c15:sqref>
                        </c15:fullRef>
                        <c15:formulaRef>
                          <c15:sqref>'III.5.7.Cot.Afil X Sexo'!$D$9:$D$22</c15:sqref>
                        </c15:formulaRef>
                      </c:ext>
                    </c:extLst>
                    <c:numCache>
                      <c:formatCode>#,##0</c:formatCode>
                      <c:ptCount val="14"/>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pt idx="13">
                        <c:v>2446683</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5563321224739061E-2"/>
          <c:y val="7.3667492271720494E-2"/>
          <c:w val="0.97443667877526097"/>
          <c:h val="0.71777069115960179"/>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Mar.2025</c:v>
                </c:pt>
              </c:strCache>
            </c:strRef>
          </c:cat>
          <c:val>
            <c:numRef>
              <c:f>'III.5.8.Traspasos anual'!$B$7:$B$22</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18348</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'III.5.9.Trasp. recibidos'!$J$6:$J$21</c15:sqref>
                  </c15:fullRef>
                </c:ext>
              </c:extLst>
              <c:f>'III.5.9.Trasp. recibidos'!$J$16:$J$21</c:f>
              <c:numCache>
                <c:formatCode>_(* #,##0_);_(* \(#,##0\);_(* "-"_);_(@_)</c:formatCode>
                <c:ptCount val="6"/>
                <c:pt idx="0">
                  <c:v>461</c:v>
                </c:pt>
                <c:pt idx="1">
                  <c:v>942</c:v>
                </c:pt>
                <c:pt idx="2">
                  <c:v>1157</c:v>
                </c:pt>
                <c:pt idx="3">
                  <c:v>856</c:v>
                </c:pt>
                <c:pt idx="4">
                  <c:v>2476</c:v>
                </c:pt>
                <c:pt idx="5">
                  <c:v>432</c:v>
                </c:pt>
              </c:numCache>
            </c:numRef>
          </c:val>
          <c:extLst>
            <c:ext xmlns:c15="http://schemas.microsoft.com/office/drawing/2012/chart" uri="{02D57815-91ED-43cb-92C2-25804820EDAC}">
              <c15:categoryFilterExceptions>
                <c15:categoryFilterException>
                  <c15:sqref>'III.5.9.Trasp. recibidos'!$J$13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4680-4D29-9CA6-4D49FD618DE6}"/>
                      </c:ext>
                    </c:extLst>
                  </c15:dLbl>
                </c15:categoryFilterException>
                <c15:categoryFilterException>
                  <c15:sqref>'III.5.9.Trasp. recibidos'!$J$14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4680-4D29-9CA6-4D49FD618DE6}"/>
                      </c:ext>
                    </c:extLst>
                  </c15:dLbl>
                </c15:categoryFilterException>
                <c15:categoryFilterException>
                  <c15:sqref>'III.5.9.Trasp. recibidos'!$J$15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4680-4D29-9CA6-4D49FD618DE6}"/>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'III.5.9.Trasp. recibidos'!$K$6:$K$21</c15:sqref>
                  </c15:fullRef>
                </c:ext>
              </c:extLst>
              <c:f>'III.5.9.Trasp. recibidos'!$K$16:$K$21</c:f>
              <c:numCache>
                <c:formatCode>_(* #,##0_);_(* \(#,##0\);_(* "-"_);_(@_)</c:formatCode>
                <c:ptCount val="6"/>
                <c:pt idx="0">
                  <c:v>0</c:v>
                </c:pt>
                <c:pt idx="1">
                  <c:v>0</c:v>
                </c:pt>
                <c:pt idx="2">
                  <c:v>0</c:v>
                </c:pt>
                <c:pt idx="3">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'III.5.9.Trasp. recibidos'!$L$6:$L$21</c15:sqref>
                  </c15:fullRef>
                </c:ext>
              </c:extLst>
              <c:f>'III.5.9.Trasp. recibidos'!$L$16:$L$21</c:f>
              <c:numCache>
                <c:formatCode>_(* #,##0_);_(* \(#,##0\);_(* "-"_);_(@_)</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'III.5.9.Trasp. recibidos'!$M$6:$M$21</c15:sqref>
                  </c15:fullRef>
                </c:ext>
              </c:extLst>
              <c:f>'III.5.9.Trasp. recibidos'!$M$16:$M$21</c:f>
              <c:numCache>
                <c:formatCode>_(* #,##0_);_(* \(#,##0\);_(* "-"_);_(@_)</c:formatCode>
                <c:ptCount val="6"/>
                <c:pt idx="0">
                  <c:v>90</c:v>
                </c:pt>
                <c:pt idx="1">
                  <c:v>232</c:v>
                </c:pt>
                <c:pt idx="2">
                  <c:v>21329</c:v>
                </c:pt>
                <c:pt idx="3">
                  <c:v>9928</c:v>
                </c:pt>
                <c:pt idx="4">
                  <c:v>7434</c:v>
                </c:pt>
                <c:pt idx="5">
                  <c:v>853</c:v>
                </c:pt>
              </c:numCache>
            </c:numRef>
          </c:val>
          <c:extLst>
            <c:ext xmlns:c15="http://schemas.microsoft.com/office/drawing/2012/chart" uri="{02D57815-91ED-43cb-92C2-25804820EDAC}">
              <c15:categoryFilterExceptions>
                <c15:categoryFilterException>
                  <c15:sqref>'III.5.9.Trasp. recibidos'!$M$14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4680-4D29-9CA6-4D49FD618DE6}"/>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923183108395831"/>
          <c:y val="0.13818316816897244"/>
          <c:w val="0.58547093489912938"/>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172754</c:v>
                </c:pt>
                <c:pt idx="1">
                  <c:v>147038</c:v>
                </c:pt>
                <c:pt idx="2">
                  <c:v>161919</c:v>
                </c:pt>
                <c:pt idx="3">
                  <c:v>239874</c:v>
                </c:pt>
                <c:pt idx="4">
                  <c:v>146305</c:v>
                </c:pt>
                <c:pt idx="5">
                  <c:v>375847</c:v>
                </c:pt>
                <c:pt idx="6">
                  <c:v>198537</c:v>
                </c:pt>
                <c:pt idx="7">
                  <c:v>620904</c:v>
                </c:pt>
                <c:pt idx="8">
                  <c:v>467671</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69241</c:v>
                </c:pt>
                <c:pt idx="1">
                  <c:v>19396</c:v>
                </c:pt>
                <c:pt idx="2">
                  <c:v>11233</c:v>
                </c:pt>
                <c:pt idx="3">
                  <c:v>7581</c:v>
                </c:pt>
                <c:pt idx="4">
                  <c:v>2079</c:v>
                </c:pt>
                <c:pt idx="5">
                  <c:v>1797</c:v>
                </c:pt>
                <c:pt idx="6">
                  <c:v>276</c:v>
                </c:pt>
                <c:pt idx="7">
                  <c:v>266</c:v>
                </c:pt>
                <c:pt idx="8">
                  <c:v>9</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Mar.2025</c:v>
                </c:pt>
              </c:strCache>
              <c:extLst/>
            </c:strRef>
          </c:cat>
          <c:val>
            <c:numRef>
              <c:f>'III.5.9.Trasp. recibidos'!$B$16:$B$21</c:f>
              <c:numCache>
                <c:formatCode>_(* #,##0_);_(* \(#,##0\);_(* "-"_);_(@_)</c:formatCode>
                <c:ptCount val="6"/>
                <c:pt idx="0">
                  <c:v>4302</c:v>
                </c:pt>
                <c:pt idx="1">
                  <c:v>4168</c:v>
                </c:pt>
                <c:pt idx="2">
                  <c:v>4342</c:v>
                </c:pt>
                <c:pt idx="3">
                  <c:v>7908</c:v>
                </c:pt>
                <c:pt idx="4">
                  <c:v>8589</c:v>
                </c:pt>
                <c:pt idx="5">
                  <c:v>1680</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Mar.2025</c:v>
                </c:pt>
              </c:strCache>
              <c:extLst/>
            </c:strRef>
          </c:cat>
          <c:val>
            <c:numRef>
              <c:f>'III.5.9.Trasp. recibidos'!$C$16:$C$21</c:f>
              <c:numCache>
                <c:formatCode>_(* #,##0_);_(* \(#,##0\);_(* "-"_);_(@_)</c:formatCode>
                <c:ptCount val="6"/>
                <c:pt idx="0">
                  <c:v>6423</c:v>
                </c:pt>
                <c:pt idx="1">
                  <c:v>9156</c:v>
                </c:pt>
                <c:pt idx="2">
                  <c:v>10949</c:v>
                </c:pt>
                <c:pt idx="3">
                  <c:v>15328</c:v>
                </c:pt>
                <c:pt idx="4">
                  <c:v>19900</c:v>
                </c:pt>
                <c:pt idx="5">
                  <c:v>4306</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Mar.2025</c:v>
                </c:pt>
              </c:strCache>
              <c:extLst/>
            </c:strRef>
          </c:cat>
          <c:val>
            <c:numRef>
              <c:f>'III.5.9.Trasp. recibidos'!$D$16:$D$21</c:f>
              <c:numCache>
                <c:formatCode>_(* #,##0_);_(* \(#,##0\);_(* "-"_);_(@_)</c:formatCode>
                <c:ptCount val="6"/>
                <c:pt idx="0">
                  <c:v>777</c:v>
                </c:pt>
                <c:pt idx="1">
                  <c:v>1668</c:v>
                </c:pt>
                <c:pt idx="2">
                  <c:v>2442</c:v>
                </c:pt>
                <c:pt idx="3">
                  <c:v>3775</c:v>
                </c:pt>
                <c:pt idx="4">
                  <c:v>2496</c:v>
                </c:pt>
                <c:pt idx="5">
                  <c:v>1871</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Mar.2025</c:v>
                </c:pt>
              </c:strCache>
              <c:extLst/>
            </c:strRef>
          </c:cat>
          <c:val>
            <c:numRef>
              <c:f>'III.5.9.Trasp. recibidos'!$E$16:$E$21</c:f>
              <c:numCache>
                <c:formatCode>_(* #,##0_);_(* \(#,##0\);_(* "-"_);_(@_)</c:formatCode>
                <c:ptCount val="6"/>
                <c:pt idx="0">
                  <c:v>3046</c:v>
                </c:pt>
                <c:pt idx="1">
                  <c:v>5713</c:v>
                </c:pt>
                <c:pt idx="2">
                  <c:v>7812</c:v>
                </c:pt>
                <c:pt idx="3">
                  <c:v>17661</c:v>
                </c:pt>
                <c:pt idx="4">
                  <c:v>12655</c:v>
                </c:pt>
                <c:pt idx="5">
                  <c:v>1819</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Mar.2025</c:v>
                </c:pt>
              </c:strCache>
              <c:extLst/>
            </c:strRef>
          </c:cat>
          <c:val>
            <c:numRef>
              <c:f>'III.5.9.Trasp. recibidos'!$F$16:$F$21</c:f>
              <c:numCache>
                <c:formatCode>_(* #,##0_);_(* \(#,##0\);_(* "-"_);_(@_)</c:formatCode>
                <c:ptCount val="6"/>
                <c:pt idx="0">
                  <c:v>6734</c:v>
                </c:pt>
                <c:pt idx="1">
                  <c:v>8222</c:v>
                </c:pt>
                <c:pt idx="2">
                  <c:v>7363</c:v>
                </c:pt>
                <c:pt idx="3">
                  <c:v>14013</c:v>
                </c:pt>
                <c:pt idx="4">
                  <c:v>22272</c:v>
                </c:pt>
                <c:pt idx="5">
                  <c:v>4782</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Mar.2025</c:v>
                </c:pt>
              </c:strCache>
              <c:extLst/>
            </c:strRef>
          </c:cat>
          <c:val>
            <c:numRef>
              <c:f>'III.5.9.Trasp. recibidos'!$G$16:$G$21</c:f>
              <c:numCache>
                <c:formatCode>_(* #,##0_);_(* \(#,##0\);_(* "-"_);_(@_)</c:formatCode>
                <c:ptCount val="6"/>
                <c:pt idx="0">
                  <c:v>97</c:v>
                </c:pt>
                <c:pt idx="1">
                  <c:v>577</c:v>
                </c:pt>
                <c:pt idx="2">
                  <c:v>320</c:v>
                </c:pt>
                <c:pt idx="3">
                  <c:v>241</c:v>
                </c:pt>
                <c:pt idx="4">
                  <c:v>283</c:v>
                </c:pt>
                <c:pt idx="5">
                  <c:v>18</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5"/>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55-4A52-B781-81AC549B1F7D}"/>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Mar.2025</c:v>
                </c:pt>
              </c:strCache>
              <c:extLst/>
            </c:strRef>
          </c:cat>
          <c:val>
            <c:numRef>
              <c:f>'III.5.9.Trasp. recibidos'!$H$16:$H$21</c:f>
              <c:numCache>
                <c:formatCode>_(* #,##0_);_(* \(#,##0\);_(* "-"_);_(@_)</c:formatCode>
                <c:ptCount val="6"/>
                <c:pt idx="0">
                  <c:v>1553</c:v>
                </c:pt>
                <c:pt idx="1">
                  <c:v>4639</c:v>
                </c:pt>
                <c:pt idx="2">
                  <c:v>6675</c:v>
                </c:pt>
                <c:pt idx="3">
                  <c:v>11925</c:v>
                </c:pt>
                <c:pt idx="4">
                  <c:v>14909</c:v>
                </c:pt>
                <c:pt idx="5">
                  <c:v>2587</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Mar.2025</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Mar.2025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Mar.2025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Mar.2025</c:v>
                </c:pt>
              </c:strCache>
              <c:extLst/>
            </c:strRef>
          </c:cat>
          <c:val>
            <c:numRef>
              <c:f>'III.5.10.Trasp. cedidos'!$B$15:$B$20</c:f>
              <c:numCache>
                <c:formatCode>_(* #,##0_);_(* \(#,##0\);_(* "-"??_);_(@_)</c:formatCode>
                <c:ptCount val="6"/>
                <c:pt idx="0">
                  <c:v>2517</c:v>
                </c:pt>
                <c:pt idx="1">
                  <c:v>2856</c:v>
                </c:pt>
                <c:pt idx="2">
                  <c:v>3210</c:v>
                </c:pt>
                <c:pt idx="3">
                  <c:v>5005</c:v>
                </c:pt>
                <c:pt idx="4">
                  <c:v>6403</c:v>
                </c:pt>
                <c:pt idx="5">
                  <c:v>1505</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Mar.2025</c:v>
                </c:pt>
              </c:strCache>
              <c:extLst/>
            </c:strRef>
          </c:cat>
          <c:val>
            <c:numRef>
              <c:f>'III.5.10.Trasp. cedidos'!$C$15:$C$20</c:f>
              <c:numCache>
                <c:formatCode>_(* #,##0_);_(* \(#,##0\);_(* "-"??_);_(@_)</c:formatCode>
                <c:ptCount val="6"/>
                <c:pt idx="0">
                  <c:v>5967</c:v>
                </c:pt>
                <c:pt idx="1">
                  <c:v>10077</c:v>
                </c:pt>
                <c:pt idx="2">
                  <c:v>17694</c:v>
                </c:pt>
                <c:pt idx="3">
                  <c:v>23793</c:v>
                </c:pt>
                <c:pt idx="4">
                  <c:v>24488</c:v>
                </c:pt>
                <c:pt idx="5">
                  <c:v>5788</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Mar.2025</c:v>
                </c:pt>
              </c:strCache>
              <c:extLst/>
            </c:strRef>
          </c:cat>
          <c:val>
            <c:numRef>
              <c:f>'III.5.10.Trasp. cedidos'!$D$15:$D$20</c:f>
              <c:numCache>
                <c:formatCode>_(* #,##0_);_(* \(#,##0\);_(* "-"??_);_(@_)</c:formatCode>
                <c:ptCount val="6"/>
                <c:pt idx="0">
                  <c:v>160</c:v>
                </c:pt>
                <c:pt idx="1">
                  <c:v>412</c:v>
                </c:pt>
                <c:pt idx="2">
                  <c:v>903</c:v>
                </c:pt>
                <c:pt idx="3">
                  <c:v>2712</c:v>
                </c:pt>
                <c:pt idx="4">
                  <c:v>2721</c:v>
                </c:pt>
                <c:pt idx="5">
                  <c:v>873</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Mar.2025</c:v>
                </c:pt>
              </c:strCache>
              <c:extLst/>
            </c:strRef>
          </c:cat>
          <c:val>
            <c:numRef>
              <c:f>'III.5.10.Trasp. cedidos'!$E$15:$E$20</c:f>
              <c:numCache>
                <c:formatCode>_(* #,##0_);_(* \(#,##0\);_(* "-"??_);_(@_)</c:formatCode>
                <c:ptCount val="6"/>
                <c:pt idx="0">
                  <c:v>5615</c:v>
                </c:pt>
                <c:pt idx="1">
                  <c:v>9305</c:v>
                </c:pt>
                <c:pt idx="2">
                  <c:v>18230</c:v>
                </c:pt>
                <c:pt idx="3">
                  <c:v>23171</c:v>
                </c:pt>
                <c:pt idx="4">
                  <c:v>26385</c:v>
                </c:pt>
                <c:pt idx="5">
                  <c:v>5211</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Mar.2025</c:v>
                </c:pt>
              </c:strCache>
              <c:extLst/>
            </c:strRef>
          </c:cat>
          <c:val>
            <c:numRef>
              <c:f>'III.5.10.Trasp. cedidos'!$F$15:$F$20</c:f>
              <c:numCache>
                <c:formatCode>_(* #,##0_);_(* \(#,##0\);_(* "-"??_);_(@_)</c:formatCode>
                <c:ptCount val="6"/>
                <c:pt idx="0">
                  <c:v>3890</c:v>
                </c:pt>
                <c:pt idx="1">
                  <c:v>5337</c:v>
                </c:pt>
                <c:pt idx="2">
                  <c:v>9583</c:v>
                </c:pt>
                <c:pt idx="3">
                  <c:v>9605</c:v>
                </c:pt>
                <c:pt idx="4">
                  <c:v>11866</c:v>
                </c:pt>
                <c:pt idx="5">
                  <c:v>1901</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Mar.2025</c:v>
                </c:pt>
              </c:strCache>
              <c:extLst/>
            </c:strRef>
          </c:cat>
          <c:val>
            <c:numRef>
              <c:f>'III.5.10.Trasp. cedidos'!$G$15:$G$20</c:f>
              <c:numCache>
                <c:formatCode>_(* #,##0_);_(* \(#,##0\);_(* "-"??_);_(@_)</c:formatCode>
                <c:ptCount val="6"/>
                <c:pt idx="0">
                  <c:v>84</c:v>
                </c:pt>
                <c:pt idx="1">
                  <c:v>141</c:v>
                </c:pt>
                <c:pt idx="2">
                  <c:v>192</c:v>
                </c:pt>
                <c:pt idx="3">
                  <c:v>183</c:v>
                </c:pt>
                <c:pt idx="4">
                  <c:v>235</c:v>
                </c:pt>
                <c:pt idx="5">
                  <c:v>39</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Mar.2025</c:v>
                </c:pt>
              </c:strCache>
              <c:extLst/>
            </c:strRef>
          </c:cat>
          <c:val>
            <c:numRef>
              <c:f>'III.5.10.Trasp. cedidos'!$H$15:$H$20</c:f>
              <c:numCache>
                <c:formatCode>_(* #,##0_);_(* \(#,##0\);_(* "-"??_);_(@_)</c:formatCode>
                <c:ptCount val="6"/>
                <c:pt idx="0">
                  <c:v>4984</c:v>
                </c:pt>
                <c:pt idx="1">
                  <c:v>6784</c:v>
                </c:pt>
                <c:pt idx="2">
                  <c:v>12249</c:v>
                </c:pt>
                <c:pt idx="3">
                  <c:v>16780</c:v>
                </c:pt>
                <c:pt idx="4">
                  <c:v>18542</c:v>
                </c:pt>
                <c:pt idx="5">
                  <c:v>2939</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Mar.2025</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Mar.2025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Mar.2025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Mar.2025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'III.5.10.Trasp. cedidos'!$J$5:$J$20</c15:sqref>
                  </c15:fullRef>
                </c:ext>
              </c:extLst>
              <c:f>'III.5.10.Trasp. cedidos'!$J$15:$J$20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'III.5.10.Trasp. cedidos'!$K$5:$K$20</c15:sqref>
                  </c15:fullRef>
                </c:ext>
              </c:extLst>
              <c:f>'III.5.10.Trasp. cedidos'!$K$15:$K$20</c:f>
              <c:numCache>
                <c:formatCode>0</c:formatCode>
                <c:ptCount val="6"/>
                <c:pt idx="0">
                  <c:v>5</c:v>
                </c:pt>
                <c:pt idx="1">
                  <c:v>23</c:v>
                </c:pt>
                <c:pt idx="2">
                  <c:v>15</c:v>
                </c:pt>
                <c:pt idx="3">
                  <c:v>8</c:v>
                </c:pt>
                <c:pt idx="4">
                  <c:v>8</c:v>
                </c:pt>
                <c:pt idx="5">
                  <c:v>4</c:v>
                </c:pt>
              </c:numCache>
            </c:numRef>
          </c:val>
          <c:extLst>
            <c:ext xmlns:c15="http://schemas.microsoft.com/office/drawing/2012/chart" uri="{02D57815-91ED-43cb-92C2-25804820EDAC}">
              <c15:categoryFilterExceptions>
                <c15:categoryFilterException>
                  <c15:sqref>'III.5.10.Trasp. cedidos'!$K$11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5580-40F3-A6D5-D07808B2E826}"/>
                      </c:ext>
                    </c:extLst>
                  </c15:dLbl>
                </c15:categoryFilterException>
                <c15:categoryFilterException>
                  <c15:sqref>'III.5.10.Trasp. cedidos'!$K$13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5580-40F3-A6D5-D07808B2E826}"/>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'III.5.10.Trasp. cedidos'!$L$5:$L$20</c15:sqref>
                  </c15:fullRef>
                </c:ext>
              </c:extLst>
              <c:f>'III.5.10.Trasp. cedidos'!$L$15:$L$20</c:f>
              <c:numCache>
                <c:formatCode>0</c:formatCode>
                <c:ptCount val="6"/>
                <c:pt idx="0">
                  <c:v>208</c:v>
                </c:pt>
                <c:pt idx="1">
                  <c:v>314</c:v>
                </c:pt>
                <c:pt idx="2">
                  <c:v>217</c:v>
                </c:pt>
                <c:pt idx="3">
                  <c:v>308</c:v>
                </c:pt>
                <c:pt idx="4">
                  <c:v>325</c:v>
                </c:pt>
                <c:pt idx="5">
                  <c:v>86</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'III.5.10.Trasp. cedidos'!$M$5:$M$20</c15:sqref>
                  </c15:fullRef>
                </c:ext>
              </c:extLst>
              <c:f>'III.5.10.Trasp. cedidos'!$M$15:$M$20</c:f>
              <c:numCache>
                <c:formatCode>0</c:formatCode>
                <c:ptCount val="6"/>
                <c:pt idx="0">
                  <c:v>38</c:v>
                </c:pt>
                <c:pt idx="1">
                  <c:v>54</c:v>
                </c:pt>
                <c:pt idx="2">
                  <c:v>91</c:v>
                </c:pt>
                <c:pt idx="3">
                  <c:v>61</c:v>
                </c:pt>
                <c:pt idx="4">
                  <c:v>40</c:v>
                </c:pt>
                <c:pt idx="5">
                  <c:v>2</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netos'!$A$16:$A$21</c:f>
              <c:strCache>
                <c:ptCount val="6"/>
                <c:pt idx="0">
                  <c:v>Dic.2020</c:v>
                </c:pt>
                <c:pt idx="1">
                  <c:v>Dic.2021</c:v>
                </c:pt>
                <c:pt idx="2">
                  <c:v>Dic. 2022</c:v>
                </c:pt>
                <c:pt idx="3">
                  <c:v>Dic. 2023</c:v>
                </c:pt>
                <c:pt idx="4">
                  <c:v>Dic. 2024</c:v>
                </c:pt>
                <c:pt idx="5">
                  <c:v>Mar.2025</c:v>
                </c:pt>
              </c:strCache>
              <c:extLst/>
            </c:strRef>
          </c:cat>
          <c:val>
            <c:numRef>
              <c:f>'III.5.11.Trasp. netos'!$D$16:$D$21</c:f>
              <c:numCache>
                <c:formatCode>#,##0_);[Red]\(#,##0\)</c:formatCode>
                <c:ptCount val="6"/>
                <c:pt idx="0">
                  <c:v>617</c:v>
                </c:pt>
                <c:pt idx="1">
                  <c:v>1256</c:v>
                </c:pt>
                <c:pt idx="2">
                  <c:v>1539</c:v>
                </c:pt>
                <c:pt idx="3">
                  <c:v>1063</c:v>
                </c:pt>
                <c:pt idx="4">
                  <c:v>-225</c:v>
                </c:pt>
                <c:pt idx="5">
                  <c:v>998</c:v>
                </c:pt>
              </c:numCache>
              <c:extLst/>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Mar.2025</c:v>
                </c:pt>
              </c:strCache>
              <c:extLst/>
            </c:strRef>
          </c:cat>
          <c:val>
            <c:numRef>
              <c:f>'III.5.11.Trasp. netos'!$E$16:$E$21</c:f>
              <c:numCache>
                <c:formatCode>#,##0_);[Red]\(#,##0\)</c:formatCode>
                <c:ptCount val="6"/>
                <c:pt idx="0">
                  <c:v>-2569</c:v>
                </c:pt>
                <c:pt idx="1">
                  <c:v>-3592</c:v>
                </c:pt>
                <c:pt idx="2">
                  <c:v>-10418</c:v>
                </c:pt>
                <c:pt idx="3">
                  <c:v>-5510</c:v>
                </c:pt>
                <c:pt idx="4">
                  <c:v>-13730</c:v>
                </c:pt>
                <c:pt idx="5">
                  <c:v>-3392</c:v>
                </c:pt>
              </c:numCache>
              <c:extLst/>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Mar.2025</c:v>
                </c:pt>
              </c:strCache>
              <c:extLst/>
            </c:strRef>
          </c:cat>
          <c:val>
            <c:numRef>
              <c:f>'III.5.11.Trasp. netos'!$F$16:$F$21</c:f>
              <c:numCache>
                <c:formatCode>#,##0_);[Red]\(#,##0\)</c:formatCode>
                <c:ptCount val="6"/>
                <c:pt idx="0">
                  <c:v>2844</c:v>
                </c:pt>
                <c:pt idx="1">
                  <c:v>2885</c:v>
                </c:pt>
                <c:pt idx="2">
                  <c:v>-2220</c:v>
                </c:pt>
                <c:pt idx="3">
                  <c:v>4408</c:v>
                </c:pt>
                <c:pt idx="4">
                  <c:v>10406</c:v>
                </c:pt>
                <c:pt idx="5">
                  <c:v>2881</c:v>
                </c:pt>
              </c:numCache>
              <c:extLst/>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Mar.2025</c:v>
                </c:pt>
              </c:strCache>
              <c:extLst/>
            </c:strRef>
          </c:cat>
          <c:val>
            <c:numRef>
              <c:f>'III.5.11.Trasp. netos'!$G$16:$G$21</c:f>
              <c:numCache>
                <c:formatCode>#,##0_);[Red]\(#,##0\)</c:formatCode>
                <c:ptCount val="6"/>
                <c:pt idx="0">
                  <c:v>13</c:v>
                </c:pt>
                <c:pt idx="1">
                  <c:v>436</c:v>
                </c:pt>
                <c:pt idx="2">
                  <c:v>128</c:v>
                </c:pt>
                <c:pt idx="3">
                  <c:v>58</c:v>
                </c:pt>
                <c:pt idx="4">
                  <c:v>48</c:v>
                </c:pt>
                <c:pt idx="5">
                  <c:v>-21</c:v>
                </c:pt>
              </c:numCache>
              <c:extLst/>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Mar.2025</c:v>
                </c:pt>
              </c:strCache>
              <c:extLst/>
            </c:strRef>
          </c:cat>
          <c:val>
            <c:numRef>
              <c:f>'III.5.11.Trasp. netos'!$H$16:$H$21</c:f>
              <c:numCache>
                <c:formatCode>#,##0_);[Red]\(#,##0\)</c:formatCode>
                <c:ptCount val="6"/>
                <c:pt idx="0">
                  <c:v>-3431</c:v>
                </c:pt>
                <c:pt idx="1">
                  <c:v>-2145</c:v>
                </c:pt>
                <c:pt idx="2">
                  <c:v>-5574</c:v>
                </c:pt>
                <c:pt idx="3">
                  <c:v>-4855</c:v>
                </c:pt>
                <c:pt idx="4">
                  <c:v>-3633</c:v>
                </c:pt>
                <c:pt idx="5">
                  <c:v>-352</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Mar.2025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Mar.2025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Mar.2025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Mar.2025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Mar.2025</c:v>
                </c:pt>
              </c:strCache>
              <c:extLst/>
            </c:strRef>
          </c:cat>
          <c:val>
            <c:numRef>
              <c:f>'III.5.11.Trasp. netos'!$J$16:$J$21</c:f>
              <c:numCache>
                <c:formatCode>#,##0_);[Red]\(#,##0\)</c:formatCode>
                <c:ptCount val="6"/>
                <c:pt idx="0">
                  <c:v>423</c:v>
                </c:pt>
                <c:pt idx="1">
                  <c:v>888</c:v>
                </c:pt>
                <c:pt idx="2">
                  <c:v>1066</c:v>
                </c:pt>
                <c:pt idx="3">
                  <c:v>795</c:v>
                </c:pt>
                <c:pt idx="4">
                  <c:v>2436</c:v>
                </c:pt>
                <c:pt idx="5">
                  <c:v>430</c:v>
                </c:pt>
              </c:numCache>
              <c:extLst/>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netos'!$A$16:$A$21</c:f>
              <c:strCache>
                <c:ptCount val="6"/>
                <c:pt idx="0">
                  <c:v>Dic.2020</c:v>
                </c:pt>
                <c:pt idx="1">
                  <c:v>Dic.2021</c:v>
                </c:pt>
                <c:pt idx="2">
                  <c:v>Dic. 2022</c:v>
                </c:pt>
                <c:pt idx="3">
                  <c:v>Dic. 2023</c:v>
                </c:pt>
                <c:pt idx="4">
                  <c:v>Dic. 2024</c:v>
                </c:pt>
                <c:pt idx="5">
                  <c:v>Mar.2025</c:v>
                </c:pt>
              </c:strCache>
              <c:extLst/>
            </c:strRef>
          </c:cat>
          <c:val>
            <c:numRef>
              <c:f>'III.5.11.Trasp. netos'!$K$16:$K$21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netos'!$A$16:$A$21</c:f>
              <c:strCache>
                <c:ptCount val="6"/>
                <c:pt idx="0">
                  <c:v>Dic.2020</c:v>
                </c:pt>
                <c:pt idx="1">
                  <c:v>Dic.2021</c:v>
                </c:pt>
                <c:pt idx="2">
                  <c:v>Dic. 2022</c:v>
                </c:pt>
                <c:pt idx="3">
                  <c:v>Dic. 2023</c:v>
                </c:pt>
                <c:pt idx="4">
                  <c:v>Dic. 2024</c:v>
                </c:pt>
                <c:pt idx="5">
                  <c:v>Mar.2025</c:v>
                </c:pt>
              </c:strCache>
              <c:extLst/>
            </c:strRef>
          </c:cat>
          <c:val>
            <c:numRef>
              <c:f>'III.5.11.Trasp. netos'!$L$16:$L$21</c:f>
              <c:numCache>
                <c:formatCode>#,##0_);[Red]\(#,##0\)</c:formatCode>
                <c:ptCount val="6"/>
                <c:pt idx="0">
                  <c:v>-5</c:v>
                </c:pt>
                <c:pt idx="1">
                  <c:v>-23</c:v>
                </c:pt>
                <c:pt idx="2">
                  <c:v>-15</c:v>
                </c:pt>
                <c:pt idx="3">
                  <c:v>-7</c:v>
                </c:pt>
                <c:pt idx="4">
                  <c:v>-8</c:v>
                </c:pt>
                <c:pt idx="5">
                  <c:v>-4</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Mar.2025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0.14130201910908805"/>
          <c:w val="0.9495588314874045"/>
          <c:h val="0.69039895595267975"/>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Mar.2025</c:v>
                </c:pt>
              </c:strCache>
              <c:extLst/>
            </c:strRef>
          </c:cat>
          <c:val>
            <c:numRef>
              <c:f>'III.6.3.Afil. SRL'!$B$12:$B$22</c:f>
              <c:numCache>
                <c:formatCode>#,##0_);[Red]\(#,##0\)</c:formatCode>
                <c:ptCount val="11"/>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2445484</c:v>
                </c:pt>
                <c:pt idx="10">
                  <c:v>2445484</c:v>
                </c:pt>
              </c:numCache>
              <c:extLst/>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Mar.2025</c:v>
                </c:pt>
              </c:strCache>
              <c:extLst/>
            </c:strRef>
          </c:cat>
          <c:val>
            <c:numRef>
              <c:f>'III.6.3.Afil. SRL'!$C$12:$C$22</c:f>
              <c:numCache>
                <c:formatCode>#,##0_);[Red]\(#,##0\)</c:formatCode>
                <c:ptCount val="11"/>
                <c:pt idx="0">
                  <c:v>1759458</c:v>
                </c:pt>
                <c:pt idx="1">
                  <c:v>1888238</c:v>
                </c:pt>
                <c:pt idx="2">
                  <c:v>2038807</c:v>
                </c:pt>
                <c:pt idx="3">
                  <c:v>2173990</c:v>
                </c:pt>
                <c:pt idx="4">
                  <c:v>2255713</c:v>
                </c:pt>
                <c:pt idx="5">
                  <c:v>2117050</c:v>
                </c:pt>
                <c:pt idx="6">
                  <c:v>2311186</c:v>
                </c:pt>
                <c:pt idx="7">
                  <c:v>2405039</c:v>
                </c:pt>
                <c:pt idx="8">
                  <c:v>2445968</c:v>
                </c:pt>
                <c:pt idx="9">
                  <c:v>2515541</c:v>
                </c:pt>
                <c:pt idx="10">
                  <c:v>2530849</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'III.6.3.Afil. SRL'!$A$12:$A$22</c15:sqref>
                        </c15:formulaRef>
                      </c:ext>
                    </c:extLst>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Mar.2025</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6000" b="1" i="0" u="none" strike="noStrike" kern="1200" cap="all" spc="120" normalizeH="0" baseline="0">
                <a:solidFill>
                  <a:schemeClr val="accent3">
                    <a:lumMod val="50000"/>
                  </a:schemeClr>
                </a:solidFill>
                <a:latin typeface="+mn-lt"/>
                <a:ea typeface="+mn-ea"/>
                <a:cs typeface="+mn-cs"/>
              </a:defRPr>
            </a:pPr>
            <a:r>
              <a:rPr lang="es-DO" sz="6000" cap="none" baseline="0">
                <a:solidFill>
                  <a:schemeClr val="accent3">
                    <a:lumMod val="50000"/>
                  </a:schemeClr>
                </a:solidFill>
              </a:rPr>
              <a:t>Afiliación al SRL por Grupo de Edad y Género</a:t>
            </a:r>
          </a:p>
        </c:rich>
      </c:tx>
      <c:layout>
        <c:manualLayout>
          <c:xMode val="edge"/>
          <c:yMode val="edge"/>
          <c:x val="0.2958675707203266"/>
          <c:y val="1.1261454160335221E-2"/>
        </c:manualLayout>
      </c:layout>
      <c:overlay val="0"/>
      <c:spPr>
        <a:noFill/>
        <a:ln>
          <a:noFill/>
        </a:ln>
        <a:effectLst/>
      </c:spPr>
      <c:txPr>
        <a:bodyPr rot="0" spcFirstLastPara="1" vertOverflow="ellipsis" vert="horz" wrap="square" anchor="ctr" anchorCtr="1"/>
        <a:lstStyle/>
        <a:p>
          <a:pPr>
            <a:defRPr sz="6000" b="1" i="0" u="none" strike="noStrike" kern="1200" cap="all" spc="120" normalizeH="0" baseline="0">
              <a:solidFill>
                <a:schemeClr val="accent3">
                  <a:lumMod val="50000"/>
                </a:schemeClr>
              </a:solidFill>
              <a:latin typeface="+mn-lt"/>
              <a:ea typeface="+mn-ea"/>
              <a:cs typeface="+mn-cs"/>
            </a:defRPr>
          </a:pPr>
          <a:endParaRPr lang="es-DO"/>
        </a:p>
      </c:txPr>
    </c:title>
    <c:autoTitleDeleted val="0"/>
    <c:plotArea>
      <c:layout>
        <c:manualLayout>
          <c:layoutTarget val="inner"/>
          <c:xMode val="edge"/>
          <c:yMode val="edge"/>
          <c:x val="8.7369168603028374E-2"/>
          <c:y val="0.13522861812557235"/>
          <c:w val="0.87378474773986581"/>
          <c:h val="0.82190339104106147"/>
        </c:manualLayout>
      </c:layout>
      <c:barChart>
        <c:barDir val="bar"/>
        <c:grouping val="stacked"/>
        <c:varyColors val="0"/>
        <c:ser>
          <c:idx val="0"/>
          <c:order val="0"/>
          <c:tx>
            <c:strRef>
              <c:f>'III.6.4.Afil. SRL x sexoy edad'!$E$32</c:f>
              <c:strCache>
                <c:ptCount val="1"/>
                <c:pt idx="0">
                  <c:v>Hombres</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26732</c:v>
                </c:pt>
                <c:pt idx="1">
                  <c:v>159821</c:v>
                </c:pt>
                <c:pt idx="2">
                  <c:v>192425</c:v>
                </c:pt>
                <c:pt idx="3">
                  <c:v>199770</c:v>
                </c:pt>
                <c:pt idx="4">
                  <c:v>170790</c:v>
                </c:pt>
                <c:pt idx="5">
                  <c:v>148403</c:v>
                </c:pt>
                <c:pt idx="6">
                  <c:v>130492</c:v>
                </c:pt>
                <c:pt idx="7">
                  <c:v>106518</c:v>
                </c:pt>
                <c:pt idx="8">
                  <c:v>84998</c:v>
                </c:pt>
                <c:pt idx="9">
                  <c:v>57549</c:v>
                </c:pt>
                <c:pt idx="10">
                  <c:v>34475</c:v>
                </c:pt>
                <c:pt idx="11">
                  <c:v>19252</c:v>
                </c:pt>
                <c:pt idx="12">
                  <c:v>9213</c:v>
                </c:pt>
                <c:pt idx="13">
                  <c:v>3844</c:v>
                </c:pt>
                <c:pt idx="14">
                  <c:v>2502</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FF99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-18189</c:v>
                </c:pt>
                <c:pt idx="1">
                  <c:v>-136373</c:v>
                </c:pt>
                <c:pt idx="2">
                  <c:v>-181358</c:v>
                </c:pt>
                <c:pt idx="3">
                  <c:v>-190908</c:v>
                </c:pt>
                <c:pt idx="4">
                  <c:v>-161544</c:v>
                </c:pt>
                <c:pt idx="5">
                  <c:v>-137720</c:v>
                </c:pt>
                <c:pt idx="6">
                  <c:v>-113435</c:v>
                </c:pt>
                <c:pt idx="7">
                  <c:v>-87439</c:v>
                </c:pt>
                <c:pt idx="8">
                  <c:v>-67413</c:v>
                </c:pt>
                <c:pt idx="9">
                  <c:v>-43099</c:v>
                </c:pt>
                <c:pt idx="10">
                  <c:v>-23117</c:v>
                </c:pt>
                <c:pt idx="11">
                  <c:v>-12285</c:v>
                </c:pt>
                <c:pt idx="12">
                  <c:v>-6330</c:v>
                </c:pt>
                <c:pt idx="13">
                  <c:v>-2812</c:v>
                </c:pt>
                <c:pt idx="14">
                  <c:v>-2042</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1831472732575095"/>
          <c:y val="6.7090689206420154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5"/>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8B-44C2-9094-A2F7C34433B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Accidentabilidad'!$A$5:$A$22</c15:sqref>
                  </c15:fullRef>
                </c:ext>
              </c:extLst>
              <c:f>'III.6.6.ID. Accidentabilidad'!$A$17:$A$22</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'III.6.6.ID. Accidentabilidad'!$D$5:$D$22</c15:sqref>
                  </c15:fullRef>
                </c:ext>
              </c:extLst>
              <c:f>'III.6.6.ID. Accidentabilidad'!$D$17:$D$22</c:f>
              <c:numCache>
                <c:formatCode>_(* #,##0.0_);_(* \(#,##0.0\);_(* "-"??_);_(@_)</c:formatCode>
                <c:ptCount val="6"/>
                <c:pt idx="0">
                  <c:v>1896.2707541153964</c:v>
                </c:pt>
                <c:pt idx="1">
                  <c:v>2017.3950901407841</c:v>
                </c:pt>
                <c:pt idx="2">
                  <c:v>2062.1287222369369</c:v>
                </c:pt>
                <c:pt idx="3">
                  <c:v>1906.0020103908205</c:v>
                </c:pt>
                <c:pt idx="4">
                  <c:v>1996.8666779829866</c:v>
                </c:pt>
                <c:pt idx="5">
                  <c:v>499.634707562561</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5"/>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8B-44C2-9094-A2F7C34433BD}"/>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Accidentabilidad'!$A$5:$A$22</c15:sqref>
                  </c15:fullRef>
                </c:ext>
              </c:extLst>
              <c:f>'III.6.6.ID. Accidentabilidad'!$A$17:$A$22</c:f>
              <c:strCache>
                <c:ptCount val="6"/>
                <c:pt idx="0">
                  <c:v>Dic. 2020</c:v>
                </c:pt>
                <c:pt idx="1">
                  <c:v>Dic. 2021</c:v>
                </c:pt>
                <c:pt idx="2">
                  <c:v>Dic. 2022</c:v>
                </c:pt>
                <c:pt idx="3">
                  <c:v>Dic. 2023</c:v>
                </c:pt>
                <c:pt idx="4">
                  <c:v>Dic. 2024</c:v>
                </c:pt>
                <c:pt idx="5">
                  <c:v>Mar.2025</c:v>
                </c:pt>
              </c:strCache>
            </c:strRef>
          </c:cat>
          <c:val>
            <c:numRef>
              <c:extLst>
                <c:ext xmlns:c15="http://schemas.microsoft.com/office/drawing/2012/chart" uri="{02D57815-91ED-43cb-92C2-25804820EDAC}">
                  <c15:fullRef>
                    <c15:sqref>'III.6.6.ID. Accidentabilidad'!$E$5:$E$22</c15:sqref>
                  </c15:fullRef>
                </c:ext>
              </c:extLst>
              <c:f>'III.6.6.ID. Accidentabilidad'!$E$17:$E$22</c:f>
              <c:numCache>
                <c:formatCode>0.0%</c:formatCode>
                <c:ptCount val="6"/>
                <c:pt idx="0">
                  <c:v>1.8962707541153964E-2</c:v>
                </c:pt>
                <c:pt idx="1">
                  <c:v>2.017395090140784E-2</c:v>
                </c:pt>
                <c:pt idx="2">
                  <c:v>2.0621287222369368E-2</c:v>
                </c:pt>
                <c:pt idx="3">
                  <c:v>1.9060020103908205E-2</c:v>
                </c:pt>
                <c:pt idx="4">
                  <c:v>1.9968666779829867E-2</c:v>
                </c:pt>
                <c:pt idx="5">
                  <c:v>4.9963470756256099E-3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'IV.1.3. Ingr y egr SDSS'!$G$6:$G$16</c:f>
              <c:numCache>
                <c:formatCode>#,##0.00_);[Red]\(#,##0.00\)</c:formatCode>
                <c:ptCount val="11"/>
                <c:pt idx="0">
                  <c:v>86853716425.589996</c:v>
                </c:pt>
                <c:pt idx="1">
                  <c:v>98602561905.380005</c:v>
                </c:pt>
                <c:pt idx="2">
                  <c:v>109759963114.26001</c:v>
                </c:pt>
                <c:pt idx="3">
                  <c:v>123691167114.38</c:v>
                </c:pt>
                <c:pt idx="4">
                  <c:v>134703466864.07001</c:v>
                </c:pt>
                <c:pt idx="5">
                  <c:v>133906000898.10001</c:v>
                </c:pt>
                <c:pt idx="6">
                  <c:v>158820413847.86002</c:v>
                </c:pt>
                <c:pt idx="7">
                  <c:v>187825819024.51001</c:v>
                </c:pt>
                <c:pt idx="8">
                  <c:v>211193848651.22995</c:v>
                </c:pt>
                <c:pt idx="9">
                  <c:v>233406665398.50003</c:v>
                </c:pt>
                <c:pt idx="10">
                  <c:v>60265711191.449997</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'IV.1.3. Ingr y egr SDSS'!$K$6:$K$16</c:f>
              <c:numCache>
                <c:formatCode>#,##0.00_);[Red]\(#,##0.00\)</c:formatCode>
                <c:ptCount val="11"/>
                <c:pt idx="0">
                  <c:v>85765652637.12001</c:v>
                </c:pt>
                <c:pt idx="1">
                  <c:v>97587315108.51001</c:v>
                </c:pt>
                <c:pt idx="2">
                  <c:v>108389199185.39999</c:v>
                </c:pt>
                <c:pt idx="3">
                  <c:v>123371232676.84001</c:v>
                </c:pt>
                <c:pt idx="4">
                  <c:v>133999996223.83</c:v>
                </c:pt>
                <c:pt idx="5">
                  <c:v>140667569948.54999</c:v>
                </c:pt>
                <c:pt idx="6">
                  <c:v>157879609882.22</c:v>
                </c:pt>
                <c:pt idx="7">
                  <c:v>189443273337.16998</c:v>
                </c:pt>
                <c:pt idx="8">
                  <c:v>212630417622.04001</c:v>
                </c:pt>
                <c:pt idx="9">
                  <c:v>232838793888.10999</c:v>
                </c:pt>
                <c:pt idx="10">
                  <c:v>59869101931.75</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416092789896388E-2"/>
          <c:y val="0.24223580921145677"/>
          <c:w val="0.97333333333333338"/>
          <c:h val="0.61583840934977463"/>
        </c:manualLayout>
      </c:layout>
      <c:barChart>
        <c:barDir val="col"/>
        <c:grouping val="clustered"/>
        <c:varyColors val="0"/>
        <c:ser>
          <c:idx val="0"/>
          <c:order val="0"/>
          <c:tx>
            <c:strRef>
              <c:f>'IV.1.4. Recaudo x sector'!$B$4</c:f>
              <c:strCache>
                <c:ptCount val="1"/>
                <c:pt idx="0">
                  <c:v>Sector  Público</c:v>
                </c:pt>
              </c:strCache>
            </c:strRef>
          </c:tx>
          <c:spPr>
            <a:solidFill>
              <a:schemeClr val="accent1"/>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'IV.1.4. Recaudo x sector'!$B$5:$B$15</c:f>
              <c:numCache>
                <c:formatCode>_(* #,##0.00_);_(* \(#,##0.00\);_(* "-"??_);_(@_)</c:formatCode>
                <c:ptCount val="11"/>
                <c:pt idx="0">
                  <c:v>29250900435.389999</c:v>
                </c:pt>
                <c:pt idx="1">
                  <c:v>33197918782.480003</c:v>
                </c:pt>
                <c:pt idx="2">
                  <c:v>37563341220.540001</c:v>
                </c:pt>
                <c:pt idx="3">
                  <c:v>42779387567.769997</c:v>
                </c:pt>
                <c:pt idx="4">
                  <c:v>46474324202.029999</c:v>
                </c:pt>
                <c:pt idx="5">
                  <c:v>51494714927.979996</c:v>
                </c:pt>
                <c:pt idx="6">
                  <c:v>53978644084.049988</c:v>
                </c:pt>
                <c:pt idx="7">
                  <c:v>64772307526.060005</c:v>
                </c:pt>
                <c:pt idx="8">
                  <c:v>69507971864.880005</c:v>
                </c:pt>
                <c:pt idx="9">
                  <c:v>75792423848.719986</c:v>
                </c:pt>
                <c:pt idx="10">
                  <c:v>19899740522.639999</c:v>
                </c:pt>
              </c:numCache>
            </c:numRef>
          </c:val>
          <c:extLst>
            <c:ext xmlns:c16="http://schemas.microsoft.com/office/drawing/2014/chart" uri="{C3380CC4-5D6E-409C-BE32-E72D297353CC}">
              <c16:uniqueId val="{00000000-13C0-4622-ACE5-F7FC876064C4}"/>
            </c:ext>
          </c:extLst>
        </c:ser>
        <c:ser>
          <c:idx val="1"/>
          <c:order val="1"/>
          <c:tx>
            <c:strRef>
              <c:f>'IV.1.4. Recaudo x sector'!$C$4</c:f>
              <c:strCache>
                <c:ptCount val="1"/>
                <c:pt idx="0">
                  <c:v>Sector Privado</c:v>
                </c:pt>
              </c:strCache>
            </c:strRef>
          </c:tx>
          <c:spPr>
            <a:solidFill>
              <a:schemeClr val="accent3"/>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'IV.1.4. Recaudo x sector'!$C$5:$C$15</c:f>
              <c:numCache>
                <c:formatCode>_(* #,##0.00_);_(* \(#,##0.00\);_(* "-"??_);_(@_)</c:formatCode>
                <c:ptCount val="11"/>
                <c:pt idx="0">
                  <c:v>49801471613.939987</c:v>
                </c:pt>
                <c:pt idx="1">
                  <c:v>55851245438.969994</c:v>
                </c:pt>
                <c:pt idx="2">
                  <c:v>62094410132.149994</c:v>
                </c:pt>
                <c:pt idx="3">
                  <c:v>70074621814.729996</c:v>
                </c:pt>
                <c:pt idx="4">
                  <c:v>76436493567.029984</c:v>
                </c:pt>
                <c:pt idx="5">
                  <c:v>69903275637.529999</c:v>
                </c:pt>
                <c:pt idx="6">
                  <c:v>85663651015.01001</c:v>
                </c:pt>
                <c:pt idx="7">
                  <c:v>103754040948.02998</c:v>
                </c:pt>
                <c:pt idx="8">
                  <c:v>119949915484.78999</c:v>
                </c:pt>
                <c:pt idx="9">
                  <c:v>135778582924.50003</c:v>
                </c:pt>
                <c:pt idx="10">
                  <c:v>35021537313.629997</c:v>
                </c:pt>
              </c:numCache>
            </c:numRef>
          </c:val>
          <c:extLst>
            <c:ext xmlns:c16="http://schemas.microsoft.com/office/drawing/2014/chart" uri="{C3380CC4-5D6E-409C-BE32-E72D297353CC}">
              <c16:uniqueId val="{00000001-13C0-4622-ACE5-F7FC876064C4}"/>
            </c:ext>
          </c:extLst>
        </c:ser>
        <c:ser>
          <c:idx val="2"/>
          <c:order val="2"/>
          <c:tx>
            <c:strRef>
              <c:f>'IV.1.4. Recaudo x sector'!$D$4</c:f>
              <c:strCache>
                <c:ptCount val="1"/>
                <c:pt idx="0">
                  <c:v>PE_Aportes Extraordinario Persona</c:v>
                </c:pt>
              </c:strCache>
            </c:strRef>
          </c:tx>
          <c:spPr>
            <a:solidFill>
              <a:schemeClr val="accent5"/>
            </a:solidFill>
            <a:ln>
              <a:noFill/>
            </a:ln>
            <a:effectLst/>
          </c:spPr>
          <c:invertIfNegative val="0"/>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'IV.1.4. Recaudo x sector'!$D$5:$D$15</c:f>
              <c:numCache>
                <c:formatCode>_(* #,##0.00_);_(* \(#,##0.00\);_(* "-"??_);_(@_)</c:formatCode>
                <c:ptCount val="11"/>
                <c:pt idx="0">
                  <c:v>0</c:v>
                </c:pt>
                <c:pt idx="2">
                  <c:v>0</c:v>
                </c:pt>
                <c:pt idx="3">
                  <c:v>0</c:v>
                </c:pt>
                <c:pt idx="4">
                  <c:v>0</c:v>
                </c:pt>
                <c:pt idx="5">
                  <c:v>0</c:v>
                </c:pt>
                <c:pt idx="6">
                  <c:v>233614.27</c:v>
                </c:pt>
                <c:pt idx="7">
                  <c:v>7225756.8099999996</c:v>
                </c:pt>
                <c:pt idx="8">
                  <c:v>19354551.170000002</c:v>
                </c:pt>
                <c:pt idx="9">
                  <c:v>47570958.620000005</c:v>
                </c:pt>
                <c:pt idx="10">
                  <c:v>22612601.370000001</c:v>
                </c:pt>
              </c:numCache>
            </c:numRef>
          </c:val>
          <c:extLst>
            <c:ext xmlns:c16="http://schemas.microsoft.com/office/drawing/2014/chart" uri="{C3380CC4-5D6E-409C-BE32-E72D297353CC}">
              <c16:uniqueId val="{00000002-13C0-4622-ACE5-F7FC876064C4}"/>
            </c:ext>
          </c:extLst>
        </c:ser>
        <c:dLbls>
          <c:showLegendKey val="0"/>
          <c:showVal val="0"/>
          <c:showCatName val="0"/>
          <c:showSerName val="0"/>
          <c:showPercent val="0"/>
          <c:showBubbleSize val="0"/>
        </c:dLbls>
        <c:gapWidth val="44"/>
        <c:axId val="159155631"/>
        <c:axId val="159166031"/>
      </c:barChart>
      <c:catAx>
        <c:axId val="15915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66031"/>
        <c:crosses val="autoZero"/>
        <c:auto val="1"/>
        <c:lblAlgn val="ctr"/>
        <c:lblOffset val="100"/>
        <c:noMultiLvlLbl val="0"/>
      </c:catAx>
      <c:valAx>
        <c:axId val="159166031"/>
        <c:scaling>
          <c:orientation val="minMax"/>
        </c:scaling>
        <c:delete val="1"/>
        <c:axPos val="l"/>
        <c:numFmt formatCode="_(* #,##0.00_);_(* \(#,##0.00\);_(* &quot;-&quot;??_);_(@_)" sourceLinked="1"/>
        <c:majorTickMark val="none"/>
        <c:minorTickMark val="none"/>
        <c:tickLblPos val="nextTo"/>
        <c:crossAx val="15915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0.61889737034984538</c:v>
                </c:pt>
                <c:pt idx="1">
                  <c:v>0.17336741808040901</c:v>
                </c:pt>
                <c:pt idx="2">
                  <c:v>0.10040401151254044</c:v>
                </c:pt>
                <c:pt idx="3">
                  <c:v>6.7761311428520349E-2</c:v>
                </c:pt>
                <c:pt idx="4">
                  <c:v>1.8582741915300596E-2</c:v>
                </c:pt>
                <c:pt idx="5">
                  <c:v>1.6062139115822594E-2</c:v>
                </c:pt>
                <c:pt idx="6">
                  <c:v>2.4669729526805985E-3</c:v>
                </c:pt>
                <c:pt idx="7">
                  <c:v>2.3775898746849246E-3</c:v>
                </c:pt>
                <c:pt idx="8">
                  <c:v>8.0444770196106468E-5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6.8259307449792542E-2</c:v>
                </c:pt>
                <c:pt idx="1">
                  <c:v>5.8098290336562948E-2</c:v>
                </c:pt>
                <c:pt idx="2">
                  <c:v>6.3978135400413069E-2</c:v>
                </c:pt>
                <c:pt idx="3">
                  <c:v>9.4780052069483409E-2</c:v>
                </c:pt>
                <c:pt idx="4">
                  <c:v>5.780866420714946E-2</c:v>
                </c:pt>
                <c:pt idx="5">
                  <c:v>0.14850629176217151</c:v>
                </c:pt>
                <c:pt idx="6">
                  <c:v>7.844679789272295E-2</c:v>
                </c:pt>
                <c:pt idx="7">
                  <c:v>0.24533427320239176</c:v>
                </c:pt>
                <c:pt idx="8">
                  <c:v>0.18478818767931235</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4.7940211789471417E-3"/>
          <c:y val="0.15604905906556835"/>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Mar.2025</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21600840796.885193</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Mar.2025</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38696896133.482506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Mar.2025</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54191583051.834801</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Mar.2025</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97081686791.017517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Mar.2025</c:v>
                </c:pt>
              </c:strCache>
            </c:strRef>
          </c:cat>
          <c:val>
            <c:numRef>
              <c:f>'IV.1.5 Rec. x origen'!$G$5:$G$21</c:f>
              <c:numCache>
                <c:formatCode>_(* #,##0.00_);_(* \(#,##0.00\);_(* "-"??_);_(@_)</c:formatCode>
                <c:ptCount val="17"/>
                <c:pt idx="0">
                  <c:v>0</c:v>
                </c:pt>
                <c:pt idx="1">
                  <c:v>0</c:v>
                </c:pt>
                <c:pt idx="2">
                  <c:v>0</c:v>
                </c:pt>
                <c:pt idx="3">
                  <c:v>0</c:v>
                </c:pt>
                <c:pt idx="4">
                  <c:v>0</c:v>
                </c:pt>
                <c:pt idx="5">
                  <c:v>0</c:v>
                </c:pt>
                <c:pt idx="6">
                  <c:v>0</c:v>
                </c:pt>
                <c:pt idx="7">
                  <c:v>79052372049.329987</c:v>
                </c:pt>
                <c:pt idx="8">
                  <c:v>89049164221.449982</c:v>
                </c:pt>
                <c:pt idx="9">
                  <c:v>99657751352.689987</c:v>
                </c:pt>
                <c:pt idx="10">
                  <c:v>112854009382.5</c:v>
                </c:pt>
                <c:pt idx="11">
                  <c:v>122910824386.86998</c:v>
                </c:pt>
                <c:pt idx="12">
                  <c:v>121397990565.50998</c:v>
                </c:pt>
                <c:pt idx="13">
                  <c:v>139642528713.32999</c:v>
                </c:pt>
                <c:pt idx="14">
                  <c:v>153408611176.25998</c:v>
                </c:pt>
                <c:pt idx="15">
                  <c:v>189477241900.84</c:v>
                </c:pt>
                <c:pt idx="16">
                  <c:v>211618577731.84003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Fondos Pagados Anualmente por Cuentas al SFS del RC</a:t>
            </a:r>
          </a:p>
        </c:rich>
      </c:tx>
      <c:layout>
        <c:manualLayout>
          <c:xMode val="edge"/>
          <c:yMode val="edge"/>
          <c:x val="0.14153724269249512"/>
          <c:y val="4.807692307692308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592920740819248"/>
          <c:y val="0.183423682616596"/>
          <c:w val="0.66508827523628156"/>
          <c:h val="0.64250201897839698"/>
        </c:manualLayout>
      </c:layout>
      <c:barChart>
        <c:barDir val="bar"/>
        <c:grouping val="clustered"/>
        <c:varyColors val="0"/>
        <c:ser>
          <c:idx val="0"/>
          <c:order val="0"/>
          <c:tx>
            <c:strRef>
              <c:f>'IV.2.2. Pagos SFS A'!$D$4</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A'!$A$5:$A$8</c:f>
              <c:strCache>
                <c:ptCount val="4"/>
                <c:pt idx="0">
                  <c:v>Cuidado de la Salud</c:v>
                </c:pt>
                <c:pt idx="1">
                  <c:v>FONAMAT </c:v>
                </c:pt>
                <c:pt idx="2">
                  <c:v>Subsidios </c:v>
                </c:pt>
                <c:pt idx="3">
                  <c:v>Comisión SISALRIL</c:v>
                </c:pt>
              </c:strCache>
            </c:strRef>
          </c:cat>
          <c:val>
            <c:numRef>
              <c:f>'IV.2.2. Pagos SFS A'!$D$5:$D$8</c:f>
              <c:numCache>
                <c:formatCode>_(* #,##0.00_);_(* \(#,##0.00\);_(* "-"??_);_(@_)</c:formatCode>
                <c:ptCount val="4"/>
                <c:pt idx="0">
                  <c:v>120118584083.87</c:v>
                </c:pt>
                <c:pt idx="1">
                  <c:v>2295672430.4099998</c:v>
                </c:pt>
                <c:pt idx="2">
                  <c:v>5827837317.0299997</c:v>
                </c:pt>
                <c:pt idx="3">
                  <c:v>835518541.87</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1098822566729289"/>
          <c:y val="0.10161283177602967"/>
          <c:w val="0.68327919092898159"/>
          <c:h val="0.73940743377373608"/>
        </c:manualLayout>
      </c:layout>
      <c:barChart>
        <c:barDir val="bar"/>
        <c:grouping val="clustered"/>
        <c:varyColors val="0"/>
        <c:ser>
          <c:idx val="0"/>
          <c:order val="0"/>
          <c:tx>
            <c:strRef>
              <c:f>'IV.2.4.Pagos x ARS'!$C$4</c:f>
              <c:strCache>
                <c:ptCount val="1"/>
                <c:pt idx="0">
                  <c:v>Total General
2022- Mar.25</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ARS'!$C$5:$C$29</c:f>
              <c:numCache>
                <c:formatCode>_(* #,##0.00_);_(* \(#,##0.00\);_(* "-"??_);_(@_)</c:formatCode>
                <c:ptCount val="17"/>
                <c:pt idx="0">
                  <c:v>77020405527.299988</c:v>
                </c:pt>
                <c:pt idx="1">
                  <c:v>97957682475.389999</c:v>
                </c:pt>
                <c:pt idx="2">
                  <c:v>33236839639.470001</c:v>
                </c:pt>
                <c:pt idx="3">
                  <c:v>17665160380.849998</c:v>
                </c:pt>
                <c:pt idx="4">
                  <c:v>9007784670.5</c:v>
                </c:pt>
                <c:pt idx="5">
                  <c:v>16588657327.700001</c:v>
                </c:pt>
                <c:pt idx="6">
                  <c:v>5242497309.9200001</c:v>
                </c:pt>
                <c:pt idx="7">
                  <c:v>5066364177.4099998</c:v>
                </c:pt>
                <c:pt idx="8">
                  <c:v>5896410080.3600006</c:v>
                </c:pt>
                <c:pt idx="9">
                  <c:v>6325924291.8899994</c:v>
                </c:pt>
                <c:pt idx="10">
                  <c:v>3380092009.8800001</c:v>
                </c:pt>
                <c:pt idx="11">
                  <c:v>1706305199.21</c:v>
                </c:pt>
                <c:pt idx="12">
                  <c:v>1575192876.8800001</c:v>
                </c:pt>
                <c:pt idx="13">
                  <c:v>2486574988.6599998</c:v>
                </c:pt>
                <c:pt idx="14">
                  <c:v>2301544782.5999999</c:v>
                </c:pt>
                <c:pt idx="15">
                  <c:v>2786110014.8299999</c:v>
                </c:pt>
                <c:pt idx="16">
                  <c:v>472100811.63999999</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569542133364568"/>
          <c:y val="0.12536501431596375"/>
          <c:w val="0.71606914364769814"/>
          <c:h val="0.64071836377257285"/>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9904486728445723E-2"/>
                  <c:y val="-6.6564544984965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[VALOR]</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102048436483144E-2"/>
                  <c:y val="6.288187020877020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[VALOR]</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0.10873286841871201"/>
                  <c:y val="6.77724907724462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[VALOR]</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[VALOR]</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[VALOR]</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[PORCENTAJE]</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[NOMBRE DE CATEGORÍA]</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[VALOR]</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(REPO)</c:v>
                </c:pt>
                <c:pt idx="2">
                  <c:v>Fideicomiso de Adm. Y Fuente de Pago, Garantia e inversion CIIC</c:v>
                </c:pt>
              </c:strCache>
            </c:strRef>
          </c:cat>
          <c:val>
            <c:numRef>
              <c:f>'IV.2.7.INV_SFS x Entidad'!$B$5:$B$8</c:f>
              <c:numCache>
                <c:formatCode>_(* #,##0.00_);_(* \(#,##0.00\);_(* "-"??_);_(@_)</c:formatCode>
                <c:ptCount val="3"/>
                <c:pt idx="0">
                  <c:v>1289918249.05</c:v>
                </c:pt>
                <c:pt idx="1">
                  <c:v>515529857.12</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195454136960625"/>
          <c:y val="0.26678595119207427"/>
          <c:w val="0.62208547883318288"/>
          <c:h val="0.54388164311472575"/>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1">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3700-450B-8708-7A5B5BC17D54}"/>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9.9389560243987526E-2"/>
                  <c:y val="0.1076929960389318"/>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3.0760434085260645E-2"/>
                  <c:y val="-3.2417100920190269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5.0495827778678191E-2"/>
                  <c:y val="-0.21142741564435041"/>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15051627388043851"/>
                  <c:y val="-0.1059412122149058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3700-450B-8708-7A5B5BC17D54}"/>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 Rubros RC</c:v>
                </c:pt>
              </c:strCache>
            </c:strRef>
          </c:cat>
          <c:val>
            <c:numRef>
              <c:f>'IV.2.8.INV_SFS x cuentas'!$B$5:$B$10</c:f>
              <c:numCache>
                <c:formatCode>_(* #,##0.00_);_(* \(#,##0.00\);_(* "-"??_);_(@_)</c:formatCode>
                <c:ptCount val="6"/>
                <c:pt idx="0">
                  <c:v>2260448106.1700001</c:v>
                </c:pt>
                <c:pt idx="1">
                  <c:v>3968083737.5</c:v>
                </c:pt>
                <c:pt idx="2">
                  <c:v>436028706.56</c:v>
                </c:pt>
                <c:pt idx="3">
                  <c:v>129499412.69</c:v>
                </c:pt>
                <c:pt idx="4">
                  <c:v>188524553.68000001</c:v>
                </c:pt>
                <c:pt idx="5">
                  <c:v>1640707020.3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16959796264558E-2"/>
          <c:y val="0.14970434018485873"/>
          <c:w val="0.91789002929694996"/>
          <c:h val="0.73718324662583823"/>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A2-407F-BC5F-59413D60CDF7}"/>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A2-407F-BC5F-59413D60CDF7}"/>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A2-407F-BC5F-59413D60CDF7}"/>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A2-407F-BC5F-59413D60CDF7}"/>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A2-407F-BC5F-59413D60CDF7}"/>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A2-407F-BC5F-59413D60CDF7}"/>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10"/>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'IV.2.9.Aport. GOB. y Pagos RS'!$A$5:$A$15</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'IV.2.9.Aport. GOB. y Pagos RS'!$B$5:$B$15</c:f>
              <c:numCache>
                <c:formatCode>#,##0.00_);[Red]\(#,##0.00\)</c:formatCode>
                <c:ptCount val="11"/>
                <c:pt idx="0">
                  <c:v>6922811271.25</c:v>
                </c:pt>
                <c:pt idx="1">
                  <c:v>8498167479</c:v>
                </c:pt>
                <c:pt idx="2">
                  <c:v>8861365332.7000008</c:v>
                </c:pt>
                <c:pt idx="3">
                  <c:v>9303031996.6900005</c:v>
                </c:pt>
                <c:pt idx="4">
                  <c:v>10073865331.02</c:v>
                </c:pt>
                <c:pt idx="5">
                  <c:v>10800531998.65</c:v>
                </c:pt>
                <c:pt idx="6">
                  <c:v>17765576332.630001</c:v>
                </c:pt>
                <c:pt idx="7">
                  <c:v>16860531998.969999</c:v>
                </c:pt>
                <c:pt idx="8">
                  <c:v>18395222000</c:v>
                </c:pt>
                <c:pt idx="9">
                  <c:v>18395222000</c:v>
                </c:pt>
                <c:pt idx="10">
                  <c:v>4648805499.9899998</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A2-407F-BC5F-59413D60CDF7}"/>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A2-407F-BC5F-59413D60CDF7}"/>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6A2-407F-BC5F-59413D60CDF7}"/>
                </c:ext>
              </c:extLst>
            </c:dLbl>
            <c:dLbl>
              <c:idx val="10"/>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A2-407F-BC5F-59413D60CDF7}"/>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'IV.2.9.Aport. GOB. y Pagos RS'!$A$5:$A$15</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'IV.2.9.Aport. GOB. y Pagos RS'!$C$5:$C$15</c:f>
              <c:numCache>
                <c:formatCode>#,##0.00_);[Red]\(#,##0.00\)</c:formatCode>
                <c:ptCount val="11"/>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18566920747.349998</c:v>
                </c:pt>
                <c:pt idx="10">
                  <c:v>4553393432.1700001</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3062208598436257"/>
          <c:y val="4.1522893040175493E-2"/>
          <c:w val="0.60432989232640799"/>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4657446501730498"/>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Pens.'!$A$5:$A$15</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'IV.2.10 Pagos.SFS Pens.'!$B$5:$B$15</c:f>
              <c:numCache>
                <c:formatCode>#,##0.00</c:formatCode>
                <c:ptCount val="11"/>
                <c:pt idx="0">
                  <c:v>335652778.95999998</c:v>
                </c:pt>
                <c:pt idx="1">
                  <c:v>328531909.15999991</c:v>
                </c:pt>
                <c:pt idx="2">
                  <c:v>558973905.84000003</c:v>
                </c:pt>
                <c:pt idx="3">
                  <c:v>758411882.95999992</c:v>
                </c:pt>
                <c:pt idx="4">
                  <c:v>973800800.96999991</c:v>
                </c:pt>
                <c:pt idx="5">
                  <c:v>970014744.09000003</c:v>
                </c:pt>
                <c:pt idx="6">
                  <c:v>854040296.11999989</c:v>
                </c:pt>
                <c:pt idx="7">
                  <c:v>1581951303.1199999</c:v>
                </c:pt>
                <c:pt idx="8">
                  <c:v>1744042776.5300002</c:v>
                </c:pt>
                <c:pt idx="9">
                  <c:v>2068231616.74</c:v>
                </c:pt>
                <c:pt idx="10">
                  <c:v>781988678.98000002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2.8060805808117827E-2"/>
          <c:w val="0.95915187114852374"/>
          <c:h val="0.80872902703515093"/>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'IV.3.2.Pagos_ SVDS'!$A$5:$A$15</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'IV.3.2.Pagos_ SVDS'!$B$5:$B$15</c:f>
              <c:numCache>
                <c:formatCode>#,##0.00</c:formatCode>
                <c:ptCount val="11"/>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25762623578.200005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cuentas'!$A$14</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Marzo 2025</c:v>
                </c:pt>
              </c:strCache>
            </c:strRef>
          </c:cat>
          <c:val>
            <c:numRef>
              <c:f>'IV.3.3.Pagos anuales x cuentas'!$B$14:$E$14</c:f>
              <c:numCache>
                <c:formatCode>_(* #,##0.00_);_(* \(#,##0.00\);_(* "-"??_);_(@_)</c:formatCode>
                <c:ptCount val="4"/>
                <c:pt idx="0">
                  <c:v>80245785891.580017</c:v>
                </c:pt>
                <c:pt idx="1">
                  <c:v>89113603543.489975</c:v>
                </c:pt>
                <c:pt idx="2">
                  <c:v>99668069831.23999</c:v>
                </c:pt>
                <c:pt idx="3">
                  <c:v>25762623578.200005</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Marzo 2025</c:v>
                </c:pt>
              </c:strCache>
            </c:strRef>
          </c:cat>
          <c:val>
            <c:numRef>
              <c:f>'IV.3.3.Pagos anuales x cuentas'!$B$5:$E$5</c:f>
              <c:numCache>
                <c:formatCode>_(* #,##0.00_);_(* \(#,##0.00\);_(* "-"??_);_(@_)</c:formatCode>
                <c:ptCount val="4"/>
                <c:pt idx="0">
                  <c:v>64516667631.620003</c:v>
                </c:pt>
                <c:pt idx="1">
                  <c:v>72515503134.449997</c:v>
                </c:pt>
                <c:pt idx="2">
                  <c:v>81223400245.509995</c:v>
                </c:pt>
                <c:pt idx="3">
                  <c:v>20971083730.610001</c:v>
                </c:pt>
              </c:numCache>
            </c:numRef>
          </c:val>
          <c:extLst>
            <c:ext xmlns:c16="http://schemas.microsoft.com/office/drawing/2014/chart" uri="{C3380CC4-5D6E-409C-BE32-E72D297353CC}">
              <c16:uniqueId val="{00000007-C43E-441D-B8EC-B37D5A24814D}"/>
            </c:ext>
          </c:extLst>
        </c:ser>
        <c:ser>
          <c:idx val="2"/>
          <c:order val="2"/>
          <c:tx>
            <c:strRef>
              <c:f>'IV.3.3.Pagos anuales x cuentas'!$A$9</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'IV.3.3.Pagos anuales x cuentas'!$B$4:$E$4</c:f>
              <c:strCache>
                <c:ptCount val="4"/>
                <c:pt idx="0">
                  <c:v>2022</c:v>
                </c:pt>
                <c:pt idx="1">
                  <c:v>2023</c:v>
                </c:pt>
                <c:pt idx="2">
                  <c:v>2024</c:v>
                </c:pt>
                <c:pt idx="3">
                  <c:v>Enero - Marzo 2025</c:v>
                </c:pt>
              </c:strCache>
            </c:strRef>
          </c:cat>
          <c:val>
            <c:numRef>
              <c:f>'IV.3.3.Pagos anuales x cuentas'!$B$9:$E$9</c:f>
              <c:numCache>
                <c:formatCode>_(* #,##0.00_);_(* \(#,##0.00\);_(* "-"??_);_(@_)</c:formatCode>
                <c:ptCount val="4"/>
                <c:pt idx="0">
                  <c:v>534942027.41000003</c:v>
                </c:pt>
                <c:pt idx="1">
                  <c:v>550668409.03999996</c:v>
                </c:pt>
                <c:pt idx="2">
                  <c:v>623677440.78999996</c:v>
                </c:pt>
                <c:pt idx="3">
                  <c:v>165517845.24000001</c:v>
                </c:pt>
              </c:numCache>
            </c:numRef>
          </c:val>
          <c:extLst>
            <c:ext xmlns:c16="http://schemas.microsoft.com/office/drawing/2014/chart" uri="{C3380CC4-5D6E-409C-BE32-E72D297353CC}">
              <c16:uniqueId val="{00000008-C43E-441D-B8EC-B37D5A24814D}"/>
            </c:ext>
          </c:extLst>
        </c:ser>
        <c:ser>
          <c:idx val="3"/>
          <c:order val="3"/>
          <c:tx>
            <c:strRef>
              <c:f>'IV.3.3.Pagos anuales x cuentas'!$A$13</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Marzo 2025</c:v>
                </c:pt>
              </c:strCache>
            </c:strRef>
          </c:cat>
          <c:val>
            <c:numRef>
              <c:f>'IV.3.3.Pagos anuales x cuentas'!$B$13:$E$13</c:f>
              <c:numCache>
                <c:formatCode>_(* #,##0.00_);_(* \(#,##0.00\);_(* "-"??_);_(@_)</c:formatCode>
                <c:ptCount val="4"/>
                <c:pt idx="0">
                  <c:v>330441648.19999999</c:v>
                </c:pt>
                <c:pt idx="1">
                  <c:v>372362585.42000002</c:v>
                </c:pt>
                <c:pt idx="2">
                  <c:v>415402047.5</c:v>
                </c:pt>
                <c:pt idx="3">
                  <c:v>106591127.23999999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Marzo 2025</c:v>
                </c:pt>
              </c:strCache>
            </c:strRef>
          </c:cat>
          <c:val>
            <c:numRef>
              <c:f>'IV.3.3.Pagos anuales x cuentas'!$B$8:$E$8</c:f>
              <c:numCache>
                <c:formatCode>_(* #,##0.00_);_(* \(#,##0.00\);_(* "-"??_);_(@_)</c:formatCode>
                <c:ptCount val="4"/>
                <c:pt idx="0">
                  <c:v>299922059.91000003</c:v>
                </c:pt>
                <c:pt idx="1">
                  <c:v>328081703.39999998</c:v>
                </c:pt>
                <c:pt idx="2">
                  <c:v>354482605.56999999</c:v>
                </c:pt>
                <c:pt idx="3">
                  <c:v>94453989.709999993</c:v>
                </c:pt>
              </c:numCache>
            </c:numRef>
          </c:val>
          <c:extLst>
            <c:ext xmlns:c16="http://schemas.microsoft.com/office/drawing/2014/chart" uri="{C3380CC4-5D6E-409C-BE32-E72D297353CC}">
              <c16:uniqueId val="{0000000E-C43E-441D-B8EC-B37D5A24814D}"/>
            </c:ext>
          </c:extLst>
        </c:ser>
        <c:ser>
          <c:idx val="5"/>
          <c:order val="5"/>
          <c:tx>
            <c:strRef>
              <c:f>'IV.3.3.Pagos anuales x cuentas'!$A$11</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Marzo 2025</c:v>
                </c:pt>
              </c:strCache>
            </c:strRef>
          </c:cat>
          <c:val>
            <c:numRef>
              <c:f>'IV.3.3.Pagos anuales x cuentas'!$B$11:$E$11</c:f>
              <c:numCache>
                <c:formatCode>_(* #,##0.00_);_(* \(#,##0.00\);_(* "-"??_);_(@_)</c:formatCode>
                <c:ptCount val="4"/>
                <c:pt idx="0">
                  <c:v>3070768143.7399998</c:v>
                </c:pt>
                <c:pt idx="1">
                  <c:v>3418154271.48</c:v>
                </c:pt>
                <c:pt idx="2">
                  <c:v>3820529252.0700002</c:v>
                </c:pt>
                <c:pt idx="3">
                  <c:v>984798381.22000003</c:v>
                </c:pt>
              </c:numCache>
            </c:numRef>
          </c:val>
          <c:extLst>
            <c:ext xmlns:c16="http://schemas.microsoft.com/office/drawing/2014/chart" uri="{C3380CC4-5D6E-409C-BE32-E72D297353CC}">
              <c16:uniqueId val="{0000000F-C43E-441D-B8EC-B37D5A24814D}"/>
            </c:ext>
          </c:extLst>
        </c:ser>
        <c:ser>
          <c:idx val="6"/>
          <c:order val="6"/>
          <c:tx>
            <c:strRef>
              <c:f>'IV.3.3.Pagos anuales x cuentas'!$A$12</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Marzo 2025</c:v>
                </c:pt>
              </c:strCache>
            </c:strRef>
          </c:cat>
          <c:val>
            <c:numRef>
              <c:f>'IV.3.3.Pagos anuales x cuentas'!$B$12:$E$12</c:f>
              <c:numCache>
                <c:formatCode>_(* #,##0.00_);_(* \(#,##0.00\);_(* "-"??_);_(@_)</c:formatCode>
                <c:ptCount val="4"/>
                <c:pt idx="0">
                  <c:v>660867082.09000003</c:v>
                </c:pt>
                <c:pt idx="1">
                  <c:v>744719455.63999999</c:v>
                </c:pt>
                <c:pt idx="2">
                  <c:v>830780103.28999996</c:v>
                </c:pt>
                <c:pt idx="3">
                  <c:v>213175262.97999999</c:v>
                </c:pt>
              </c:numCache>
            </c:numRef>
          </c:val>
          <c:extLst>
            <c:ext xmlns:c16="http://schemas.microsoft.com/office/drawing/2014/chart" uri="{C3380CC4-5D6E-409C-BE32-E72D297353CC}">
              <c16:uniqueId val="{00000011-C43E-441D-B8EC-B37D5A24814D}"/>
            </c:ext>
          </c:extLst>
        </c:ser>
        <c:ser>
          <c:idx val="7"/>
          <c:order val="7"/>
          <c:tx>
            <c:strRef>
              <c:f>'IV.3.3.Pagos anuales x cuentas'!#REF!</c:f>
              <c:strCache>
                <c:ptCount val="1"/>
                <c:pt idx="0">
                  <c:v>#¡REF!</c:v>
                </c:pt>
              </c:strCache>
            </c:strRef>
          </c:tx>
          <c:spPr>
            <a:solidFill>
              <a:schemeClr val="accent3">
                <a:lumMod val="80000"/>
                <a:lumOff val="20000"/>
              </a:schemeClr>
            </a:solidFill>
            <a:ln>
              <a:noFill/>
            </a:ln>
            <a:effectLst/>
            <a:sp3d/>
          </c:spPr>
          <c:invertIfNegative val="0"/>
          <c:cat>
            <c:strRef>
              <c:f>'IV.3.3.Pagos anuales x cuentas'!$B$4:$E$4</c:f>
              <c:strCache>
                <c:ptCount val="4"/>
                <c:pt idx="0">
                  <c:v>2022</c:v>
                </c:pt>
                <c:pt idx="1">
                  <c:v>2023</c:v>
                </c:pt>
                <c:pt idx="2">
                  <c:v>2024</c:v>
                </c:pt>
                <c:pt idx="3">
                  <c:v>Enero - Marzo 2025</c:v>
                </c:pt>
              </c:strCache>
            </c:strRef>
          </c:cat>
          <c:val>
            <c:numRef>
              <c:f>'IV.3.3.Pagos anuales x cuentas'!#REF!</c:f>
              <c:numCache>
                <c:formatCode>General</c:formatCode>
                <c:ptCount val="1"/>
                <c:pt idx="0">
                  <c:v>1</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cuentas'!$B$4:$E$4</c:f>
              <c:strCache>
                <c:ptCount val="4"/>
                <c:pt idx="0">
                  <c:v>2022</c:v>
                </c:pt>
                <c:pt idx="1">
                  <c:v>2023</c:v>
                </c:pt>
                <c:pt idx="2">
                  <c:v>2024</c:v>
                </c:pt>
                <c:pt idx="3">
                  <c:v>Enero - Marzo 2025</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5.354361846507108E-2"/>
          <c:y val="6.9506175919173296E-2"/>
          <c:w val="0.8705942988374753"/>
          <c:h val="4.5296997624645244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0349142927951278"/>
          <c:h val="0.81323848837865387"/>
        </c:manualLayout>
      </c:layout>
      <c:barChart>
        <c:barDir val="bar"/>
        <c:grouping val="clustered"/>
        <c:varyColors val="0"/>
        <c:ser>
          <c:idx val="0"/>
          <c:order val="0"/>
          <c:tx>
            <c:strRef>
              <c:f>'IV.3.4.Pago Entidades'!$F$4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Entidades'!$A$5:$A$19,'IV.3.4.Pago Entidades'!$A$21:$A$21)</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Entidades'!$F$5:$F$19,'IV.3.4.Pago Entidades'!$F$21:$F$21)</c15:sqref>
                  </c15:fullRef>
                </c:ext>
              </c:extLst>
              <c:f>'IV.3.4.Pago Entidades'!$F$5:$F$19</c:f>
              <c:numCache>
                <c:formatCode>_(* #,##0.00_);_(* \(#,##0.00\);_(* "-"??_);_(@_)</c:formatCode>
                <c:ptCount val="15"/>
                <c:pt idx="0">
                  <c:v>77951819626.529999</c:v>
                </c:pt>
                <c:pt idx="1">
                  <c:v>55431710906.590004</c:v>
                </c:pt>
                <c:pt idx="2">
                  <c:v>48468173122.43</c:v>
                </c:pt>
                <c:pt idx="3">
                  <c:v>46396048674.900002</c:v>
                </c:pt>
                <c:pt idx="4">
                  <c:v>39763626375.190002</c:v>
                </c:pt>
                <c:pt idx="5">
                  <c:v>11180309664.269999</c:v>
                </c:pt>
                <c:pt idx="6">
                  <c:v>1955171485.6200001</c:v>
                </c:pt>
                <c:pt idx="7">
                  <c:v>2017351269.02</c:v>
                </c:pt>
                <c:pt idx="8">
                  <c:v>1086182531.8300002</c:v>
                </c:pt>
                <c:pt idx="9">
                  <c:v>560267916.63</c:v>
                </c:pt>
                <c:pt idx="10">
                  <c:v>1120708170.6599998</c:v>
                </c:pt>
                <c:pt idx="11">
                  <c:v>3828276661.7200003</c:v>
                </c:pt>
                <c:pt idx="12">
                  <c:v>1594726959.5599999</c:v>
                </c:pt>
                <c:pt idx="13">
                  <c:v>2268075957.79</c:v>
                </c:pt>
                <c:pt idx="14">
                  <c:v>1167635401.9199998</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8.6532644313206133E-2"/>
          <c:w val="0.97159376350515048"/>
          <c:h val="0.66541204435893608"/>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III.1.3.Afil.SFSPob.Nac.!$A$5:$A$22</c15:sqref>
                  </c15:fullRef>
                </c:ext>
              </c:extLst>
              <c:f>III.1.3.Afil.SFSPob.Nac.!$A$9:$A$22</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Mar.25</c:v>
                </c:pt>
              </c:strCache>
            </c:strRef>
          </c:cat>
          <c:val>
            <c:numRef>
              <c:extLst>
                <c:ext xmlns:c15="http://schemas.microsoft.com/office/drawing/2012/chart" uri="{02D57815-91ED-43cb-92C2-25804820EDAC}">
                  <c15:fullRef>
                    <c15:sqref>III.1.3.Afil.SFSPob.Nac.!$C$5:$C$22</c15:sqref>
                  </c15:fullRef>
                </c:ext>
              </c:extLst>
              <c:f>III.1.3.Afil.SFSPob.Nac.!$C$9:$C$22</c:f>
              <c:numCache>
                <c:formatCode>#,##0_);[Red]\(#,##0\)</c:formatCode>
                <c:ptCount val="14"/>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10836972</c:v>
                </c:pt>
                <c:pt idx="13">
                  <c:v>10857620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III.1.3.Afil.SFSPob.Nac.!$A$5:$A$22</c15:sqref>
                  </c15:fullRef>
                </c:ext>
              </c:extLst>
              <c:f>III.1.3.Afil.SFSPob.Nac.!$A$9:$A$22</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Mar.25</c:v>
                </c:pt>
              </c:strCache>
            </c:strRef>
          </c:cat>
          <c:val>
            <c:numRef>
              <c:extLst>
                <c:ext xmlns:c15="http://schemas.microsoft.com/office/drawing/2012/chart" uri="{02D57815-91ED-43cb-92C2-25804820EDAC}">
                  <c15:fullRef>
                    <c15:sqref>III.1.3.Afil.SFSPob.Nac.!$D$5:$D$22</c15:sqref>
                  </c15:fullRef>
                </c:ext>
              </c:extLst>
              <c:f>III.1.3.Afil.SFSPob.Nac.!$D$9:$D$22</c:f>
              <c:numCache>
                <c:formatCode>0.0%</c:formatCode>
                <c:ptCount val="14"/>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0.97379231025050172</c:v>
                </c:pt>
                <c:pt idx="13">
                  <c:v>0.97207887179694996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a:t>Patrimonio de los Fondos de Pensiones por año (Millones RD$)</a:t>
            </a:r>
          </a:p>
        </c:rich>
      </c:tx>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7412964185551761E-2"/>
          <c:y val="0.11364332029576628"/>
          <c:w val="0.92575689842129694"/>
          <c:h val="0.70489934277221111"/>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3B-447B-9A42-094B11E1D155}"/>
                </c:ext>
              </c:extLst>
            </c:dLbl>
            <c:dLbl>
              <c:idx val="15"/>
              <c:layout>
                <c:manualLayout>
                  <c:x val="-2.7418888643278155E-2"/>
                  <c:y val="-4.2029002803097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3D-4F90-B416-A40558DF8107}"/>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anual'!$A$5:$A$22</c15:sqref>
                  </c15:fullRef>
                </c:ext>
              </c:extLst>
              <c:f>'IV.3.5.Patrim. fp anual'!$A$7:$A$22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Mar.2025</c:v>
                </c:pt>
              </c:strCache>
            </c:strRef>
          </c:cat>
          <c:val>
            <c:numRef>
              <c:extLst>
                <c:ext xmlns:c15="http://schemas.microsoft.com/office/drawing/2012/chart" uri="{02D57815-91ED-43cb-92C2-25804820EDAC}">
                  <c15:fullRef>
                    <c15:sqref>'IV.3.5.Patrim. fp anual'!$B$5:$B$22</c15:sqref>
                  </c15:fullRef>
                </c:ext>
              </c:extLst>
              <c:f>'IV.3.5.Patrim. fp anual'!$B$7:$B$22</c:f>
              <c:numCache>
                <c:formatCode>_(* #,##0.00_);_(* \(#,##0.00\);_(* "-"??_);_(@_)</c:formatCode>
                <c:ptCount val="16"/>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1397051.0850722701</c:v>
                </c:pt>
                <c:pt idx="15">
                  <c:v>1446291.6634411002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anual'!$A$5:$A$22</c15:sqref>
                  </c15:fullRef>
                </c:ext>
              </c:extLst>
              <c:f>'IV.3.5.Patrim. fp anual'!$A$7:$A$22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Mar.2025</c:v>
                </c:pt>
              </c:strCache>
            </c:strRef>
          </c:cat>
          <c:val>
            <c:numRef>
              <c:extLst>
                <c:ext xmlns:c15="http://schemas.microsoft.com/office/drawing/2012/chart" uri="{02D57815-91ED-43cb-92C2-25804820EDAC}">
                  <c15:fullRef>
                    <c15:sqref>'IV.3.5.Patrim. fp anual'!$E$5:$E$22</c15:sqref>
                  </c15:fullRef>
                </c:ext>
              </c:extLst>
              <c:f>'IV.3.5.Patrim. fp anual'!$E$7:$E$22</c:f>
              <c:numCache>
                <c:formatCode>0.0%</c:formatCode>
                <c:ptCount val="16"/>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0.19380745985856865</c:v>
                </c:pt>
                <c:pt idx="14">
                  <c:v>0.20484562046214005</c:v>
                </c:pt>
                <c:pt idx="15">
                  <c:v>0.21206562742786289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357540182428685"/>
          <c:y val="0.22496715087649685"/>
          <c:w val="0.69842788449707982"/>
          <c:h val="0.64585413802244118"/>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6.2387432325982047E-2"/>
                  <c:y val="-3.506470841393287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3.1467708043344193E-2"/>
                  <c:y val="7.3012754413109587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6.5708243563315546E-2"/>
                  <c:y val="2.528140639234345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5.7211481114621696E-2"/>
                  <c:y val="-7.449977529104095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1.721795611840916E-2"/>
                  <c:y val="-0.1724157334076941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2078922904070819"/>
                  <c:y val="-0.184335052707329"/>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[NOMBRE DE CATEGORÍA]</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[PORCENTAJE]</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0.39325192340323512"/>
                  <c:y val="2.809895048387524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[NOMBRE DE CATEGORÍA]</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[VALOR]</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604193862191.69995</c:v>
                </c:pt>
                <c:pt idx="1">
                  <c:v>243583964496.66</c:v>
                </c:pt>
                <c:pt idx="2">
                  <c:v>91024126361.479996</c:v>
                </c:pt>
                <c:pt idx="3">
                  <c:v>22794191710.690002</c:v>
                </c:pt>
                <c:pt idx="4">
                  <c:v>578528909</c:v>
                </c:pt>
                <c:pt idx="5">
                  <c:v>28366297022.850002</c:v>
                </c:pt>
                <c:pt idx="6">
                  <c:v>56667099670.329994</c:v>
                </c:pt>
                <c:pt idx="7">
                  <c:v>194918390067.44998</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45717</c:v>
                </c:pt>
              </c:numCache>
            </c:numRef>
          </c:cat>
          <c:val>
            <c:numRef>
              <c:extLst>
                <c:ext xmlns:c15="http://schemas.microsoft.com/office/drawing/2012/chart" uri="{02D57815-91ED-43cb-92C2-25804820EDAC}">
                  <c15:fullRef>
                    <c15:sqref>'IV.3.7. Rent. nom. de los FP'!$B$6:$B$41</c15:sqref>
                  </c15:fullRef>
                </c:ext>
              </c:extLst>
              <c:f>('IV.3.7. Rent. nom. de los FP'!$B$6:$B$27,'IV.3.7. Rent. nom. de los FP'!$B$29,'IV.3.7. Rent. nom. de los FP'!$B$31,'IV.3.7. Rent. nom. de los FP'!$B$33:$B$41)</c:f>
              <c:numCache>
                <c:formatCode>0.00%</c:formatCode>
                <c:ptCount val="13"/>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9.7900000000000001E-2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45717</c:v>
                </c:pt>
              </c:numCache>
            </c:numRef>
          </c:cat>
          <c:val>
            <c:numRef>
              <c:extLst>
                <c:ext xmlns:c15="http://schemas.microsoft.com/office/drawing/2012/chart" uri="{02D57815-91ED-43cb-92C2-25804820EDAC}">
                  <c15:fullRef>
                    <c15:sqref>'IV.3.7. Rent. nom. de los FP'!$C$6:$C$41</c15:sqref>
                  </c15:fullRef>
                </c:ext>
              </c:extLst>
              <c:f>('IV.3.7. Rent. nom. de los FP'!$C$6:$C$27,'IV.3.7. Rent. nom. de los FP'!$C$29,'IV.3.7. Rent. nom. de los FP'!$C$31,'IV.3.7. Rent. nom. de los FP'!$C$33:$C$41)</c:f>
              <c:numCache>
                <c:formatCode>0.00%</c:formatCode>
                <c:ptCount val="13"/>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9.9400000000000002E-2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49641419077"/>
          <c:y val="8.6427898198459724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710754916628706E-2"/>
          <c:y val="0.18642689299457119"/>
          <c:w val="0.96269052342513695"/>
          <c:h val="0.6356675753244625"/>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45992</c:v>
                </c:pt>
              </c:numCache>
            </c:numRef>
          </c:cat>
          <c:val>
            <c:numRef>
              <c:extLst>
                <c:ext xmlns:c15="http://schemas.microsoft.com/office/drawing/2012/chart" uri="{02D57815-91ED-43cb-92C2-25804820EDAC}">
                  <c15:fullRef>
                    <c15:sqref>'IV.3.8.Rentab.Real'!$B$6:$B$23</c15:sqref>
                  </c15:fullRef>
                </c:ext>
              </c:extLst>
              <c:f>'IV.3.8.Rentab.Real'!$B$8:$B$23</c:f>
              <c:numCache>
                <c:formatCode>0.00%</c:formatCode>
                <c:ptCount val="16"/>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0.1</c:v>
                </c:pt>
                <c:pt idx="15">
                  <c:v>9.9400000000000002E-2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45992</c:v>
                </c:pt>
              </c:numCache>
            </c:numRef>
          </c:cat>
          <c:val>
            <c:numRef>
              <c:extLst>
                <c:ext xmlns:c15="http://schemas.microsoft.com/office/drawing/2012/chart" uri="{02D57815-91ED-43cb-92C2-25804820EDAC}">
                  <c15:fullRef>
                    <c15:sqref>'IV.3.8.Rentab.Real'!$C$6:$C$23</c15:sqref>
                  </c15:fullRef>
                </c:ext>
              </c:extLst>
              <c:f>'IV.3.8.Rentab.Real'!$C$8:$C$23</c:f>
              <c:numCache>
                <c:formatCode>0.00%</c:formatCode>
                <c:ptCount val="16"/>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3.3500000000000002E-2</c:v>
                </c:pt>
                <c:pt idx="15">
                  <c:v>3.5799999999999998E-2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45992</c:v>
                </c:pt>
              </c:numCache>
            </c:numRef>
          </c:cat>
          <c:val>
            <c:numRef>
              <c:extLst>
                <c:ext xmlns:c15="http://schemas.microsoft.com/office/drawing/2012/chart" uri="{02D57815-91ED-43cb-92C2-25804820EDAC}">
                  <c15:fullRef>
                    <c15:sqref>'IV.3.8.Rentab.Real'!$D$6:$D$23</c15:sqref>
                  </c15:fullRef>
                </c:ext>
              </c:extLst>
              <c:f>'IV.3.8.Rentab.Real'!$D$8:$D$23</c:f>
              <c:numCache>
                <c:formatCode>0.00%</c:formatCode>
                <c:ptCount val="16"/>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6.6500000000000004E-2</c:v>
                </c:pt>
                <c:pt idx="15">
                  <c:v>6.3600000000000004E-2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34400584869915"/>
          <c:y val="4.9164052857940677E-2"/>
          <c:w val="0.62729304731045188"/>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1151019366794.76</c:v>
                </c:pt>
                <c:pt idx="1">
                  <c:v>159048079389.68399</c:v>
                </c:pt>
                <c:pt idx="2">
                  <c:v>85282174522.199997</c:v>
                </c:pt>
                <c:pt idx="3">
                  <c:v>50752851602.790001</c:v>
                </c:pt>
                <c:pt idx="4">
                  <c:v>189191131.67000002</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Mar.2025</c:v>
                </c:pt>
              </c:strCache>
            </c:strRef>
          </c:cat>
          <c:val>
            <c:numRef>
              <c:extLst>
                <c:ext xmlns:c15="http://schemas.microsoft.com/office/drawing/2012/chart" uri="{02D57815-91ED-43cb-92C2-25804820EDAC}">
                  <c15:fullRef>
                    <c15:sqref>'IV.4.2.Pagos ARL A'!$B$6:$B$24</c15:sqref>
                  </c15:fullRef>
                </c:ext>
              </c:extLst>
              <c:f>'IV.4.2.Pagos ARL A'!$B$9:$B$24</c:f>
              <c:numCache>
                <c:formatCode>_(* #,##0.00_);_(* \(#,##0.00\);_(* "-"??_);_(@_)</c:formatCode>
                <c:ptCount val="16"/>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9740712221.9899998</c:v>
                </c:pt>
                <c:pt idx="15">
                  <c:v>2501677788.6300001</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4D9C-4681-8156-FF2BA20ED6E7}"/>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4D9C-4681-8156-FF2BA20ED6E7}"/>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4D9C-4681-8156-FF2BA20ED6E7}"/>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Mar.2025</c:v>
                </c:pt>
              </c:strCache>
            </c:strRef>
          </c:cat>
          <c:val>
            <c:numRef>
              <c:extLst>
                <c:ext xmlns:c15="http://schemas.microsoft.com/office/drawing/2012/chart" uri="{02D57815-91ED-43cb-92C2-25804820EDAC}">
                  <c15:fullRef>
                    <c15:sqref>'IV.4.2.Pagos ARL A'!$D$6:$D$24</c15:sqref>
                  </c15:fullRef>
                </c:ext>
              </c:extLst>
              <c:f>'IV.4.2.Pagos ARL A'!$D$9:$D$24</c:f>
              <c:numCache>
                <c:formatCode>_(* #,##0.00_);_(* \(#,##0.00\);_(* "-"??_);_(@_)</c:formatCode>
                <c:ptCount val="16"/>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423856200.49000001</c:v>
                </c:pt>
                <c:pt idx="15">
                  <c:v>108857728.08</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Mar.2025</c:v>
                </c:pt>
              </c:strCache>
            </c:strRef>
          </c:cat>
          <c:val>
            <c:numRef>
              <c:extLst>
                <c:ext xmlns:c15="http://schemas.microsoft.com/office/drawing/2012/chart" uri="{02D57815-91ED-43cb-92C2-25804820EDAC}">
                  <c15:fullRef>
                    <c15:sqref>'IV.4.2.Pagos ARL A'!$F$6:$F$24</c15:sqref>
                  </c15:fullRef>
                </c:ext>
              </c:extLst>
              <c:f>'IV.4.2.Pagos ARL A'!$F$9:$F$24</c:f>
              <c:numCache>
                <c:formatCode>_(* #,##0.00_);_(* \(#,##0.00\);_(* "-"??_);_(@_)</c:formatCode>
                <c:ptCount val="16"/>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6966717.54</c:v>
                </c:pt>
                <c:pt idx="15">
                  <c:v>2133188.8199999998</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0068378929565939"/>
          <c:w val="0.95001113999956122"/>
          <c:h val="0.6458979129017774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Mar.25</c:v>
                </c:pt>
              </c:strCache>
              <c:extLst/>
            </c:strRef>
          </c:cat>
          <c:val>
            <c:numRef>
              <c:f>'V.3.2 Pensiones por año'!$C$14:$C$24</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342</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Mar.25</c:v>
                </c:pt>
              </c:strCache>
              <c:extLst/>
            </c:strRef>
          </c:cat>
          <c:val>
            <c:numRef>
              <c:f>'V.3.2 Pensiones por año'!$B$14:$B$24</c:f>
              <c:numCache>
                <c:formatCode>#,##0</c:formatCode>
                <c:ptCount val="11"/>
                <c:pt idx="0">
                  <c:v>704</c:v>
                </c:pt>
                <c:pt idx="1">
                  <c:v>580</c:v>
                </c:pt>
                <c:pt idx="2">
                  <c:v>660</c:v>
                </c:pt>
                <c:pt idx="3">
                  <c:v>5389</c:v>
                </c:pt>
                <c:pt idx="4">
                  <c:v>764</c:v>
                </c:pt>
                <c:pt idx="5">
                  <c:v>616</c:v>
                </c:pt>
                <c:pt idx="6">
                  <c:v>1030</c:v>
                </c:pt>
                <c:pt idx="7">
                  <c:v>1237</c:v>
                </c:pt>
                <c:pt idx="8">
                  <c:v>1264</c:v>
                </c:pt>
                <c:pt idx="9">
                  <c:v>1360</c:v>
                </c:pt>
                <c:pt idx="10">
                  <c:v>466</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Mar.25</c:v>
                </c:pt>
              </c:strCache>
              <c:extLst/>
            </c:strRef>
          </c:cat>
          <c:val>
            <c:numRef>
              <c:f>'V.3.2 Pensiones por año'!$D$14:$D$24</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7</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año'!$A$14:$A$24</c15:sqref>
                        </c15:formulaRef>
                      </c:ext>
                    </c:extLst>
                    <c:strCache>
                      <c:ptCount val="11"/>
                      <c:pt idx="0">
                        <c:v>2015</c:v>
                      </c:pt>
                      <c:pt idx="1">
                        <c:v>2016</c:v>
                      </c:pt>
                      <c:pt idx="2">
                        <c:v>2017</c:v>
                      </c:pt>
                      <c:pt idx="3">
                        <c:v>2018</c:v>
                      </c:pt>
                      <c:pt idx="4">
                        <c:v>2019</c:v>
                      </c:pt>
                      <c:pt idx="5">
                        <c:v>2020</c:v>
                      </c:pt>
                      <c:pt idx="6">
                        <c:v>2021</c:v>
                      </c:pt>
                      <c:pt idx="7">
                        <c:v>2022</c:v>
                      </c:pt>
                      <c:pt idx="8">
                        <c:v>2023</c:v>
                      </c:pt>
                      <c:pt idx="9">
                        <c:v>2024</c:v>
                      </c:pt>
                      <c:pt idx="10">
                        <c:v>Mar.25</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141981539915848"/>
          <c:y val="3.970836828794615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8609178018654396"/>
          <c:w val="0.92641222465059991"/>
          <c:h val="0.48995457245152707"/>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13314</c:v>
                </c:pt>
                <c:pt idx="1">
                  <c:v>4834</c:v>
                </c:pt>
                <c:pt idx="2">
                  <c:v>16009</c:v>
                </c:pt>
                <c:pt idx="3">
                  <c:v>39362.04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5008667977377582"/>
          <c:y val="1.787762595933807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s-DO"/>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Afiliación  RC</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SFS'!$A$9:$A$22</c:f>
              <c:strCache>
                <c:ptCount val="14"/>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Dic.2023</c:v>
                </c:pt>
                <c:pt idx="12">
                  <c:v>Dic. 2024</c:v>
                </c:pt>
                <c:pt idx="13">
                  <c:v> Mar.2025 </c:v>
                </c:pt>
              </c:strCache>
            </c:strRef>
          </c:cat>
          <c:val>
            <c:numRef>
              <c:f>'III.1.4.Afil. SFS'!$B$9:$B$22</c:f>
              <c:numCache>
                <c:formatCode>_(* #,##0_);_(* \(#,##0\);_(* "-"??_);_(@_)</c:formatCode>
                <c:ptCount val="14"/>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4699366</c:v>
                </c:pt>
                <c:pt idx="13">
                  <c:v>4735582</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Afiliación RS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SFS'!$A$9:$A$22</c:f>
              <c:strCache>
                <c:ptCount val="14"/>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Dic.2023</c:v>
                </c:pt>
                <c:pt idx="12">
                  <c:v>Dic. 2024</c:v>
                </c:pt>
                <c:pt idx="13">
                  <c:v> Mar.2025 </c:v>
                </c:pt>
              </c:strCache>
            </c:strRef>
          </c:cat>
          <c:val>
            <c:numRef>
              <c:f>'III.1.4.Afil. SFS'!$C$9:$C$22</c:f>
              <c:numCache>
                <c:formatCode>_(* #,##0_);_(* \(#,##0\);_(* "-"??_);_(@_)</c:formatCode>
                <c:ptCount val="14"/>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5738392</c:v>
                </c:pt>
                <c:pt idx="13">
                  <c:v>5701911</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Pensionados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SFS'!$A$9:$A$22</c:f>
              <c:strCache>
                <c:ptCount val="14"/>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Dic.2023</c:v>
                </c:pt>
                <c:pt idx="12">
                  <c:v>Dic. 2024</c:v>
                </c:pt>
                <c:pt idx="13">
                  <c:v> Mar.2025 </c:v>
                </c:pt>
              </c:strCache>
            </c:strRef>
          </c:cat>
          <c:val>
            <c:numRef>
              <c:f>'III.1.4.Afil. SFS'!$D$9:$D$22</c:f>
              <c:numCache>
                <c:formatCode>_(* #,##0_);_(* \(#,##0\);_(* "-"??_);_(@_)</c:formatCode>
                <c:ptCount val="14"/>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115202</c:v>
                </c:pt>
                <c:pt idx="13">
                  <c:v>116970</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9365836264372658"/>
          <c:y val="7.1733356260268791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legend>
    <c:plotVisOnly val="1"/>
    <c:dispBlanksAs val="zero"/>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757579158803985E-2"/>
          <c:y val="0.17511055225137223"/>
          <c:w val="0.93166876616589356"/>
          <c:h val="0.64198836451776298"/>
        </c:manualLayout>
      </c:layout>
      <c:lineChart>
        <c:grouping val="standard"/>
        <c:varyColors val="0"/>
        <c:ser>
          <c:idx val="0"/>
          <c:order val="0"/>
          <c:tx>
            <c:strRef>
              <c:f>'V.4.2.NA. Reportes ARL'!$B$4</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5"/>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6-4FC8-B6D6-887CB6BB411F}"/>
                </c:ext>
              </c:extLst>
            </c:dLbl>
            <c:dLbl>
              <c:idx val="10"/>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71-4520-9569-9575DBC192E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'V.4.2.NA. Reportes ARL'!$B$13:$B$23</c:f>
              <c:numCache>
                <c:formatCode>_(* #,##0_);_(* \(#,##0\);_(* "-"??_);_(@_)</c:formatCode>
                <c:ptCount val="11"/>
                <c:pt idx="0">
                  <c:v>34087</c:v>
                </c:pt>
                <c:pt idx="1">
                  <c:v>38382</c:v>
                </c:pt>
                <c:pt idx="2">
                  <c:v>41026</c:v>
                </c:pt>
                <c:pt idx="3">
                  <c:v>44827</c:v>
                </c:pt>
                <c:pt idx="4">
                  <c:v>48395</c:v>
                </c:pt>
                <c:pt idx="5">
                  <c:v>31890</c:v>
                </c:pt>
                <c:pt idx="6">
                  <c:v>38603</c:v>
                </c:pt>
                <c:pt idx="7">
                  <c:v>44773</c:v>
                </c:pt>
                <c:pt idx="8">
                  <c:v>46191</c:v>
                </c:pt>
                <c:pt idx="9">
                  <c:v>49692</c:v>
                </c:pt>
                <c:pt idx="10">
                  <c:v>12537</c:v>
                </c:pt>
              </c:numCache>
            </c:numRef>
          </c:val>
          <c:smooth val="0"/>
          <c:extLst>
            <c:ext xmlns:c16="http://schemas.microsoft.com/office/drawing/2014/chart" uri="{C3380CC4-5D6E-409C-BE32-E72D297353CC}">
              <c16:uniqueId val="{0000000D-2A01-4EF4-925D-734CD074FE33}"/>
            </c:ext>
          </c:extLst>
        </c:ser>
        <c:ser>
          <c:idx val="1"/>
          <c:order val="1"/>
          <c:tx>
            <c:strRef>
              <c:f>'V.4.2.NA. Reportes ARL'!$C$4</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0"/>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71-4520-9569-9575DBC192E4}"/>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'V.4.2.NA. Reportes ARL'!$C$13:$C$23</c:f>
              <c:numCache>
                <c:formatCode>_(* #,##0_);_(* \(#,##0\);_(* "-"??_);_(@_)</c:formatCode>
                <c:ptCount val="11"/>
                <c:pt idx="0">
                  <c:v>462</c:v>
                </c:pt>
                <c:pt idx="1">
                  <c:v>474</c:v>
                </c:pt>
                <c:pt idx="2">
                  <c:v>463</c:v>
                </c:pt>
                <c:pt idx="3">
                  <c:v>643</c:v>
                </c:pt>
                <c:pt idx="4">
                  <c:v>753</c:v>
                </c:pt>
                <c:pt idx="5">
                  <c:v>8255</c:v>
                </c:pt>
                <c:pt idx="6">
                  <c:v>8847</c:v>
                </c:pt>
                <c:pt idx="7">
                  <c:v>4822</c:v>
                </c:pt>
                <c:pt idx="8">
                  <c:v>606</c:v>
                </c:pt>
                <c:pt idx="9">
                  <c:v>540</c:v>
                </c:pt>
                <c:pt idx="10">
                  <c:v>108</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6737589930925564"/>
          <c:y val="0.10506574225556803"/>
          <c:w val="0.58991040359633573"/>
          <c:h val="4.043495101904457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extLst/>
            </c:strRef>
          </c:cat>
          <c:val>
            <c:numRef>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5784</c:v>
                </c:pt>
              </c:numCache>
              <c:extLst/>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extLst/>
            </c:strRef>
          </c:cat>
          <c:val>
            <c:numRef>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541</c:v>
                </c:pt>
              </c:numCache>
              <c:extLst/>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extLst/>
            </c:strRef>
          </c:cat>
          <c:val>
            <c:numRef>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2479</c:v>
                </c:pt>
              </c:numCache>
              <c:extLst/>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extLst/>
            </c:strRef>
          </c:cat>
          <c:val>
            <c:numRef>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443</c:v>
                </c:pt>
              </c:numCache>
              <c:extLst/>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extLst/>
            </c:strRef>
          </c:cat>
          <c:val>
            <c:numRef>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164</c:v>
                </c:pt>
              </c:numCache>
              <c:extLst/>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extLst/>
            </c:strRef>
          </c:cat>
          <c:val>
            <c:numRef>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2188</c:v>
                </c:pt>
              </c:numCache>
              <c:extLst/>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extLst/>
            </c:strRef>
          </c:cat>
          <c:val>
            <c:numRef>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189</c:v>
                </c:pt>
              </c:numCache>
              <c:extLst/>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extLst/>
            </c:strRef>
          </c:cat>
          <c:val>
            <c:numRef>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857</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'V.4.3. NA.Cant. accid x región'!$A$8:$A$22</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Mar.2025</c:v>
                      </c:pt>
                    </c:strCache>
                  </c:strRef>
                </c:cat>
                <c:val>
                  <c:numRef>
                    <c:extLst>
                      <c:ext uri="{02D57815-91ED-43cb-92C2-25804820EDAC}">
                        <c15:formulaRef>
                          <c15:sqref>'V.4.3. NA.Cant. accid x región'!#REF!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Prov'!$H$4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'V.4.4.NA.Cant. accid x Prov'!$H$5:$H$36</c:f>
              <c:numCache>
                <c:formatCode>_(* #,##0_);_(* \(#,##0\);_(* "-"??_);_(@_)</c:formatCode>
                <c:ptCount val="32"/>
                <c:pt idx="0">
                  <c:v>186730</c:v>
                </c:pt>
                <c:pt idx="1">
                  <c:v>115915</c:v>
                </c:pt>
                <c:pt idx="2">
                  <c:v>52856</c:v>
                </c:pt>
                <c:pt idx="3">
                  <c:v>58610</c:v>
                </c:pt>
                <c:pt idx="4">
                  <c:v>33732</c:v>
                </c:pt>
                <c:pt idx="5">
                  <c:v>18243</c:v>
                </c:pt>
                <c:pt idx="6">
                  <c:v>20766</c:v>
                </c:pt>
                <c:pt idx="7">
                  <c:v>16727</c:v>
                </c:pt>
                <c:pt idx="8">
                  <c:v>14077</c:v>
                </c:pt>
                <c:pt idx="9">
                  <c:v>10291</c:v>
                </c:pt>
                <c:pt idx="10">
                  <c:v>11804</c:v>
                </c:pt>
                <c:pt idx="11">
                  <c:v>10769</c:v>
                </c:pt>
                <c:pt idx="12">
                  <c:v>7631</c:v>
                </c:pt>
                <c:pt idx="13">
                  <c:v>6419</c:v>
                </c:pt>
                <c:pt idx="14">
                  <c:v>5587</c:v>
                </c:pt>
                <c:pt idx="15">
                  <c:v>5766</c:v>
                </c:pt>
                <c:pt idx="16">
                  <c:v>4376</c:v>
                </c:pt>
                <c:pt idx="17">
                  <c:v>3239</c:v>
                </c:pt>
                <c:pt idx="18">
                  <c:v>3150</c:v>
                </c:pt>
                <c:pt idx="19">
                  <c:v>4005</c:v>
                </c:pt>
                <c:pt idx="20">
                  <c:v>3055</c:v>
                </c:pt>
                <c:pt idx="21">
                  <c:v>3506</c:v>
                </c:pt>
                <c:pt idx="22">
                  <c:v>2865</c:v>
                </c:pt>
                <c:pt idx="23">
                  <c:v>2867</c:v>
                </c:pt>
                <c:pt idx="24">
                  <c:v>3969</c:v>
                </c:pt>
                <c:pt idx="25">
                  <c:v>3196</c:v>
                </c:pt>
                <c:pt idx="26">
                  <c:v>1205</c:v>
                </c:pt>
                <c:pt idx="27">
                  <c:v>1927</c:v>
                </c:pt>
                <c:pt idx="28">
                  <c:v>544</c:v>
                </c:pt>
                <c:pt idx="29">
                  <c:v>1484</c:v>
                </c:pt>
                <c:pt idx="30">
                  <c:v>950</c:v>
                </c:pt>
                <c:pt idx="31">
                  <c:v>727</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Empresas</a:t>
            </a:r>
          </a:p>
        </c:rich>
      </c:tx>
      <c:layout>
        <c:manualLayout>
          <c:xMode val="edge"/>
          <c:yMode val="edge"/>
          <c:x val="0.23195489527894891"/>
          <c:y val="3.0989576661118869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3024868251213E-3"/>
          <c:y val="0.23109910337638234"/>
          <c:w val="0.97806197603030753"/>
          <c:h val="0.63045330709154113"/>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0"/>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CE-4AC2-BD92-8301FA32D741}"/>
                </c:ext>
              </c:extLst>
            </c:dLbl>
            <c:dLbl>
              <c:idx val="5"/>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CE-4AC2-BD92-8301FA32D741}"/>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'V.4.5. NA.Cant. accid x sector'!$B$13:$B$23</c:f>
              <c:numCache>
                <c:formatCode>_(* #,##0_);_(* \(#,##0\);_(* "-"??_);_(@_)</c:formatCode>
                <c:ptCount val="11"/>
                <c:pt idx="0">
                  <c:v>5396</c:v>
                </c:pt>
                <c:pt idx="1">
                  <c:v>6565</c:v>
                </c:pt>
                <c:pt idx="2">
                  <c:v>8616</c:v>
                </c:pt>
                <c:pt idx="3">
                  <c:v>10106</c:v>
                </c:pt>
                <c:pt idx="4">
                  <c:v>10920</c:v>
                </c:pt>
                <c:pt idx="5">
                  <c:v>11630</c:v>
                </c:pt>
                <c:pt idx="6">
                  <c:v>14102</c:v>
                </c:pt>
                <c:pt idx="7">
                  <c:v>12146</c:v>
                </c:pt>
                <c:pt idx="8">
                  <c:v>9115</c:v>
                </c:pt>
                <c:pt idx="9">
                  <c:v>9641</c:v>
                </c:pt>
                <c:pt idx="10">
                  <c:v>2658</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BE-46BF-A7EC-F1C354E6C098}"/>
                </c:ext>
              </c:extLst>
            </c:dLbl>
            <c:dLbl>
              <c:idx val="1"/>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BE-46BF-A7EC-F1C354E6C098}"/>
                </c:ext>
              </c:extLst>
            </c:dLbl>
            <c:dLbl>
              <c:idx val="2"/>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BE-46BF-A7EC-F1C354E6C098}"/>
                </c:ext>
              </c:extLst>
            </c:dLbl>
            <c:dLbl>
              <c:idx val="3"/>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BE-46BF-A7EC-F1C354E6C098}"/>
                </c:ext>
              </c:extLst>
            </c:dLbl>
            <c:dLbl>
              <c:idx val="4"/>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BE-46BF-A7EC-F1C354E6C098}"/>
                </c:ext>
              </c:extLst>
            </c:dLbl>
            <c:dLbl>
              <c:idx val="5"/>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10"/>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f>'V.4.5. NA.Cant. accid x sector'!$C$13:$C$23</c:f>
              <c:numCache>
                <c:formatCode>_(* #,##0_);_(* \(#,##0\);_(* "-"??_);_(@_)</c:formatCode>
                <c:ptCount val="11"/>
                <c:pt idx="0">
                  <c:v>29153</c:v>
                </c:pt>
                <c:pt idx="1">
                  <c:v>32291</c:v>
                </c:pt>
                <c:pt idx="2">
                  <c:v>32873</c:v>
                </c:pt>
                <c:pt idx="3">
                  <c:v>35364</c:v>
                </c:pt>
                <c:pt idx="4">
                  <c:v>38228</c:v>
                </c:pt>
                <c:pt idx="5">
                  <c:v>28515</c:v>
                </c:pt>
                <c:pt idx="6">
                  <c:v>33348</c:v>
                </c:pt>
                <c:pt idx="7">
                  <c:v>37449</c:v>
                </c:pt>
                <c:pt idx="8">
                  <c:v>37682</c:v>
                </c:pt>
                <c:pt idx="9">
                  <c:v>40591</c:v>
                </c:pt>
                <c:pt idx="10">
                  <c:v>9987</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105561917026228"/>
          <c:y val="7.6403424330791586E-2"/>
          <c:w val="0.4228567777143068"/>
          <c:h val="4.456528417503265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Reporte de Accidentes Laborales y Enfermedades Profesionales por Sexo</a:t>
            </a:r>
          </a:p>
        </c:rich>
      </c:tx>
      <c:layout>
        <c:manualLayout>
          <c:xMode val="edge"/>
          <c:yMode val="edge"/>
          <c:x val="0.21265530478972958"/>
          <c:y val="4.569893827332859E-2"/>
        </c:manualLayout>
      </c:layout>
      <c:overlay val="0"/>
    </c:title>
    <c:autoTitleDeleted val="0"/>
    <c:plotArea>
      <c:layout>
        <c:manualLayout>
          <c:layoutTarget val="inner"/>
          <c:xMode val="edge"/>
          <c:yMode val="edge"/>
          <c:x val="3.3882502933973907E-2"/>
          <c:y val="0.18234668006209301"/>
          <c:w val="0.93670166020322065"/>
          <c:h val="0.62368327685136471"/>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extLst>
                <c:ext xmlns:c15="http://schemas.microsoft.com/office/drawing/2012/chart" uri="{02D57815-91ED-43cb-92C2-25804820EDAC}">
                  <c15:fullRef>
                    <c15:sqref>'V.4.6. Accid x sexo'!$E$5:$E$23</c15:sqref>
                  </c15:fullRef>
                </c:ext>
              </c:extLst>
              <c:f>'V.4.6. Accid x sexo'!$E$13:$E$23</c:f>
              <c:numCache>
                <c:formatCode>0.0%</c:formatCode>
                <c:ptCount val="11"/>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pt idx="10">
                  <c:v>0.3912218268090154</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Mar.2025</c:v>
                </c:pt>
              </c:strCache>
            </c:strRef>
          </c:cat>
          <c:val>
            <c:numRef>
              <c:extLst>
                <c:ext xmlns:c15="http://schemas.microsoft.com/office/drawing/2012/chart" uri="{02D57815-91ED-43cb-92C2-25804820EDAC}">
                  <c15:fullRef>
                    <c15:sqref>'V.4.6. Accid x sexo'!$F$5:$F$23</c15:sqref>
                  </c15:fullRef>
                </c:ext>
              </c:extLst>
              <c:f>'V.4.6. Accid x sexo'!$F$13:$F$23</c:f>
              <c:numCache>
                <c:formatCode>0.0%</c:formatCode>
                <c:ptCount val="11"/>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pt idx="10">
                  <c:v>0.6087781731909846</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29258694044926"/>
          <c:y val="8.564754675864987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819969741652655E-2"/>
          <c:y val="0.15786859548480137"/>
          <c:w val="0.90611821748167154"/>
          <c:h val="0.74677222155091882"/>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0-4389-945C-A9C29062D7C3}"/>
                </c:ext>
              </c:extLst>
            </c:dLbl>
            <c:dLbl>
              <c:idx val="1"/>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70-4389-945C-A9C29062D7C3}"/>
                </c:ext>
              </c:extLst>
            </c:dLbl>
            <c:dLbl>
              <c:idx val="2"/>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0-4389-945C-A9C29062D7C3}"/>
                </c:ext>
              </c:extLst>
            </c:dLbl>
            <c:dLbl>
              <c:idx val="3"/>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70-4389-945C-A9C29062D7C3}"/>
                </c:ext>
              </c:extLst>
            </c:dLbl>
            <c:dLbl>
              <c:idx val="4"/>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dLbl>
              <c:idx val="5"/>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B7-4852-8F78-01DE5006C38A}"/>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Mar.2025</c:v>
                </c:pt>
              </c:strCache>
            </c:strRef>
          </c:cat>
          <c:val>
            <c:numRef>
              <c:extLst>
                <c:ext xmlns:c15="http://schemas.microsoft.com/office/drawing/2012/chart" uri="{02D57815-91ED-43cb-92C2-25804820EDAC}">
                  <c15:fullRef>
                    <c15:sqref>'V.4.7. Accid x rango de edad'!$B$5:$B$23</c15:sqref>
                  </c15:fullRef>
                </c:ext>
              </c:extLst>
              <c:f>'V.4.7. Accid x rango de edad'!$B$18:$B$23</c:f>
              <c:numCache>
                <c:formatCode>_(* #,##0_);_(* \(#,##0\);_(* "-"??_);_(@_)</c:formatCode>
                <c:ptCount val="6"/>
                <c:pt idx="0">
                  <c:v>84</c:v>
                </c:pt>
                <c:pt idx="1">
                  <c:v>135</c:v>
                </c:pt>
                <c:pt idx="2">
                  <c:v>163</c:v>
                </c:pt>
                <c:pt idx="3">
                  <c:v>157</c:v>
                </c:pt>
                <c:pt idx="4">
                  <c:v>180</c:v>
                </c:pt>
                <c:pt idx="5">
                  <c:v>101</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Mar.2025</c:v>
                </c:pt>
              </c:strCache>
            </c:strRef>
          </c:cat>
          <c:val>
            <c:numRef>
              <c:extLst>
                <c:ext xmlns:c15="http://schemas.microsoft.com/office/drawing/2012/chart" uri="{02D57815-91ED-43cb-92C2-25804820EDAC}">
                  <c15:fullRef>
                    <c15:sqref>'V.4.7. Accid x rango de edad'!$C$5:$C$23</c15:sqref>
                  </c15:fullRef>
                </c:ext>
              </c:extLst>
              <c:f>'V.4.7. Accid x rango de edad'!$C$18:$C$23</c:f>
              <c:numCache>
                <c:formatCode>_(* #,##0_);_(* \(#,##0\);_(* "-"??_);_(@_)</c:formatCode>
                <c:ptCount val="6"/>
                <c:pt idx="0">
                  <c:v>12952</c:v>
                </c:pt>
                <c:pt idx="1">
                  <c:v>15071</c:v>
                </c:pt>
                <c:pt idx="2">
                  <c:v>16256</c:v>
                </c:pt>
                <c:pt idx="3">
                  <c:v>16181</c:v>
                </c:pt>
                <c:pt idx="4">
                  <c:v>17101</c:v>
                </c:pt>
                <c:pt idx="5">
                  <c:v>2853</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Mar.2025</c:v>
                </c:pt>
              </c:strCache>
            </c:strRef>
          </c:cat>
          <c:val>
            <c:numRef>
              <c:extLst>
                <c:ext xmlns:c15="http://schemas.microsoft.com/office/drawing/2012/chart" uri="{02D57815-91ED-43cb-92C2-25804820EDAC}">
                  <c15:fullRef>
                    <c15:sqref>'V.4.7. Accid x rango de edad'!$D$5:$D$23</c15:sqref>
                  </c15:fullRef>
                </c:ext>
              </c:extLst>
              <c:f>'V.4.7. Accid x rango de edad'!$D$18:$D$23</c:f>
              <c:numCache>
                <c:formatCode>_(* #,##0_);_(* \(#,##0\);_(* "-"??_);_(@_)</c:formatCode>
                <c:ptCount val="6"/>
                <c:pt idx="0">
                  <c:v>12784</c:v>
                </c:pt>
                <c:pt idx="1">
                  <c:v>15016</c:v>
                </c:pt>
                <c:pt idx="2">
                  <c:v>15489</c:v>
                </c:pt>
                <c:pt idx="3">
                  <c:v>14600</c:v>
                </c:pt>
                <c:pt idx="4">
                  <c:v>15917</c:v>
                </c:pt>
                <c:pt idx="5">
                  <c:v>2413</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Mar.2025</c:v>
                </c:pt>
              </c:strCache>
            </c:strRef>
          </c:cat>
          <c:val>
            <c:numRef>
              <c:extLst>
                <c:ext xmlns:c15="http://schemas.microsoft.com/office/drawing/2012/chart" uri="{02D57815-91ED-43cb-92C2-25804820EDAC}">
                  <c15:fullRef>
                    <c15:sqref>'V.4.7. Accid x rango de edad'!$E$5:$E$23</c15:sqref>
                  </c15:fullRef>
                </c:ext>
              </c:extLst>
              <c:f>'V.4.7. Accid x rango de edad'!$E$18:$E$23</c:f>
              <c:numCache>
                <c:formatCode>_(* #,##0_);_(* \(#,##0\);_(* "-"??_);_(@_)</c:formatCode>
                <c:ptCount val="6"/>
                <c:pt idx="0">
                  <c:v>8100</c:v>
                </c:pt>
                <c:pt idx="1">
                  <c:v>9465</c:v>
                </c:pt>
                <c:pt idx="2">
                  <c:v>9689</c:v>
                </c:pt>
                <c:pt idx="3">
                  <c:v>8845</c:v>
                </c:pt>
                <c:pt idx="4">
                  <c:v>9352</c:v>
                </c:pt>
                <c:pt idx="5">
                  <c:v>1467</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Mar.2025</c:v>
                </c:pt>
              </c:strCache>
            </c:strRef>
          </c:cat>
          <c:val>
            <c:numRef>
              <c:extLst>
                <c:ext xmlns:c15="http://schemas.microsoft.com/office/drawing/2012/chart" uri="{02D57815-91ED-43cb-92C2-25804820EDAC}">
                  <c15:fullRef>
                    <c15:sqref>'V.4.7. Accid x rango de edad'!$F$5:$F$23</c15:sqref>
                  </c15:fullRef>
                </c:ext>
              </c:extLst>
              <c:f>'V.4.7. Accid x rango de edad'!$F$18:$F$23</c:f>
              <c:numCache>
                <c:formatCode>_(* #,##0_);_(* \(#,##0\);_(* "-"??_);_(@_)</c:formatCode>
                <c:ptCount val="6"/>
                <c:pt idx="0">
                  <c:v>4681</c:v>
                </c:pt>
                <c:pt idx="1">
                  <c:v>5623</c:v>
                </c:pt>
                <c:pt idx="2">
                  <c:v>5679</c:v>
                </c:pt>
                <c:pt idx="3">
                  <c:v>4967</c:v>
                </c:pt>
                <c:pt idx="4">
                  <c:v>5509</c:v>
                </c:pt>
                <c:pt idx="5">
                  <c:v>820</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4"/>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dLbl>
              <c:idx val="5"/>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Mar.2025</c:v>
                </c:pt>
              </c:strCache>
            </c:strRef>
          </c:cat>
          <c:val>
            <c:numRef>
              <c:extLst>
                <c:ext xmlns:c15="http://schemas.microsoft.com/office/drawing/2012/chart" uri="{02D57815-91ED-43cb-92C2-25804820EDAC}">
                  <c15:fullRef>
                    <c15:sqref>'V.4.7. Accid x rango de edad'!$G$5:$G$23</c15:sqref>
                  </c15:fullRef>
                </c:ext>
              </c:extLst>
              <c:f>'V.4.7. Accid x rango de edad'!$G$18:$G$23</c:f>
              <c:numCache>
                <c:formatCode>_(* #,##0_);_(* \(#,##0\);_(* "-"??_);_(@_)</c:formatCode>
                <c:ptCount val="6"/>
                <c:pt idx="0">
                  <c:v>1544</c:v>
                </c:pt>
                <c:pt idx="1">
                  <c:v>2140</c:v>
                </c:pt>
                <c:pt idx="2">
                  <c:v>2319</c:v>
                </c:pt>
                <c:pt idx="3">
                  <c:v>2047</c:v>
                </c:pt>
                <c:pt idx="4">
                  <c:v>2173</c:v>
                </c:pt>
                <c:pt idx="5">
                  <c:v>360</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19573461188E-2"/>
          <c:y val="6.1323744994310848E-2"/>
          <c:w val="0.86350236954084636"/>
          <c:h val="4.025394103702866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63471216507109E-2"/>
          <c:y val="0.12557423017393352"/>
          <c:w val="0.89052275263776293"/>
          <c:h val="0.71102871500436138"/>
        </c:manualLayout>
      </c:layout>
      <c:barChart>
        <c:barDir val="col"/>
        <c:grouping val="clustered"/>
        <c:varyColors val="0"/>
        <c:ser>
          <c:idx val="0"/>
          <c:order val="0"/>
          <c:tx>
            <c:strRef>
              <c:f>'VII.2.CBSS-Tramit.'!$D$4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'VII.2.CBSS-Tramit.'!$A$5:$A$8</c:f>
              <c:strCache>
                <c:ptCount val="4"/>
                <c:pt idx="0">
                  <c:v>Introducción </c:v>
                </c:pt>
                <c:pt idx="1">
                  <c:v>Gestiones realizadas  </c:v>
                </c:pt>
                <c:pt idx="2">
                  <c:v>Atención a usuarios </c:v>
                </c:pt>
                <c:pt idx="3">
                  <c:v>Expedientes concluidos </c:v>
                </c:pt>
              </c:strCache>
            </c:strRef>
          </c:cat>
          <c:val>
            <c:numRef>
              <c:f>'VII.2.CBSS-Tramit.'!$D$5:$D$8</c:f>
              <c:numCache>
                <c:formatCode>_(* #,##0_);_(* \(#,##0\);_(* "-"_);_(@_)</c:formatCode>
                <c:ptCount val="4"/>
                <c:pt idx="0">
                  <c:v>3581</c:v>
                </c:pt>
                <c:pt idx="1">
                  <c:v>17285</c:v>
                </c:pt>
                <c:pt idx="2">
                  <c:v>2924</c:v>
                </c:pt>
                <c:pt idx="3">
                  <c:v>2156</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5552309465888856"/>
          <c:y val="0.35747983855079818"/>
          <c:w val="0.36562636351953903"/>
          <c:h val="0.57132618862144458"/>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85356982672032"/>
                  <c:y val="-2.76820446483989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2311343959848145"/>
                  <c:y val="-0.177651072469927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2.2505472239243457E-2"/>
                  <c:y val="-7.4966030012879784E-2"/>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8.0820846233846957E-2"/>
                  <c:y val="7.8650593351209219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'VII.3.CBSS-Benef'!$C$5:$C$11</c:f>
              <c:numCache>
                <c:formatCode>General</c:formatCode>
                <c:ptCount val="7"/>
                <c:pt idx="0">
                  <c:v>31</c:v>
                </c:pt>
                <c:pt idx="1">
                  <c:v>58</c:v>
                </c:pt>
                <c:pt idx="2">
                  <c:v>6</c:v>
                </c:pt>
                <c:pt idx="3">
                  <c:v>19</c:v>
                </c:pt>
                <c:pt idx="4">
                  <c:v>88</c:v>
                </c:pt>
                <c:pt idx="5">
                  <c:v>45</c:v>
                </c:pt>
                <c:pt idx="6">
                  <c:v>409</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3200" b="1" i="0" u="none" strike="noStrike" kern="1200" spc="0" baseline="0">
                <a:solidFill>
                  <a:sysClr val="windowText" lastClr="000000"/>
                </a:solidFill>
                <a:latin typeface="+mn-lt"/>
                <a:ea typeface="+mn-ea"/>
                <a:cs typeface="+mn-cs"/>
              </a:defRPr>
            </a:pPr>
            <a:r>
              <a:rPr lang="en-US" sz="3200" b="1">
                <a:solidFill>
                  <a:sysClr val="windowText" lastClr="000000"/>
                </a:solidFill>
              </a:rPr>
              <a:t>Ejecución CMISS Desde Rep.</a:t>
            </a:r>
            <a:r>
              <a:rPr lang="en-US" sz="3200" b="1" baseline="0">
                <a:solidFill>
                  <a:sysClr val="windowText" lastClr="000000"/>
                </a:solidFill>
              </a:rPr>
              <a:t> </a:t>
            </a:r>
            <a:r>
              <a:rPr lang="en-US" sz="3200" b="1">
                <a:solidFill>
                  <a:sysClr val="windowText" lastClr="000000"/>
                </a:solidFill>
              </a:rPr>
              <a:t>Dominicana</a:t>
            </a:r>
          </a:p>
        </c:rich>
      </c:tx>
      <c:layout>
        <c:manualLayout>
          <c:xMode val="edge"/>
          <c:yMode val="edge"/>
          <c:x val="0.18459990619581221"/>
          <c:y val="1.4923571883621357E-2"/>
        </c:manualLayout>
      </c:layout>
      <c:overlay val="0"/>
      <c:spPr>
        <a:noFill/>
        <a:ln>
          <a:noFill/>
        </a:ln>
        <a:effectLst/>
      </c:spPr>
      <c:txPr>
        <a:bodyPr rot="0" spcFirstLastPara="1" vertOverflow="ellipsis" vert="horz" wrap="square" anchor="ctr" anchorCtr="1"/>
        <a:lstStyle/>
        <a:p>
          <a:pPr algn="ct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9500364657641026"/>
          <c:y val="0.37129039224531596"/>
          <c:w val="0.32530785418886216"/>
          <c:h val="0.50129251941549591"/>
        </c:manualLayout>
      </c:layout>
      <c:pieChart>
        <c:varyColors val="1"/>
        <c:ser>
          <c:idx val="0"/>
          <c:order val="0"/>
          <c:tx>
            <c:strRef>
              <c:f>'VII.3.CBSS-Benef'!$G$4</c:f>
              <c:strCache>
                <c:ptCount val="1"/>
                <c:pt idx="0">
                  <c:v>Ene-Mar.25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28128414119233036"/>
                  <c:y val="0.1358746837735878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21632659592917691"/>
                  <c:y val="-3.042338444110289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0.14245008065431167"/>
                  <c:y val="-0.1569869395438772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1.7754745532344879E-2"/>
                  <c:y val="-0.1367981446638685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0.11383107932175386"/>
                  <c:y val="-3.35258233745867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8.8126391615846206E-2"/>
                  <c:y val="0.2898899174193581"/>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'VII.3.CBSS-Benef'!$E$5:$E$12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'VII.3.CBSS-Benef'!$G$5:$G$12</c:f>
              <c:numCache>
                <c:formatCode>General</c:formatCode>
                <c:ptCount val="8"/>
                <c:pt idx="0">
                  <c:v>0</c:v>
                </c:pt>
                <c:pt idx="1">
                  <c:v>3</c:v>
                </c:pt>
                <c:pt idx="2">
                  <c:v>4</c:v>
                </c:pt>
                <c:pt idx="3">
                  <c:v>5</c:v>
                </c:pt>
                <c:pt idx="4">
                  <c:v>2</c:v>
                </c:pt>
                <c:pt idx="5">
                  <c:v>9</c:v>
                </c:pt>
                <c:pt idx="6">
                  <c:v>5</c:v>
                </c:pt>
                <c:pt idx="7">
                  <c:v>77</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131844213072519"/>
          <c:w val="0.9641427237021023"/>
          <c:h val="0.60068090031983912"/>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Mar.2025 </c:v>
                </c:pt>
              </c:strCache>
            </c:strRef>
          </c:cat>
          <c:val>
            <c:numRef>
              <c:f>'III.1.5.Afil. SFS x sexo'!$J$8:$J$23</c:f>
              <c:numCache>
                <c:formatCode>#,##0</c:formatCode>
                <c:ptCount val="16"/>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5192704</c:v>
                </c:pt>
                <c:pt idx="15">
                  <c:v>5187434</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Mar.2025 </c:v>
                </c:pt>
              </c:strCache>
            </c:strRef>
          </c:cat>
          <c:val>
            <c:numRef>
              <c:f>'III.1.5.Afil. SFS x sexo'!$L$8:$L$23</c:f>
              <c:numCache>
                <c:formatCode>#,##0</c:formatCode>
                <c:ptCount val="16"/>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5245054</c:v>
                </c:pt>
                <c:pt idx="15">
                  <c:v>5250059</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608888262543991"/>
          <c:y val="4.8325227675596771E-2"/>
          <c:w val="0.57140526929987057"/>
          <c:h val="0.1343633866732708"/>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821073384802506E-2"/>
          <c:y val="0.1976741236370988"/>
          <c:w val="0.95508843039439795"/>
          <c:h val="0.57756187038466356"/>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pt idx="13">
                  <c:v>Mar.2025</c:v>
                </c:pt>
              </c:strCache>
            </c:strRef>
          </c:cat>
          <c:val>
            <c:numRef>
              <c:extLst>
                <c:ext xmlns:c15="http://schemas.microsoft.com/office/drawing/2012/chart" uri="{02D57815-91ED-43cb-92C2-25804820EDAC}">
                  <c15:fullRef>
                    <c15:sqref>'III.2.2. Afil. SFS RC Anual '!$C$5:$C$22</c15:sqref>
                  </c15:fullRef>
                </c:ext>
              </c:extLst>
              <c:f>'III.2.2. Afil. SFS RC Anual '!$C$9:$C$22</c:f>
              <c:numCache>
                <c:formatCode>#,##0</c:formatCode>
                <c:ptCount val="14"/>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2544154</c:v>
                </c:pt>
                <c:pt idx="13">
                  <c:v>2557601</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pt idx="13">
                  <c:v>Mar.2025</c:v>
                </c:pt>
              </c:strCache>
            </c:strRef>
          </c:cat>
          <c:val>
            <c:numRef>
              <c:extLst>
                <c:ext xmlns:c15="http://schemas.microsoft.com/office/drawing/2012/chart" uri="{02D57815-91ED-43cb-92C2-25804820EDAC}">
                  <c15:fullRef>
                    <c15:sqref>'III.2.2. Afil. SFS RC Anual '!$B$5:$B$22</c15:sqref>
                  </c15:fullRef>
                </c:ext>
              </c:extLst>
              <c:f>'III.2.2. Afil. SFS RC Anual '!$B$9:$B$22</c:f>
              <c:numCache>
                <c:formatCode>#,##0</c:formatCode>
                <c:ptCount val="14"/>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2155212</c:v>
                </c:pt>
                <c:pt idx="13">
                  <c:v>2177981</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400" b="1">
                <a:solidFill>
                  <a:sysClr val="windowText" lastClr="000000"/>
                </a:solidFill>
              </a:rPr>
              <a:t>Afiliados al Seguro Familiar de  Salud del Régimen Contributivo por Sexo y Tipo de Afiliación</a:t>
            </a:r>
          </a:p>
        </c:rich>
      </c:tx>
      <c:layout>
        <c:manualLayout>
          <c:xMode val="edge"/>
          <c:yMode val="edge"/>
          <c:x val="0.13353964802156715"/>
          <c:y val="2.7804107655534472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6779405322389787"/>
          <c:w val="0.94617841200828601"/>
          <c:h val="0.584236461139505"/>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Mar.2025</c:v>
                </c:pt>
              </c:strCache>
            </c:strRef>
          </c:cat>
          <c:val>
            <c:numRef>
              <c:extLst>
                <c:ext xmlns:c15="http://schemas.microsoft.com/office/drawing/2012/chart" uri="{02D57815-91ED-43cb-92C2-25804820EDAC}">
                  <c15:fullRef>
                    <c15:sqref>'III.2.3.Afil. SFS RC X sex.tipo'!$B$5:$B$22</c15:sqref>
                  </c15:fullRef>
                </c:ext>
              </c:extLst>
              <c:f>'III.2.3.Afil. SFS RC X sex.tipo'!$B$9:$B$22</c:f>
              <c:numCache>
                <c:formatCode>#,##0</c:formatCode>
                <c:ptCount val="14"/>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1212226</c:v>
                </c:pt>
                <c:pt idx="13">
                  <c:v>1221588</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Mar.2025</c:v>
                </c:pt>
              </c:strCache>
            </c:strRef>
          </c:cat>
          <c:val>
            <c:numRef>
              <c:extLst>
                <c:ext xmlns:c15="http://schemas.microsoft.com/office/drawing/2012/chart" uri="{02D57815-91ED-43cb-92C2-25804820EDAC}">
                  <c15:fullRef>
                    <c15:sqref>'III.2.3.Afil. SFS RC X sex.tipo'!$E$5:$E$22</c15:sqref>
                  </c15:fullRef>
                </c:ext>
              </c:extLst>
              <c:f>'III.2.3.Afil. SFS RC X sex.tipo'!$E$9:$E$22</c:f>
              <c:numCache>
                <c:formatCode>#,##0</c:formatCode>
                <c:ptCount val="14"/>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1126230</c:v>
                </c:pt>
                <c:pt idx="13">
                  <c:v>1132373</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Mar.2025</c:v>
                </c:pt>
              </c:strCache>
            </c:strRef>
          </c:cat>
          <c:val>
            <c:numRef>
              <c:extLst>
                <c:ext xmlns:c15="http://schemas.microsoft.com/office/drawing/2012/chart" uri="{02D57815-91ED-43cb-92C2-25804820EDAC}">
                  <c15:fullRef>
                    <c15:sqref>'III.2.3.Afil. SFS RC X sex.tipo'!$G$5:$G$22</c15:sqref>
                  </c15:fullRef>
                </c:ext>
              </c:extLst>
              <c:f>'III.2.3.Afil. SFS RC X sex.tipo'!$G$9:$G$22</c:f>
              <c:numCache>
                <c:formatCode>#,##0</c:formatCode>
                <c:ptCount val="14"/>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942986</c:v>
                </c:pt>
                <c:pt idx="13">
                  <c:v>956393</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Mar.2025</c:v>
                </c:pt>
              </c:strCache>
            </c:strRef>
          </c:cat>
          <c:val>
            <c:numRef>
              <c:extLst>
                <c:ext xmlns:c15="http://schemas.microsoft.com/office/drawing/2012/chart" uri="{02D57815-91ED-43cb-92C2-25804820EDAC}">
                  <c15:fullRef>
                    <c15:sqref>'III.2.3.Afil. SFS RC X sex.tipo'!$J$5:$J$22</c15:sqref>
                  </c15:fullRef>
                </c:ext>
              </c:extLst>
              <c:f>'III.2.3.Afil. SFS RC X sex.tipo'!$J$9:$J$22</c:f>
              <c:numCache>
                <c:formatCode>#,##0</c:formatCode>
                <c:ptCount val="14"/>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1417924</c:v>
                </c:pt>
                <c:pt idx="13">
                  <c:v>1425228</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2825010724"/>
          <c:y val="0.11559594246118714"/>
          <c:w val="0.70889195009561667"/>
          <c:h val="4.46338108045067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'!$B$5:$B$22</c15:sqref>
                  </c15:fullRef>
                </c:ext>
              </c:extLst>
              <c:f>'III.3.2. Afil anual SFS RS '!$B$9:$B$22</c:f>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Mar.2025</c:v>
                </c:pt>
              </c:strCache>
            </c:strRef>
          </c:cat>
          <c:val>
            <c:numRef>
              <c:extLst>
                <c:ext xmlns:c15="http://schemas.microsoft.com/office/drawing/2012/chart" uri="{02D57815-91ED-43cb-92C2-25804820EDAC}">
                  <c15:fullRef>
                    <c15:sqref>'III.3.2. Afil anual SFS RS '!$C$5:$C$22</c15:sqref>
                  </c15:fullRef>
                </c:ext>
              </c:extLst>
              <c:f>'III.3.2. Afil anual SFS RS '!$C$9:$C$22</c:f>
              <c:numCache>
                <c:formatCode>_(* #,##0_);_(* \(#,##0\);_(* "-"??_);_(@_)</c:formatCode>
                <c:ptCount val="14"/>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4854651</c:v>
                </c:pt>
                <c:pt idx="13">
                  <c:v>4824367</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'!$B$5:$B$22</c15:sqref>
                  </c15:fullRef>
                </c:ext>
              </c:extLst>
              <c:f>'III.3.2. Afil anual SFS RS '!$B$9:$B$22</c:f>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Mar.2025</c:v>
                </c:pt>
              </c:strCache>
            </c:strRef>
          </c:cat>
          <c:val>
            <c:numRef>
              <c:extLst>
                <c:ext xmlns:c15="http://schemas.microsoft.com/office/drawing/2012/chart" uri="{02D57815-91ED-43cb-92C2-25804820EDAC}">
                  <c15:fullRef>
                    <c15:sqref>'III.3.2. Afil anual SFS RS '!$D$5:$D$22</c15:sqref>
                  </c15:fullRef>
                </c:ext>
              </c:extLst>
              <c:f>'III.3.2. Afil anual SFS RS '!$D$9:$D$22</c:f>
              <c:numCache>
                <c:formatCode>_(* #,##0_);_(* \(#,##0\);_(* "-"??_);_(@_)</c:formatCode>
                <c:ptCount val="14"/>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883741</c:v>
                </c:pt>
                <c:pt idx="13">
                  <c:v>877544</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'!$B$5:$B$22</c15:sqref>
                        </c15:fullRef>
                        <c15:formulaRef>
                          <c15:sqref>'III.3.2. Afil anual SFS RS '!$B$9:$B$22</c15:sqref>
                        </c15:formulaRef>
                      </c:ext>
                    </c:extLst>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Mar.2025</c:v>
                      </c:pt>
                    </c:strCache>
                  </c:strRef>
                </c:cat>
                <c:val>
                  <c:numRef>
                    <c:extLst>
                      <c:ext uri="{02D57815-91ED-43cb-92C2-25804820EDAC}">
                        <c15:fullRef>
                          <c15:sqref>'III.3.2. Afil anual SFS RS '!$H$5:$H$22</c15:sqref>
                        </c15:fullRef>
                        <c15:formulaRef>
                          <c15:sqref>'III.3.2. Afil anual SFS RS '!$H$9:$H$22</c15:sqref>
                        </c15:formulaRef>
                      </c:ext>
                    </c:extLst>
                    <c:numCache>
                      <c:formatCode>_(* #,##0.00_);_(* \(#,##0.00\);_(* "-"??_);_(@_)</c:formatCode>
                      <c:ptCount val="14"/>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0.18204006837978673</c:v>
                      </c:pt>
                      <c:pt idx="13">
                        <c:v>0.18189826768983372</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1">
  <a:schemeClr val="accent1"/>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8">
  <a:schemeClr val="accent5"/>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8">
  <a:schemeClr val="accent5"/>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6">
  <a:schemeClr val="accent3"/>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accent1_5">
  <dgm:title val=""/>
  <dgm:desc val=""/>
  <dgm:catLst>
    <dgm:cat type="accent1" pri="11500"/>
  </dgm:catLst>
  <dgm:styleLbl name="node0">
    <dgm:fillClrLst meth="cycle">
      <a:schemeClr val="accent1">
        <a:alpha val="80000"/>
      </a:schemeClr>
    </dgm:fillClrLst>
    <dgm:linClrLst meth="repeat">
      <a:schemeClr val="lt1"/>
    </dgm:linClrLst>
    <dgm:effectClrLst/>
    <dgm:txLinClrLst/>
    <dgm:txFillClrLst/>
    <dgm:txEffectClrLst/>
  </dgm:styleLbl>
  <dgm:styleLbl name="node1">
    <dgm:fillClrLst>
      <a:schemeClr val="accent1">
        <a:alpha val="90000"/>
      </a:schemeClr>
      <a:schemeClr val="accent1">
        <a:alpha val="50000"/>
      </a:schemeClr>
    </dgm:fillClrLst>
    <dgm:linClrLst meth="repeat">
      <a:schemeClr val="lt1"/>
    </dgm:linClrLst>
    <dgm:effectClrLst/>
    <dgm:txLinClrLst/>
    <dgm:txFillClrLst/>
    <dgm:txEffectClrLst/>
  </dgm:styleLbl>
  <dgm:styleLbl name="alignNode1">
    <dgm:fillClrLst>
      <a:schemeClr val="accent1">
        <a:alpha val="90000"/>
      </a:schemeClr>
      <a:schemeClr val="accent1">
        <a:alpha val="50000"/>
      </a:schemeClr>
    </dgm:fillClrLst>
    <dgm:linClrLst>
      <a:schemeClr val="accent1">
        <a:alpha val="90000"/>
      </a:schemeClr>
      <a:schemeClr val="accent1">
        <a:alpha val="50000"/>
      </a:schemeClr>
    </dgm:linClrLst>
    <dgm:effectClrLst/>
    <dgm:txLinClrLst/>
    <dgm:txFillClrLst/>
    <dgm:txEffectClrLst/>
  </dgm:styleLbl>
  <dgm:styleLbl name="lnNode1">
    <dgm:fillClrLst>
      <a:schemeClr val="accent1">
        <a:shade val="90000"/>
      </a:schemeClr>
      <a:schemeClr val="accent1">
        <a:alpha val="50000"/>
        <a:tint val="5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alpha val="80000"/>
      </a:schemeClr>
    </dgm:fillClrLst>
    <dgm:linClrLst meth="repeat">
      <a:schemeClr val="lt1"/>
    </dgm:linClrLst>
    <dgm:effectClrLst/>
    <dgm:txLinClrLst/>
    <dgm:txFillClrLst/>
    <dgm:txEffectClrLst/>
  </dgm:styleLbl>
  <dgm:styleLbl name="node2">
    <dgm:fillClrLst>
      <a:schemeClr val="accent1">
        <a:alpha val="70000"/>
      </a:schemeClr>
    </dgm:fillClrLst>
    <dgm:linClrLst meth="repeat">
      <a:schemeClr val="lt1"/>
    </dgm:linClrLst>
    <dgm:effectClrLst/>
    <dgm:txLinClrLst/>
    <dgm:txFillClrLst/>
    <dgm:txEffectClrLst/>
  </dgm:styleLbl>
  <dgm:styleLbl name="node3">
    <dgm:fillClrLst>
      <a:schemeClr val="accent1">
        <a:alpha val="50000"/>
      </a:schemeClr>
    </dgm:fillClrLst>
    <dgm:linClrLst meth="repeat">
      <a:schemeClr val="lt1"/>
    </dgm:linClrLst>
    <dgm:effectClrLst/>
    <dgm:txLinClrLst/>
    <dgm:txFillClrLst/>
    <dgm:txEffectClrLst/>
  </dgm:styleLbl>
  <dgm:styleLbl name="node4">
    <dgm:fillClrLst>
      <a:schemeClr val="accent1">
        <a:alpha val="30000"/>
      </a:schemeClr>
    </dgm:fillClrLst>
    <dgm:linClrLst meth="repeat">
      <a:schemeClr val="lt1"/>
    </dgm:linClrLst>
    <dgm:effectClrLst/>
    <dgm:txLinClrLst/>
    <dgm:txFillClrLst/>
    <dgm:txEffectClrLst/>
  </dgm:styleLbl>
  <dgm:styleLbl name="fgImgPlace1">
    <dgm:fillClrLst>
      <a:schemeClr val="accent1">
        <a:tint val="50000"/>
        <a:alpha val="90000"/>
      </a:schemeClr>
      <a:schemeClr val="accent1">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f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b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sibTrans1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alpha val="90000"/>
      </a:schemeClr>
    </dgm:fillClrLst>
    <dgm:linClrLst meth="repeat">
      <a:schemeClr val="lt1"/>
    </dgm:linClrLst>
    <dgm:effectClrLst/>
    <dgm:txLinClrLst/>
    <dgm:txFillClrLst/>
    <dgm:txEffectClrLst/>
  </dgm:styleLbl>
  <dgm:styleLbl name="asst1">
    <dgm:fillClrLst meth="repeat">
      <a:schemeClr val="accent1">
        <a:alpha val="90000"/>
      </a:schemeClr>
    </dgm:fillClrLst>
    <dgm:linClrLst meth="repeat">
      <a:schemeClr val="lt1"/>
    </dgm:linClrLst>
    <dgm:effectClrLst/>
    <dgm:txLinClrLst/>
    <dgm:txFillClrLst/>
    <dgm:txEffectClrLst/>
  </dgm:styleLbl>
  <dgm:styleLbl name="asst2">
    <dgm:fillClrLst>
      <a:schemeClr val="accent1">
        <a:alpha val="90000"/>
      </a:schemeClr>
    </dgm:fillClrLst>
    <dgm:linClrLst meth="repeat">
      <a:schemeClr val="lt1"/>
    </dgm:linClrLst>
    <dgm:effectClrLst/>
    <dgm:txLinClrLst/>
    <dgm:txFillClrLst/>
    <dgm:txEffectClrLst/>
  </dgm:styleLbl>
  <dgm:styleLbl name="asst3">
    <dgm:fillClrLst>
      <a:schemeClr val="accent1">
        <a:alpha val="70000"/>
      </a:schemeClr>
    </dgm:fillClrLst>
    <dgm:linClrLst meth="repeat">
      <a:schemeClr val="lt1"/>
    </dgm:linClrLst>
    <dgm:effectClrLst/>
    <dgm:txLinClrLst/>
    <dgm:txFillClrLst/>
    <dgm:txEffectClrLst/>
  </dgm:styleLbl>
  <dgm:styleLbl name="asst4">
    <dgm:fillClrLst>
      <a:schemeClr val="accent1">
        <a:alpha val="50000"/>
      </a:schemeClr>
    </dgm:fillClrLst>
    <dgm:linClrLst meth="repeat">
      <a:schemeClr val="lt1"/>
    </dgm:linClrLst>
    <dgm:effectClrLst/>
    <dgm:txLinClrLst/>
    <dgm:txFillClrLst/>
    <dgm:txEffectClrLst/>
  </dgm:styleLbl>
  <dgm:styleLbl name="parChTrans2D1">
    <dgm:fillClrLst meth="repeat">
      <a:schemeClr val="accent1">
        <a:shade val="80000"/>
      </a:schemeClr>
    </dgm:fillClrLst>
    <dgm:linClrLst meth="repeat">
      <a:schemeClr val="accent1">
        <a:shade val="80000"/>
      </a:schemeClr>
    </dgm:linClrLst>
    <dgm:effectClrLst/>
    <dgm:txLinClrLst/>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dk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0000"/>
      </a:schemeClr>
    </dgm:fillClrLst>
    <dgm:linClrLst meth="repeat">
      <a:schemeClr val="accent1">
        <a:tint val="90000"/>
      </a:schemeClr>
    </dgm:linClrLst>
    <dgm:effectClrLst/>
    <dgm:txLinClrLst/>
    <dgm:txFillClrLst meth="repeat">
      <a:schemeClr val="tx1"/>
    </dgm:txFillClrLst>
    <dgm:txEffectClrLst/>
  </dgm:styleLbl>
  <dgm:styleLbl name="parChTrans1D3">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parChTrans1D4">
    <dgm:fillClrLst meth="repeat">
      <a:schemeClr val="accent1">
        <a:tint val="50000"/>
      </a:schemeClr>
    </dgm:fillClrLst>
    <dgm:linClrLst meth="repeat">
      <a:schemeClr val="accent1">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a:schemeClr val="accent1">
        <a:alpha val="90000"/>
        <a:tint val="40000"/>
      </a:schemeClr>
      <a:schemeClr val="accent1">
        <a:alpha val="5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5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accent1_5" csCatId="accent1"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t>
        <a:bodyPr/>
        <a:lstStyle/>
        <a:p>
          <a:endParaRPr lang="es-ES"/>
        </a:p>
      </dgm:t>
    </dgm:pt>
    <dgm:pt modelId="{EE5727F7-D7D3-4176-9EF3-3662AEA71B1C}" type="pres">
      <dgm:prSet presAssocID="{C4CF1EC7-36E2-4C06-A002-29F1E6904EC6}" presName="vertFlow" presStyleCnt="0"/>
      <dgm:spPr/>
      <dgm:t>
        <a:bodyPr/>
        <a:lstStyle/>
        <a:p>
          <a:endParaRPr lang="es-ES"/>
        </a:p>
      </dgm:t>
    </dgm:pt>
    <dgm:pt modelId="{8CCBF217-CC5C-46AD-8F04-9341C886F941}" type="pres">
      <dgm:prSet presAssocID="{C4CF1EC7-36E2-4C06-A002-29F1E6904EC6}" presName="header" presStyleLbl="node1" presStyleIdx="0" presStyleCnt="3"/>
      <dgm:spPr/>
      <dgm:t>
        <a:bodyPr/>
        <a:lstStyle/>
        <a:p>
          <a:endParaRPr lang="es-ES"/>
        </a:p>
      </dgm:t>
    </dgm:pt>
    <dgm:pt modelId="{183AAA97-0269-4D97-A395-7E7DC2B4A440}" type="pres">
      <dgm:prSet presAssocID="{01DC95CD-39A9-41A7-B90D-C07949DE6A9A}" presName="parTrans" presStyleLbl="sibTrans2D1" presStyleIdx="0" presStyleCnt="12"/>
      <dgm:spPr/>
      <dgm:t>
        <a:bodyPr/>
        <a:lstStyle/>
        <a:p>
          <a:endParaRPr lang="es-ES"/>
        </a:p>
      </dgm:t>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t>
        <a:bodyPr/>
        <a:lstStyle/>
        <a:p>
          <a:endParaRPr lang="es-ES"/>
        </a:p>
      </dgm:t>
    </dgm:pt>
    <dgm:pt modelId="{34998208-A58D-437C-A710-37EF43781C18}" type="pres">
      <dgm:prSet presAssocID="{E184740E-A8F4-42CD-82B5-532BF02F84BC}" presName="sibTrans" presStyleLbl="sibTrans2D1" presStyleIdx="1" presStyleCnt="12"/>
      <dgm:spPr/>
      <dgm:t>
        <a:bodyPr/>
        <a:lstStyle/>
        <a:p>
          <a:endParaRPr lang="es-ES"/>
        </a:p>
      </dgm:t>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t>
        <a:bodyPr/>
        <a:lstStyle/>
        <a:p>
          <a:endParaRPr lang="es-ES"/>
        </a:p>
      </dgm:t>
    </dgm:pt>
    <dgm:pt modelId="{9D54DAED-0F82-4780-BFED-1329E7C8AFD1}" type="pres">
      <dgm:prSet presAssocID="{210624BD-9E87-46B2-A35B-E271C6274F7F}" presName="sibTrans" presStyleLbl="sibTrans2D1" presStyleIdx="2" presStyleCnt="12"/>
      <dgm:spPr/>
      <dgm:t>
        <a:bodyPr/>
        <a:lstStyle/>
        <a:p>
          <a:endParaRPr lang="es-ES"/>
        </a:p>
      </dgm:t>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t>
        <a:bodyPr/>
        <a:lstStyle/>
        <a:p>
          <a:endParaRPr lang="es-ES"/>
        </a:p>
      </dgm:t>
    </dgm:pt>
    <dgm:pt modelId="{432AB00C-380B-4859-9427-97707FC466FB}" type="pres">
      <dgm:prSet presAssocID="{75C81791-4A75-4B18-851E-1201376D107D}" presName="sibTrans" presStyleLbl="sibTrans2D1" presStyleIdx="3" presStyleCnt="12"/>
      <dgm:spPr/>
      <dgm:t>
        <a:bodyPr/>
        <a:lstStyle/>
        <a:p>
          <a:endParaRPr lang="es-ES"/>
        </a:p>
      </dgm:t>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t>
        <a:bodyPr/>
        <a:lstStyle/>
        <a:p>
          <a:endParaRPr lang="es-ES"/>
        </a:p>
      </dgm:t>
    </dgm:pt>
    <dgm:pt modelId="{1757E6F0-2305-4BA0-8224-59F0666BA549}" type="pres">
      <dgm:prSet presAssocID="{C4CF1EC7-36E2-4C06-A002-29F1E6904EC6}" presName="hSp" presStyleCnt="0"/>
      <dgm:spPr/>
      <dgm:t>
        <a:bodyPr/>
        <a:lstStyle/>
        <a:p>
          <a:endParaRPr lang="es-ES"/>
        </a:p>
      </dgm:t>
    </dgm:pt>
    <dgm:pt modelId="{7628CDCA-4F5B-4FAB-9BD1-03D96E006FAA}" type="pres">
      <dgm:prSet presAssocID="{126BF090-8A48-4154-A695-C3013E1F4822}" presName="vertFlow" presStyleCnt="0"/>
      <dgm:spPr/>
      <dgm:t>
        <a:bodyPr/>
        <a:lstStyle/>
        <a:p>
          <a:endParaRPr lang="es-ES"/>
        </a:p>
      </dgm:t>
    </dgm:pt>
    <dgm:pt modelId="{DA304E86-C60A-4C60-A2F1-8C28500BC241}" type="pres">
      <dgm:prSet presAssocID="{126BF090-8A48-4154-A695-C3013E1F4822}" presName="header" presStyleLbl="node1" presStyleIdx="1" presStyleCnt="3"/>
      <dgm:spPr/>
      <dgm:t>
        <a:bodyPr/>
        <a:lstStyle/>
        <a:p>
          <a:endParaRPr lang="es-ES"/>
        </a:p>
      </dgm:t>
    </dgm:pt>
    <dgm:pt modelId="{605AA14A-C8D4-495B-AF31-5B30628DE2D7}" type="pres">
      <dgm:prSet presAssocID="{09E0A89A-0E12-47F8-BBA7-F1EAFDC8F58B}" presName="parTrans" presStyleLbl="sibTrans2D1" presStyleIdx="4" presStyleCnt="12"/>
      <dgm:spPr/>
      <dgm:t>
        <a:bodyPr/>
        <a:lstStyle/>
        <a:p>
          <a:endParaRPr lang="es-ES"/>
        </a:p>
      </dgm:t>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t>
        <a:bodyPr/>
        <a:lstStyle/>
        <a:p>
          <a:endParaRPr lang="es-ES"/>
        </a:p>
      </dgm:t>
    </dgm:pt>
    <dgm:pt modelId="{A6CB59EC-090C-4EE2-A627-BFCCE849FCAB}" type="pres">
      <dgm:prSet presAssocID="{E38116E4-C881-499C-93DB-4B706147CAE6}" presName="sibTrans" presStyleLbl="sibTrans2D1" presStyleIdx="5" presStyleCnt="12"/>
      <dgm:spPr/>
      <dgm:t>
        <a:bodyPr/>
        <a:lstStyle/>
        <a:p>
          <a:endParaRPr lang="es-ES"/>
        </a:p>
      </dgm:t>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t>
        <a:bodyPr/>
        <a:lstStyle/>
        <a:p>
          <a:endParaRPr lang="es-ES"/>
        </a:p>
      </dgm:t>
    </dgm:pt>
    <dgm:pt modelId="{696C8C79-9FE7-4137-A496-F6E780E6D38D}" type="pres">
      <dgm:prSet presAssocID="{6FBF2B7C-2AD9-49A3-BBD5-47180A48EB8C}" presName="sibTrans" presStyleLbl="sibTrans2D1" presStyleIdx="6" presStyleCnt="12"/>
      <dgm:spPr/>
      <dgm:t>
        <a:bodyPr/>
        <a:lstStyle/>
        <a:p>
          <a:endParaRPr lang="es-ES"/>
        </a:p>
      </dgm:t>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t>
        <a:bodyPr/>
        <a:lstStyle/>
        <a:p>
          <a:endParaRPr lang="es-ES"/>
        </a:p>
      </dgm:t>
    </dgm:pt>
    <dgm:pt modelId="{D9709671-C915-49B1-9CB2-36B3E9A0D5CA}" type="pres">
      <dgm:prSet presAssocID="{126BF090-8A48-4154-A695-C3013E1F4822}" presName="hSp" presStyleCnt="0"/>
      <dgm:spPr/>
      <dgm:t>
        <a:bodyPr/>
        <a:lstStyle/>
        <a:p>
          <a:endParaRPr lang="es-ES"/>
        </a:p>
      </dgm:t>
    </dgm:pt>
    <dgm:pt modelId="{5BF4200C-62C7-4E62-8A63-FDA6D94F15C5}" type="pres">
      <dgm:prSet presAssocID="{71E03D40-8730-48BE-BAAE-02ED63756BE7}" presName="vertFlow" presStyleCnt="0"/>
      <dgm:spPr/>
      <dgm:t>
        <a:bodyPr/>
        <a:lstStyle/>
        <a:p>
          <a:endParaRPr lang="es-ES"/>
        </a:p>
      </dgm:t>
    </dgm:pt>
    <dgm:pt modelId="{7415C7F8-E079-4180-9D47-AD3AF52E094E}" type="pres">
      <dgm:prSet presAssocID="{71E03D40-8730-48BE-BAAE-02ED63756BE7}" presName="header" presStyleLbl="node1" presStyleIdx="2" presStyleCnt="3"/>
      <dgm:spPr/>
      <dgm:t>
        <a:bodyPr/>
        <a:lstStyle/>
        <a:p>
          <a:endParaRPr lang="es-ES"/>
        </a:p>
      </dgm:t>
    </dgm:pt>
    <dgm:pt modelId="{93FB2C3D-0F28-4F7A-AA9D-E3FD636777BA}" type="pres">
      <dgm:prSet presAssocID="{0C954D42-7C86-440F-BFD7-BFF1992EFD77}" presName="parTrans" presStyleLbl="sibTrans2D1" presStyleIdx="7" presStyleCnt="12"/>
      <dgm:spPr/>
      <dgm:t>
        <a:bodyPr/>
        <a:lstStyle/>
        <a:p>
          <a:endParaRPr lang="es-ES"/>
        </a:p>
      </dgm:t>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t>
        <a:bodyPr/>
        <a:lstStyle/>
        <a:p>
          <a:endParaRPr lang="es-ES"/>
        </a:p>
      </dgm:t>
    </dgm:pt>
    <dgm:pt modelId="{3F17379C-69CF-468D-9CB8-E8F4EEF44317}" type="pres">
      <dgm:prSet presAssocID="{982267A4-F15A-4718-9214-9F4D83C07E05}" presName="sibTrans" presStyleLbl="sibTrans2D1" presStyleIdx="8" presStyleCnt="12"/>
      <dgm:spPr/>
      <dgm:t>
        <a:bodyPr/>
        <a:lstStyle/>
        <a:p>
          <a:endParaRPr lang="es-ES"/>
        </a:p>
      </dgm:t>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t>
        <a:bodyPr/>
        <a:lstStyle/>
        <a:p>
          <a:endParaRPr lang="es-ES"/>
        </a:p>
      </dgm:t>
    </dgm:pt>
    <dgm:pt modelId="{863A9A9E-ECF9-40B0-9E66-718228D8AC5B}" type="pres">
      <dgm:prSet presAssocID="{3903FB8C-7ADD-4798-B0BD-63A9F09C9ACB}" presName="sibTrans" presStyleLbl="sibTrans2D1" presStyleIdx="9" presStyleCnt="12"/>
      <dgm:spPr/>
      <dgm:t>
        <a:bodyPr/>
        <a:lstStyle/>
        <a:p>
          <a:endParaRPr lang="es-ES"/>
        </a:p>
      </dgm:t>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t>
        <a:bodyPr/>
        <a:lstStyle/>
        <a:p>
          <a:endParaRPr lang="es-ES"/>
        </a:p>
      </dgm:t>
    </dgm:pt>
    <dgm:pt modelId="{08324F05-B36D-4E81-9DE5-A2502F8BF361}" type="pres">
      <dgm:prSet presAssocID="{65578862-2DC7-46F7-8825-22B671AFE5EE}" presName="sibTrans" presStyleLbl="sibTrans2D1" presStyleIdx="10" presStyleCnt="12"/>
      <dgm:spPr/>
      <dgm:t>
        <a:bodyPr/>
        <a:lstStyle/>
        <a:p>
          <a:endParaRPr lang="es-ES"/>
        </a:p>
      </dgm:t>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t>
        <a:bodyPr/>
        <a:lstStyle/>
        <a:p>
          <a:endParaRPr lang="es-ES"/>
        </a:p>
      </dgm:t>
    </dgm:pt>
    <dgm:pt modelId="{AF110921-BC1B-4797-A05C-968D7526DC08}" type="pres">
      <dgm:prSet presAssocID="{2DCC027A-23F7-4ED2-92F7-7DEB166B46A0}" presName="sibTrans" presStyleLbl="sibTrans2D1" presStyleIdx="11" presStyleCnt="12"/>
      <dgm:spPr/>
      <dgm:t>
        <a:bodyPr/>
        <a:lstStyle/>
        <a:p>
          <a:endParaRPr lang="es-ES"/>
        </a:p>
      </dgm:t>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t>
        <a:bodyPr/>
        <a:lstStyle/>
        <a:p>
          <a:endParaRPr lang="es-ES"/>
        </a:p>
      </dgm:t>
    </dgm:pt>
  </dgm:ptLst>
  <dgm:cxnLst>
    <dgm:cxn modelId="{CB4A9539-9A9E-496C-974E-6DD6379983CE}" srcId="{C4CF1EC7-36E2-4C06-A002-29F1E6904EC6}" destId="{7D84D57C-17A9-4E7D-8D17-523D07D64C19}" srcOrd="2" destOrd="0" parTransId="{41DC28E9-814E-4763-9640-C50EFD991EE2}" sibTransId="{75C81791-4A75-4B18-851E-1201376D107D}"/>
    <dgm:cxn modelId="{245A7809-6BE7-477D-A5D8-C1558853256F}" type="presOf" srcId="{BD27BB06-D81E-45C2-AF7F-42EC7A818AA6}" destId="{E9C00906-2932-49B7-8300-79D8D4C6F372}"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A449D58F-6608-439B-BBD0-EA84A6BB7522}" type="presOf" srcId="{29363A2F-A929-444D-9EB7-E5D35142754E}" destId="{8D8FAE51-E1A0-4AE8-996B-4E3AA015DEBA}"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DB2EB64D-530B-4B1B-A58E-64ED5306CC87}" type="presOf" srcId="{5165DC28-4AE3-4C47-90F9-B85DB135F1B9}" destId="{0AFCCFBE-6EC1-4BE4-A0E9-BC37A8706C5A}" srcOrd="0" destOrd="0" presId="urn:microsoft.com/office/officeart/2005/8/layout/lProcess1"/>
    <dgm:cxn modelId="{C4A3F69C-73B0-4545-A001-84BA844E892A}" type="presOf" srcId="{65578862-2DC7-46F7-8825-22B671AFE5EE}" destId="{08324F05-B36D-4E81-9DE5-A2502F8BF361}" srcOrd="0" destOrd="0" presId="urn:microsoft.com/office/officeart/2005/8/layout/lProcess1"/>
    <dgm:cxn modelId="{BFCD1580-D6C0-4570-9A61-38F72E61F278}" type="presOf" srcId="{75C81791-4A75-4B18-851E-1201376D107D}" destId="{432AB00C-380B-4859-9427-97707FC466FB}" srcOrd="0" destOrd="0" presId="urn:microsoft.com/office/officeart/2005/8/layout/lProcess1"/>
    <dgm:cxn modelId="{40547144-5A63-4E03-8711-84103AABBD77}" srcId="{BDF2A6CB-E4A0-466E-86F2-B57542874DDB}" destId="{C4CF1EC7-36E2-4C06-A002-29F1E6904EC6}" srcOrd="0" destOrd="0" parTransId="{78982C8B-99E9-4C8B-962A-FA10B35FE308}" sibTransId="{B385368E-E0C0-4A2E-BA9B-C1C4106898D2}"/>
    <dgm:cxn modelId="{64D294D8-DE8F-4BB1-8BCA-FCFF32322798}" type="presOf" srcId="{E184740E-A8F4-42CD-82B5-532BF02F84BC}" destId="{34998208-A58D-437C-A710-37EF43781C18}" srcOrd="0" destOrd="0" presId="urn:microsoft.com/office/officeart/2005/8/layout/lProcess1"/>
    <dgm:cxn modelId="{2B3DB9B3-882C-49BD-8A3E-1E67EDF40E1C}" type="presOf" srcId="{3903FB8C-7ADD-4798-B0BD-63A9F09C9ACB}" destId="{863A9A9E-ECF9-40B0-9E66-718228D8AC5B}"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3FE5DA3-2414-47E2-8443-6DF321A47E62}" srcId="{71E03D40-8730-48BE-BAAE-02ED63756BE7}" destId="{98C2D54F-4610-4D2A-9A78-F583B3D2FFFD}" srcOrd="4" destOrd="0" parTransId="{E6FD2F41-FAB2-42D5-8440-61A0023F28D0}" sibTransId="{AFAAA678-AD09-4509-B5AC-103DB71355AF}"/>
    <dgm:cxn modelId="{F4427253-C626-44D0-B6DC-0DB7DBC1F905}" type="presOf" srcId="{126BF090-8A48-4154-A695-C3013E1F4822}" destId="{DA304E86-C60A-4C60-A2F1-8C28500BC241}"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C5E6D38A-87ED-440C-86A3-79A5CF478C51}" type="presOf" srcId="{6FBF2B7C-2AD9-49A3-BBD5-47180A48EB8C}" destId="{696C8C79-9FE7-4137-A496-F6E780E6D38D}"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D7082BF0-5B3D-4283-BA77-AEB794C1E96D}" type="presOf" srcId="{C4CF1EC7-36E2-4C06-A002-29F1E6904EC6}" destId="{8CCBF217-CC5C-46AD-8F04-9341C886F941}"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8FA83402-F6B4-496F-A253-6A891DBF7F62}" type="presOf" srcId="{4D79598F-6658-428C-AA21-3D6ACA9CC4B4}" destId="{5D363DDB-1EC0-464B-A2E9-00F482F7FA20}" srcOrd="0" destOrd="0" presId="urn:microsoft.com/office/officeart/2005/8/layout/lProcess1"/>
    <dgm:cxn modelId="{22C2C2D4-5ED2-4487-AF16-5E3A2B898F5B}" type="presOf" srcId="{982267A4-F15A-4718-9214-9F4D83C07E05}" destId="{3F17379C-69CF-468D-9CB8-E8F4EEF44317}"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7D018112-D232-4016-918C-8D250306C2FF}" type="presOf" srcId="{7D84D57C-17A9-4E7D-8D17-523D07D64C19}" destId="{04BA403E-8CD6-4BB4-9A66-92703F26C964}"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C13826FB-AEB8-40CC-958A-861AD0E3B92F}" type="presOf" srcId="{210624BD-9E87-46B2-A35B-E271C6274F7F}" destId="{9D54DAED-0F82-4780-BFED-1329E7C8AFD1}"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15672723-502D-4196-B0DE-756DE41707A5}" type="presOf" srcId="{01DC95CD-39A9-41A7-B90D-C07949DE6A9A}" destId="{183AAA97-0269-4D97-A395-7E7DC2B4A440}" srcOrd="0" destOrd="0" presId="urn:microsoft.com/office/officeart/2005/8/layout/lProcess1"/>
    <dgm:cxn modelId="{54E99A45-1CC2-48A6-8B9A-EDE14B2D64FC}" type="presOf" srcId="{E6603C91-310E-4248-8A06-B8D0AE2E3C40}" destId="{967B61C9-F9B9-4111-A1A3-111B510495DA}" srcOrd="0" destOrd="0" presId="urn:microsoft.com/office/officeart/2005/8/layout/lProcess1"/>
    <dgm:cxn modelId="{5264DCA3-E004-41B9-A602-D576B4EAA466}" type="presOf" srcId="{D850A5F7-F66A-4988-B5E0-76840559B376}" destId="{86162BEE-0EF3-4A6E-B905-16A3773FD679}"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B822474A-C888-4C6F-A3E3-37B8BE023D5A}" srcId="{71E03D40-8730-48BE-BAAE-02ED63756BE7}" destId="{5165DC28-4AE3-4C47-90F9-B85DB135F1B9}" srcOrd="3" destOrd="0" parTransId="{7B261955-C5EE-4D61-852D-4E20B2C8B07E}" sibTransId="{2DCC027A-23F7-4ED2-92F7-7DEB166B46A0}"/>
    <dgm:cxn modelId="{EC875BE4-21D6-4BD3-8A9E-EA7D229DB012}" srcId="{C4CF1EC7-36E2-4C06-A002-29F1E6904EC6}" destId="{2289582D-F857-4021-B3F3-6DF27DBF76EA}" srcOrd="0" destOrd="0" parTransId="{01DC95CD-39A9-41A7-B90D-C07949DE6A9A}" sibTransId="{E184740E-A8F4-42CD-82B5-532BF02F84BC}"/>
    <dgm:cxn modelId="{72594552-B53A-4CA2-A0F5-7B45083572E9}" type="presOf" srcId="{2289582D-F857-4021-B3F3-6DF27DBF76EA}" destId="{131ECA23-9589-403C-9F5A-06881CDFB059}"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3AB7AF7D-BB17-415E-B62C-0BE34742AA27}" srcId="{126BF090-8A48-4154-A695-C3013E1F4822}" destId="{BD27BB06-D81E-45C2-AF7F-42EC7A818AA6}" srcOrd="0" destOrd="0" parTransId="{09E0A89A-0E12-47F8-BBA7-F1EAFDC8F58B}" sibTransId="{E38116E4-C881-499C-93DB-4B706147CAE6}"/>
    <dgm:cxn modelId="{F8C9699C-8012-4203-AF59-ACBED89C0A12}" srcId="{BDF2A6CB-E4A0-466E-86F2-B57542874DDB}" destId="{71E03D40-8730-48BE-BAAE-02ED63756BE7}" srcOrd="2" destOrd="0" parTransId="{59249FA6-51EF-4837-8D78-204FC78E6487}" sibTransId="{E373B14B-2C9F-482A-972C-2EFBB2AFA059}"/>
    <dgm:cxn modelId="{12EE4C07-01A3-41BA-A4D6-FCA97FA37288}" type="presOf" srcId="{71E03D40-8730-48BE-BAAE-02ED63756BE7}" destId="{7415C7F8-E079-4180-9D47-AD3AF52E094E}" srcOrd="0" destOrd="0" presId="urn:microsoft.com/office/officeart/2005/8/layout/lProcess1"/>
    <dgm:cxn modelId="{14600F64-B57F-4CFB-8BE6-72D503400DA8}" srcId="{71E03D40-8730-48BE-BAAE-02ED63756BE7}" destId="{4D79598F-6658-428C-AA21-3D6ACA9CC4B4}" srcOrd="2" destOrd="0" parTransId="{5685242F-4DDD-4A48-B482-9CDC6A1C0ED4}" sibTransId="{65578862-2DC7-46F7-8825-22B671AFE5EE}"/>
    <dgm:cxn modelId="{6B559604-52E5-41BC-86FC-E21F939BC68A}" type="presOf" srcId="{E38116E4-C881-499C-93DB-4B706147CAE6}" destId="{A6CB59EC-090C-4EE2-A627-BFCCE849FCAB}"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DF7BAC1C-5FA4-494E-87C9-773DAECD643D}" type="presOf" srcId="{09E0A89A-0E12-47F8-BBA7-F1EAFDC8F58B}" destId="{605AA14A-C8D4-495B-AF31-5B30628DE2D7}"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155" y="288732"/>
          <a:ext cx="3363891" cy="840972"/>
        </a:xfrm>
        <a:prstGeom prst="roundRect">
          <a:avLst>
            <a:gd name="adj" fmla="val 10000"/>
          </a:avLst>
        </a:prstGeom>
        <a:gradFill rotWithShape="0">
          <a:gsLst>
            <a:gs pos="0">
              <a:schemeClr val="accent1">
                <a:alpha val="90000"/>
                <a:hueOff val="0"/>
                <a:satOff val="0"/>
                <a:lumOff val="0"/>
                <a:alphaOff val="0"/>
                <a:shade val="51000"/>
                <a:satMod val="130000"/>
              </a:schemeClr>
            </a:gs>
            <a:gs pos="80000">
              <a:schemeClr val="accent1">
                <a:alpha val="90000"/>
                <a:hueOff val="0"/>
                <a:satOff val="0"/>
                <a:lumOff val="0"/>
                <a:alphaOff val="0"/>
                <a:shade val="93000"/>
                <a:satMod val="130000"/>
              </a:schemeClr>
            </a:gs>
            <a:gs pos="100000">
              <a:schemeClr val="accent1">
                <a:alpha val="9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Vejez, Discapacidad y Sobrevivencia (SVDS)</a:t>
          </a:r>
        </a:p>
      </dsp:txBody>
      <dsp:txXfrm>
        <a:off x="24786" y="313363"/>
        <a:ext cx="3314629" cy="791710"/>
      </dsp:txXfrm>
    </dsp:sp>
    <dsp:sp modelId="{183AAA97-0269-4D97-A395-7E7DC2B4A440}">
      <dsp:nvSpPr>
        <dsp:cNvPr id="0" name=""/>
        <dsp:cNvSpPr/>
      </dsp:nvSpPr>
      <dsp:spPr>
        <a:xfrm rot="5400000">
          <a:off x="1608515" y="1203290"/>
          <a:ext cx="147170" cy="147170"/>
        </a:xfrm>
        <a:prstGeom prst="rightArrow">
          <a:avLst>
            <a:gd name="adj1" fmla="val 66700"/>
            <a:gd name="adj2" fmla="val 50000"/>
          </a:avLst>
        </a:prstGeom>
        <a:gradFill rotWithShape="0">
          <a:gsLst>
            <a:gs pos="0">
              <a:schemeClr val="accent1">
                <a:shade val="90000"/>
                <a:hueOff val="0"/>
                <a:satOff val="0"/>
                <a:lumOff val="0"/>
                <a:alphaOff val="0"/>
                <a:shade val="51000"/>
                <a:satMod val="130000"/>
              </a:schemeClr>
            </a:gs>
            <a:gs pos="80000">
              <a:schemeClr val="accent1">
                <a:shade val="90000"/>
                <a:hueOff val="0"/>
                <a:satOff val="0"/>
                <a:lumOff val="0"/>
                <a:alphaOff val="0"/>
                <a:shade val="93000"/>
                <a:satMod val="130000"/>
              </a:schemeClr>
            </a:gs>
            <a:gs pos="100000">
              <a:schemeClr val="accent1">
                <a:shade val="9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155" y="142404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24786" y="1448676"/>
        <a:ext cx="3314629" cy="791710"/>
      </dsp:txXfrm>
    </dsp:sp>
    <dsp:sp modelId="{34998208-A58D-437C-A710-37EF43781C18}">
      <dsp:nvSpPr>
        <dsp:cNvPr id="0" name=""/>
        <dsp:cNvSpPr/>
      </dsp:nvSpPr>
      <dsp:spPr>
        <a:xfrm rot="5400000">
          <a:off x="1608515" y="2338603"/>
          <a:ext cx="147170" cy="147170"/>
        </a:xfrm>
        <a:prstGeom prst="rightArrow">
          <a:avLst>
            <a:gd name="adj1" fmla="val 66700"/>
            <a:gd name="adj2" fmla="val 50000"/>
          </a:avLst>
        </a:prstGeom>
        <a:gradFill rotWithShape="0">
          <a:gsLst>
            <a:gs pos="0">
              <a:schemeClr val="accent1">
                <a:shade val="90000"/>
                <a:hueOff val="34101"/>
                <a:satOff val="-630"/>
                <a:lumOff val="2921"/>
                <a:alphaOff val="0"/>
                <a:shade val="51000"/>
                <a:satMod val="130000"/>
              </a:schemeClr>
            </a:gs>
            <a:gs pos="80000">
              <a:schemeClr val="accent1">
                <a:shade val="90000"/>
                <a:hueOff val="34101"/>
                <a:satOff val="-630"/>
                <a:lumOff val="2921"/>
                <a:alphaOff val="0"/>
                <a:shade val="93000"/>
                <a:satMod val="130000"/>
              </a:schemeClr>
            </a:gs>
            <a:gs pos="100000">
              <a:schemeClr val="accent1">
                <a:shade val="90000"/>
                <a:hueOff val="34101"/>
                <a:satOff val="-630"/>
                <a:lumOff val="2921"/>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155" y="2559359"/>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Sobrevivencia</a:t>
          </a:r>
        </a:p>
      </dsp:txBody>
      <dsp:txXfrm>
        <a:off x="24786" y="2583990"/>
        <a:ext cx="3314629" cy="791710"/>
      </dsp:txXfrm>
    </dsp:sp>
    <dsp:sp modelId="{9D54DAED-0F82-4780-BFED-1329E7C8AFD1}">
      <dsp:nvSpPr>
        <dsp:cNvPr id="0" name=""/>
        <dsp:cNvSpPr/>
      </dsp:nvSpPr>
      <dsp:spPr>
        <a:xfrm rot="5400000">
          <a:off x="1608515" y="3473916"/>
          <a:ext cx="147170" cy="147170"/>
        </a:xfrm>
        <a:prstGeom prst="rightArrow">
          <a:avLst>
            <a:gd name="adj1" fmla="val 66700"/>
            <a:gd name="adj2" fmla="val 50000"/>
          </a:avLst>
        </a:prstGeom>
        <a:gradFill rotWithShape="0">
          <a:gsLst>
            <a:gs pos="0">
              <a:schemeClr val="accent1">
                <a:shade val="90000"/>
                <a:hueOff val="68202"/>
                <a:satOff val="-1259"/>
                <a:lumOff val="5841"/>
                <a:alphaOff val="0"/>
                <a:shade val="51000"/>
                <a:satMod val="130000"/>
              </a:schemeClr>
            </a:gs>
            <a:gs pos="80000">
              <a:schemeClr val="accent1">
                <a:shade val="90000"/>
                <a:hueOff val="68202"/>
                <a:satOff val="-1259"/>
                <a:lumOff val="5841"/>
                <a:alphaOff val="0"/>
                <a:shade val="93000"/>
                <a:satMod val="130000"/>
              </a:schemeClr>
            </a:gs>
            <a:gs pos="100000">
              <a:schemeClr val="accent1">
                <a:shade val="90000"/>
                <a:hueOff val="68202"/>
                <a:satOff val="-1259"/>
                <a:lumOff val="5841"/>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155" y="3694672"/>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Vejez</a:t>
          </a:r>
        </a:p>
      </dsp:txBody>
      <dsp:txXfrm>
        <a:off x="24786" y="3719303"/>
        <a:ext cx="3314629" cy="791710"/>
      </dsp:txXfrm>
    </dsp:sp>
    <dsp:sp modelId="{432AB00C-380B-4859-9427-97707FC466FB}">
      <dsp:nvSpPr>
        <dsp:cNvPr id="0" name=""/>
        <dsp:cNvSpPr/>
      </dsp:nvSpPr>
      <dsp:spPr>
        <a:xfrm rot="5400000">
          <a:off x="1608515" y="4609230"/>
          <a:ext cx="147170" cy="147170"/>
        </a:xfrm>
        <a:prstGeom prst="rightArrow">
          <a:avLst>
            <a:gd name="adj1" fmla="val 66700"/>
            <a:gd name="adj2" fmla="val 50000"/>
          </a:avLst>
        </a:prstGeom>
        <a:gradFill rotWithShape="0">
          <a:gsLst>
            <a:gs pos="0">
              <a:schemeClr val="accent1">
                <a:shade val="90000"/>
                <a:hueOff val="102303"/>
                <a:satOff val="-1889"/>
                <a:lumOff val="8762"/>
                <a:alphaOff val="0"/>
                <a:shade val="51000"/>
                <a:satMod val="130000"/>
              </a:schemeClr>
            </a:gs>
            <a:gs pos="80000">
              <a:schemeClr val="accent1">
                <a:shade val="90000"/>
                <a:hueOff val="102303"/>
                <a:satOff val="-1889"/>
                <a:lumOff val="8762"/>
                <a:alphaOff val="0"/>
                <a:shade val="93000"/>
                <a:satMod val="130000"/>
              </a:schemeClr>
            </a:gs>
            <a:gs pos="100000">
              <a:schemeClr val="accent1">
                <a:shade val="90000"/>
                <a:hueOff val="102303"/>
                <a:satOff val="-1889"/>
                <a:lumOff val="8762"/>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155" y="482998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Cesantia_Edad Avanzada</a:t>
          </a:r>
        </a:p>
      </dsp:txBody>
      <dsp:txXfrm>
        <a:off x="24786" y="4854616"/>
        <a:ext cx="3314629" cy="791710"/>
      </dsp:txXfrm>
    </dsp:sp>
    <dsp:sp modelId="{DA304E86-C60A-4C60-A2F1-8C28500BC241}">
      <dsp:nvSpPr>
        <dsp:cNvPr id="0" name=""/>
        <dsp:cNvSpPr/>
      </dsp:nvSpPr>
      <dsp:spPr>
        <a:xfrm>
          <a:off x="3834990" y="288732"/>
          <a:ext cx="3363891" cy="840972"/>
        </a:xfrm>
        <a:prstGeom prst="roundRect">
          <a:avLst>
            <a:gd name="adj" fmla="val 10000"/>
          </a:avLst>
        </a:prstGeom>
        <a:gradFill rotWithShape="0">
          <a:gsLst>
            <a:gs pos="0">
              <a:schemeClr val="accent1">
                <a:alpha val="90000"/>
                <a:hueOff val="0"/>
                <a:satOff val="0"/>
                <a:lumOff val="0"/>
                <a:alphaOff val="-20000"/>
                <a:shade val="51000"/>
                <a:satMod val="130000"/>
              </a:schemeClr>
            </a:gs>
            <a:gs pos="80000">
              <a:schemeClr val="accent1">
                <a:alpha val="90000"/>
                <a:hueOff val="0"/>
                <a:satOff val="0"/>
                <a:lumOff val="0"/>
                <a:alphaOff val="-20000"/>
                <a:shade val="93000"/>
                <a:satMod val="130000"/>
              </a:schemeClr>
            </a:gs>
            <a:gs pos="100000">
              <a:schemeClr val="accent1">
                <a:alpha val="90000"/>
                <a:hueOff val="0"/>
                <a:satOff val="0"/>
                <a:lumOff val="0"/>
                <a:alpha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Familiar de Salud (SFS</a:t>
          </a:r>
          <a:r>
            <a:rPr lang="es-ES" sz="2000" kern="1200"/>
            <a:t>)</a:t>
          </a:r>
        </a:p>
      </dsp:txBody>
      <dsp:txXfrm>
        <a:off x="3859621" y="313363"/>
        <a:ext cx="3314629" cy="791710"/>
      </dsp:txXfrm>
    </dsp:sp>
    <dsp:sp modelId="{605AA14A-C8D4-495B-AF31-5B30628DE2D7}">
      <dsp:nvSpPr>
        <dsp:cNvPr id="0" name=""/>
        <dsp:cNvSpPr/>
      </dsp:nvSpPr>
      <dsp:spPr>
        <a:xfrm rot="5400000">
          <a:off x="5443351" y="1203290"/>
          <a:ext cx="147170" cy="147170"/>
        </a:xfrm>
        <a:prstGeom prst="rightArrow">
          <a:avLst>
            <a:gd name="adj1" fmla="val 66700"/>
            <a:gd name="adj2" fmla="val 50000"/>
          </a:avLst>
        </a:prstGeom>
        <a:gradFill rotWithShape="0">
          <a:gsLst>
            <a:gs pos="0">
              <a:schemeClr val="accent1">
                <a:shade val="90000"/>
                <a:hueOff val="136404"/>
                <a:satOff val="-2519"/>
                <a:lumOff val="11683"/>
                <a:alphaOff val="0"/>
                <a:shade val="51000"/>
                <a:satMod val="130000"/>
              </a:schemeClr>
            </a:gs>
            <a:gs pos="80000">
              <a:schemeClr val="accent1">
                <a:shade val="90000"/>
                <a:hueOff val="136404"/>
                <a:satOff val="-2519"/>
                <a:lumOff val="11683"/>
                <a:alphaOff val="0"/>
                <a:shade val="93000"/>
                <a:satMod val="130000"/>
              </a:schemeClr>
            </a:gs>
            <a:gs pos="100000">
              <a:schemeClr val="accent1">
                <a:shade val="90000"/>
                <a:hueOff val="136404"/>
                <a:satOff val="-2519"/>
                <a:lumOff val="1168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4990" y="142404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por Maternidad, Lactancia</a:t>
          </a:r>
        </a:p>
      </dsp:txBody>
      <dsp:txXfrm>
        <a:off x="3859621" y="1448676"/>
        <a:ext cx="3314629" cy="791710"/>
      </dsp:txXfrm>
    </dsp:sp>
    <dsp:sp modelId="{A6CB59EC-090C-4EE2-A627-BFCCE849FCAB}">
      <dsp:nvSpPr>
        <dsp:cNvPr id="0" name=""/>
        <dsp:cNvSpPr/>
      </dsp:nvSpPr>
      <dsp:spPr>
        <a:xfrm rot="5400000">
          <a:off x="5443351" y="2338603"/>
          <a:ext cx="147170" cy="147170"/>
        </a:xfrm>
        <a:prstGeom prst="rightArrow">
          <a:avLst>
            <a:gd name="adj1" fmla="val 66700"/>
            <a:gd name="adj2" fmla="val 50000"/>
          </a:avLst>
        </a:prstGeom>
        <a:gradFill rotWithShape="0">
          <a:gsLst>
            <a:gs pos="0">
              <a:schemeClr val="accent1">
                <a:shade val="90000"/>
                <a:hueOff val="170505"/>
                <a:satOff val="-3149"/>
                <a:lumOff val="14603"/>
                <a:alphaOff val="0"/>
                <a:shade val="51000"/>
                <a:satMod val="130000"/>
              </a:schemeClr>
            </a:gs>
            <a:gs pos="80000">
              <a:schemeClr val="accent1">
                <a:shade val="90000"/>
                <a:hueOff val="170505"/>
                <a:satOff val="-3149"/>
                <a:lumOff val="14603"/>
                <a:alphaOff val="0"/>
                <a:shade val="93000"/>
                <a:satMod val="130000"/>
              </a:schemeClr>
            </a:gs>
            <a:gs pos="100000">
              <a:schemeClr val="accent1">
                <a:shade val="90000"/>
                <a:hueOff val="170505"/>
                <a:satOff val="-3149"/>
                <a:lumOff val="1460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4990" y="2559359"/>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Enfermedad Común</a:t>
          </a:r>
        </a:p>
      </dsp:txBody>
      <dsp:txXfrm>
        <a:off x="3859621" y="2583990"/>
        <a:ext cx="3314629" cy="791710"/>
      </dsp:txXfrm>
    </dsp:sp>
    <dsp:sp modelId="{696C8C79-9FE7-4137-A496-F6E780E6D38D}">
      <dsp:nvSpPr>
        <dsp:cNvPr id="0" name=""/>
        <dsp:cNvSpPr/>
      </dsp:nvSpPr>
      <dsp:spPr>
        <a:xfrm rot="5400000">
          <a:off x="5443351" y="3473916"/>
          <a:ext cx="147170" cy="147170"/>
        </a:xfrm>
        <a:prstGeom prst="rightArrow">
          <a:avLst>
            <a:gd name="adj1" fmla="val 66700"/>
            <a:gd name="adj2" fmla="val 50000"/>
          </a:avLst>
        </a:prstGeom>
        <a:gradFill rotWithShape="0">
          <a:gsLst>
            <a:gs pos="0">
              <a:schemeClr val="accent1">
                <a:shade val="90000"/>
                <a:hueOff val="204606"/>
                <a:satOff val="-3778"/>
                <a:lumOff val="17524"/>
                <a:alphaOff val="0"/>
                <a:shade val="51000"/>
                <a:satMod val="130000"/>
              </a:schemeClr>
            </a:gs>
            <a:gs pos="80000">
              <a:schemeClr val="accent1">
                <a:shade val="90000"/>
                <a:hueOff val="204606"/>
                <a:satOff val="-3778"/>
                <a:lumOff val="17524"/>
                <a:alphaOff val="0"/>
                <a:shade val="93000"/>
                <a:satMod val="130000"/>
              </a:schemeClr>
            </a:gs>
            <a:gs pos="100000">
              <a:schemeClr val="accent1">
                <a:shade val="90000"/>
                <a:hueOff val="204606"/>
                <a:satOff val="-3778"/>
                <a:lumOff val="175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4990" y="3694672"/>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Cuidado de la Salud de las Personas</a:t>
          </a:r>
        </a:p>
      </dsp:txBody>
      <dsp:txXfrm>
        <a:off x="3859621" y="3719303"/>
        <a:ext cx="3314629" cy="791710"/>
      </dsp:txXfrm>
    </dsp:sp>
    <dsp:sp modelId="{7415C7F8-E079-4180-9D47-AD3AF52E094E}">
      <dsp:nvSpPr>
        <dsp:cNvPr id="0" name=""/>
        <dsp:cNvSpPr/>
      </dsp:nvSpPr>
      <dsp:spPr>
        <a:xfrm>
          <a:off x="7669826" y="288732"/>
          <a:ext cx="3363891" cy="840972"/>
        </a:xfrm>
        <a:prstGeom prst="roundRect">
          <a:avLst>
            <a:gd name="adj" fmla="val 10000"/>
          </a:avLst>
        </a:prstGeom>
        <a:gradFill rotWithShape="0">
          <a:gsLst>
            <a:gs pos="0">
              <a:schemeClr val="accent1">
                <a:alpha val="90000"/>
                <a:hueOff val="0"/>
                <a:satOff val="0"/>
                <a:lumOff val="0"/>
                <a:alphaOff val="-40000"/>
                <a:shade val="51000"/>
                <a:satMod val="130000"/>
              </a:schemeClr>
            </a:gs>
            <a:gs pos="80000">
              <a:schemeClr val="accent1">
                <a:alpha val="90000"/>
                <a:hueOff val="0"/>
                <a:satOff val="0"/>
                <a:lumOff val="0"/>
                <a:alphaOff val="-40000"/>
                <a:shade val="93000"/>
                <a:satMod val="130000"/>
              </a:schemeClr>
            </a:gs>
            <a:gs pos="100000">
              <a:schemeClr val="accent1">
                <a:alpha val="90000"/>
                <a:hueOff val="0"/>
                <a:satOff val="0"/>
                <a:lumOff val="0"/>
                <a:alphaOff val="-4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Riesgos Laborales (SRL)</a:t>
          </a:r>
        </a:p>
      </dsp:txBody>
      <dsp:txXfrm>
        <a:off x="7694457" y="313363"/>
        <a:ext cx="3314629" cy="791710"/>
      </dsp:txXfrm>
    </dsp:sp>
    <dsp:sp modelId="{93FB2C3D-0F28-4F7A-AA9D-E3FD636777BA}">
      <dsp:nvSpPr>
        <dsp:cNvPr id="0" name=""/>
        <dsp:cNvSpPr/>
      </dsp:nvSpPr>
      <dsp:spPr>
        <a:xfrm rot="5400000">
          <a:off x="9278187" y="1203290"/>
          <a:ext cx="147170" cy="147170"/>
        </a:xfrm>
        <a:prstGeom prst="rightArrow">
          <a:avLst>
            <a:gd name="adj1" fmla="val 66700"/>
            <a:gd name="adj2" fmla="val 50000"/>
          </a:avLst>
        </a:prstGeom>
        <a:gradFill rotWithShape="0">
          <a:gsLst>
            <a:gs pos="0">
              <a:schemeClr val="accent1">
                <a:shade val="90000"/>
                <a:hueOff val="238707"/>
                <a:satOff val="-4408"/>
                <a:lumOff val="20444"/>
                <a:alphaOff val="0"/>
                <a:shade val="51000"/>
                <a:satMod val="130000"/>
              </a:schemeClr>
            </a:gs>
            <a:gs pos="80000">
              <a:schemeClr val="accent1">
                <a:shade val="90000"/>
                <a:hueOff val="238707"/>
                <a:satOff val="-4408"/>
                <a:lumOff val="20444"/>
                <a:alphaOff val="0"/>
                <a:shade val="93000"/>
                <a:satMod val="130000"/>
              </a:schemeClr>
            </a:gs>
            <a:gs pos="100000">
              <a:schemeClr val="accent1">
                <a:shade val="90000"/>
                <a:hueOff val="238707"/>
                <a:satOff val="-4408"/>
                <a:lumOff val="2044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9826" y="142404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 por Discapacidad Temporal</a:t>
          </a:r>
        </a:p>
      </dsp:txBody>
      <dsp:txXfrm>
        <a:off x="7694457" y="1448676"/>
        <a:ext cx="3314629" cy="791710"/>
      </dsp:txXfrm>
    </dsp:sp>
    <dsp:sp modelId="{3F17379C-69CF-468D-9CB8-E8F4EEF44317}">
      <dsp:nvSpPr>
        <dsp:cNvPr id="0" name=""/>
        <dsp:cNvSpPr/>
      </dsp:nvSpPr>
      <dsp:spPr>
        <a:xfrm rot="5400000">
          <a:off x="9278187" y="2338603"/>
          <a:ext cx="147170" cy="147170"/>
        </a:xfrm>
        <a:prstGeom prst="rightArrow">
          <a:avLst>
            <a:gd name="adj1" fmla="val 66700"/>
            <a:gd name="adj2" fmla="val 50000"/>
          </a:avLst>
        </a:prstGeom>
        <a:gradFill rotWithShape="0">
          <a:gsLst>
            <a:gs pos="0">
              <a:schemeClr val="accent1">
                <a:shade val="90000"/>
                <a:hueOff val="272809"/>
                <a:satOff val="-5038"/>
                <a:lumOff val="23365"/>
                <a:alphaOff val="0"/>
                <a:shade val="51000"/>
                <a:satMod val="130000"/>
              </a:schemeClr>
            </a:gs>
            <a:gs pos="80000">
              <a:schemeClr val="accent1">
                <a:shade val="90000"/>
                <a:hueOff val="272809"/>
                <a:satOff val="-5038"/>
                <a:lumOff val="23365"/>
                <a:alphaOff val="0"/>
                <a:shade val="93000"/>
                <a:satMod val="130000"/>
              </a:schemeClr>
            </a:gs>
            <a:gs pos="100000">
              <a:schemeClr val="accent1">
                <a:shade val="90000"/>
                <a:hueOff val="272809"/>
                <a:satOff val="-5038"/>
                <a:lumOff val="2336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9826" y="2559359"/>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Indemnización por Discapacidad</a:t>
          </a:r>
        </a:p>
      </dsp:txBody>
      <dsp:txXfrm>
        <a:off x="7694457" y="2583990"/>
        <a:ext cx="3314629" cy="791710"/>
      </dsp:txXfrm>
    </dsp:sp>
    <dsp:sp modelId="{863A9A9E-ECF9-40B0-9E66-718228D8AC5B}">
      <dsp:nvSpPr>
        <dsp:cNvPr id="0" name=""/>
        <dsp:cNvSpPr/>
      </dsp:nvSpPr>
      <dsp:spPr>
        <a:xfrm rot="5400000">
          <a:off x="9278187" y="3473916"/>
          <a:ext cx="147170" cy="147170"/>
        </a:xfrm>
        <a:prstGeom prst="rightArrow">
          <a:avLst>
            <a:gd name="adj1" fmla="val 66700"/>
            <a:gd name="adj2" fmla="val 50000"/>
          </a:avLst>
        </a:prstGeom>
        <a:gradFill rotWithShape="0">
          <a:gsLst>
            <a:gs pos="0">
              <a:schemeClr val="accent1">
                <a:shade val="90000"/>
                <a:hueOff val="306910"/>
                <a:satOff val="-5668"/>
                <a:lumOff val="26286"/>
                <a:alphaOff val="0"/>
                <a:shade val="51000"/>
                <a:satMod val="130000"/>
              </a:schemeClr>
            </a:gs>
            <a:gs pos="80000">
              <a:schemeClr val="accent1">
                <a:shade val="90000"/>
                <a:hueOff val="306910"/>
                <a:satOff val="-5668"/>
                <a:lumOff val="26286"/>
                <a:alphaOff val="0"/>
                <a:shade val="93000"/>
                <a:satMod val="130000"/>
              </a:schemeClr>
            </a:gs>
            <a:gs pos="100000">
              <a:schemeClr val="accent1">
                <a:shade val="90000"/>
                <a:hueOff val="306910"/>
                <a:satOff val="-5668"/>
                <a:lumOff val="262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9826" y="3694672"/>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7694457" y="3719303"/>
        <a:ext cx="3314629" cy="791710"/>
      </dsp:txXfrm>
    </dsp:sp>
    <dsp:sp modelId="{08324F05-B36D-4E81-9DE5-A2502F8BF361}">
      <dsp:nvSpPr>
        <dsp:cNvPr id="0" name=""/>
        <dsp:cNvSpPr/>
      </dsp:nvSpPr>
      <dsp:spPr>
        <a:xfrm rot="5400000">
          <a:off x="9278187" y="4609230"/>
          <a:ext cx="147170" cy="147170"/>
        </a:xfrm>
        <a:prstGeom prst="rightArrow">
          <a:avLst>
            <a:gd name="adj1" fmla="val 66700"/>
            <a:gd name="adj2" fmla="val 50000"/>
          </a:avLst>
        </a:prstGeom>
        <a:gradFill rotWithShape="0">
          <a:gsLst>
            <a:gs pos="0">
              <a:schemeClr val="accent1">
                <a:shade val="90000"/>
                <a:hueOff val="341011"/>
                <a:satOff val="-6297"/>
                <a:lumOff val="29206"/>
                <a:alphaOff val="0"/>
                <a:shade val="51000"/>
                <a:satMod val="130000"/>
              </a:schemeClr>
            </a:gs>
            <a:gs pos="80000">
              <a:schemeClr val="accent1">
                <a:shade val="90000"/>
                <a:hueOff val="341011"/>
                <a:satOff val="-6297"/>
                <a:lumOff val="29206"/>
                <a:alphaOff val="0"/>
                <a:shade val="93000"/>
                <a:satMod val="130000"/>
              </a:schemeClr>
            </a:gs>
            <a:gs pos="100000">
              <a:schemeClr val="accent1">
                <a:shade val="90000"/>
                <a:hueOff val="341011"/>
                <a:satOff val="-6297"/>
                <a:lumOff val="2920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9826" y="482998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Prótesis, anteojos, aparatos ortopédicos y reparación</a:t>
          </a:r>
        </a:p>
      </dsp:txBody>
      <dsp:txXfrm>
        <a:off x="7694457" y="4854616"/>
        <a:ext cx="3314629" cy="791710"/>
      </dsp:txXfrm>
    </dsp:sp>
    <dsp:sp modelId="{AF110921-BC1B-4797-A05C-968D7526DC08}">
      <dsp:nvSpPr>
        <dsp:cNvPr id="0" name=""/>
        <dsp:cNvSpPr/>
      </dsp:nvSpPr>
      <dsp:spPr>
        <a:xfrm rot="5400000">
          <a:off x="9278187" y="5744543"/>
          <a:ext cx="147170" cy="147170"/>
        </a:xfrm>
        <a:prstGeom prst="rightArrow">
          <a:avLst>
            <a:gd name="adj1" fmla="val 66700"/>
            <a:gd name="adj2" fmla="val 50000"/>
          </a:avLst>
        </a:prstGeom>
        <a:gradFill rotWithShape="0">
          <a:gsLst>
            <a:gs pos="0">
              <a:schemeClr val="accent1">
                <a:shade val="90000"/>
                <a:hueOff val="375112"/>
                <a:satOff val="-6927"/>
                <a:lumOff val="32127"/>
                <a:alphaOff val="0"/>
                <a:shade val="51000"/>
                <a:satMod val="130000"/>
              </a:schemeClr>
            </a:gs>
            <a:gs pos="80000">
              <a:schemeClr val="accent1">
                <a:shade val="90000"/>
                <a:hueOff val="375112"/>
                <a:satOff val="-6927"/>
                <a:lumOff val="32127"/>
                <a:alphaOff val="0"/>
                <a:shade val="93000"/>
                <a:satMod val="130000"/>
              </a:schemeClr>
            </a:gs>
            <a:gs pos="100000">
              <a:schemeClr val="accent1">
                <a:shade val="90000"/>
                <a:hueOff val="375112"/>
                <a:satOff val="-6927"/>
                <a:lumOff val="3212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9826" y="5965298"/>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Atención Médica y Odontológica</a:t>
          </a:r>
        </a:p>
      </dsp:txBody>
      <dsp:txXfrm>
        <a:off x="7694457" y="5989929"/>
        <a:ext cx="3314629" cy="791710"/>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4.png"/><Relationship Id="rId1" Type="http://schemas.openxmlformats.org/officeDocument/2006/relationships/hyperlink" Target="#Contenido!A1"/><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10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5.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0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chart" Target="../charts/chart46.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8.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Contenido!A106"/><Relationship Id="rId1" Type="http://schemas.openxmlformats.org/officeDocument/2006/relationships/chart" Target="../charts/chart50.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2.xml"/></Relationships>
</file>

<file path=xl/drawings/_rels/drawing12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15.png"/><Relationship Id="rId1" Type="http://schemas.openxmlformats.org/officeDocument/2006/relationships/hyperlink" Target="#INDICE!A1"/></Relationships>
</file>

<file path=xl/drawings/_rels/drawing1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5.xml"/></Relationships>
</file>

<file path=xl/drawings/_rels/drawing1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29.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16.png"/><Relationship Id="rId1" Type="http://schemas.openxmlformats.org/officeDocument/2006/relationships/hyperlink" Target="#Contenido!A148"/></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5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hyperlink" Target="#Contenido!A1"/></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Contenido!A26"/></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9.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9.png"/><Relationship Id="rId1" Type="http://schemas.openxmlformats.org/officeDocument/2006/relationships/hyperlink" Target="#Contenido!A60"/></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3.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5.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7.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8.xml"/><Relationship Id="rId5" Type="http://schemas.openxmlformats.org/officeDocument/2006/relationships/image" Target="../media/image10.png"/><Relationship Id="rId4"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4.png"/></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11.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5.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Contenido!A107"/></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0.xml.rels><?xml version="1.0" encoding="UTF-8" standalone="yes"?>
<Relationships xmlns="http://schemas.openxmlformats.org/package/2006/relationships"><Relationship Id="rId1" Type="http://schemas.openxmlformats.org/officeDocument/2006/relationships/image" Target="../media/image4.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8.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12.png"/><Relationship Id="rId1" Type="http://schemas.openxmlformats.org/officeDocument/2006/relationships/hyperlink" Target="#Contenido!A1"/></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77.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3.png"/><Relationship Id="rId1" Type="http://schemas.openxmlformats.org/officeDocument/2006/relationships/hyperlink" Target="#Contenido!A58"/></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8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4.png"/><Relationship Id="rId1" Type="http://schemas.openxmlformats.org/officeDocument/2006/relationships/hyperlink" Target="#Contenido!A47"/></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4.xml"/></Relationships>
</file>

<file path=xl/drawings/_rels/drawing83.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58"/></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6.xml"/></Relationships>
</file>

<file path=xl/drawings/_rels/drawing8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7.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9.xml"/></Relationships>
</file>

<file path=xl/drawings/_rels/drawing92.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INDICE!A1"/></Relationships>
</file>

<file path=xl/drawings/_rels/drawing9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134"/></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23811</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0" y="0"/>
          <a:ext cx="18464211" cy="27855861"/>
        </a:xfrm>
        <a:prstGeom prst="rect">
          <a:avLst/>
        </a:prstGeom>
        <a:noFill/>
        <a:ln>
          <a:noFill/>
        </a:ln>
      </xdr:spPr>
    </xdr:pic>
    <xdr:clientData/>
  </xdr:twoCellAnchor>
  <xdr:twoCellAnchor>
    <xdr:from>
      <xdr:col>0</xdr:col>
      <xdr:colOff>789894</xdr:colOff>
      <xdr:row>40</xdr:row>
      <xdr:rowOff>114300</xdr:rowOff>
    </xdr:from>
    <xdr:to>
      <xdr:col>10</xdr:col>
      <xdr:colOff>533400</xdr:colOff>
      <xdr:row>80</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789894" y="8686800"/>
          <a:ext cx="17079006" cy="108394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100" b="1" cap="all">
              <a:solidFill>
                <a:schemeClr val="lt1"/>
              </a:solidFill>
              <a:effectLst/>
              <a:latin typeface="+mn-lt"/>
              <a:ea typeface="+mn-ea"/>
              <a:cs typeface="+mn-cs"/>
            </a:rPr>
            <a:t>SDss Ley 87-01</a:t>
          </a:r>
          <a:endParaRPr lang="es-DO" sz="9600">
            <a:effectLst/>
          </a:endParaRPr>
        </a:p>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Sistema Dominicano de seguridad social (SDss) </a:t>
          </a:r>
        </a:p>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Ley 87-01</a:t>
          </a:r>
        </a:p>
        <a:p>
          <a:pPr algn="ctr"/>
          <a:endParaRPr lang="es-DO" sz="9600" b="1"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a:t>
          </a:r>
        </a:p>
        <a:p>
          <a:pPr algn="ctr"/>
          <a:r>
            <a:rPr lang="es-DO" sz="6600" b="1" cap="all">
              <a:solidFill>
                <a:schemeClr val="accent1">
                  <a:lumMod val="50000"/>
                </a:schemeClr>
              </a:solidFill>
              <a:effectLst/>
              <a:latin typeface="Arial" panose="020B0604020202020204" pitchFamily="34" charset="0"/>
              <a:ea typeface="+mn-ea"/>
              <a:cs typeface="Arial" panose="020B0604020202020204" pitchFamily="34" charset="0"/>
            </a:rPr>
            <a:t>Mensual: MArzo 2025</a:t>
          </a: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168087</xdr:colOff>
      <xdr:row>6</xdr:row>
      <xdr:rowOff>56029</xdr:rowOff>
    </xdr:from>
    <xdr:to>
      <xdr:col>12</xdr:col>
      <xdr:colOff>638735</xdr:colOff>
      <xdr:row>37</xdr:row>
      <xdr:rowOff>302558</xdr:rowOff>
    </xdr:to>
    <xdr:graphicFrame macro="">
      <xdr:nvGraphicFramePr>
        <xdr:cNvPr id="2" name="Diagrama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40820</xdr:colOff>
      <xdr:row>26</xdr:row>
      <xdr:rowOff>149679</xdr:rowOff>
    </xdr:from>
    <xdr:to>
      <xdr:col>10</xdr:col>
      <xdr:colOff>666749</xdr:colOff>
      <xdr:row>62</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26</xdr:row>
      <xdr:rowOff>69273</xdr:rowOff>
    </xdr:from>
    <xdr:to>
      <xdr:col>10</xdr:col>
      <xdr:colOff>710044</xdr:colOff>
      <xdr:row>69</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66</xdr:row>
      <xdr:rowOff>17318</xdr:rowOff>
    </xdr:from>
    <xdr:to>
      <xdr:col>7</xdr:col>
      <xdr:colOff>0</xdr:colOff>
      <xdr:row>68</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10</xdr:row>
      <xdr:rowOff>40822</xdr:rowOff>
    </xdr:from>
    <xdr:to>
      <xdr:col>9</xdr:col>
      <xdr:colOff>612322</xdr:colOff>
      <xdr:row>51</xdr:row>
      <xdr:rowOff>54429</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0.04733</cdr:x>
      <cdr:y>0.90625</cdr:y>
    </cdr:from>
    <cdr:to>
      <cdr:x>0.4349</cdr:x>
      <cdr:y>0.9832</cdr:y>
    </cdr:to>
    <cdr:sp macro="" textlink="">
      <cdr:nvSpPr>
        <cdr:cNvPr id="2" name="CuadroTexto 1"/>
        <cdr:cNvSpPr txBox="1"/>
      </cdr:nvSpPr>
      <cdr:spPr>
        <a:xfrm xmlns:a="http://schemas.openxmlformats.org/drawingml/2006/main">
          <a:off x="745190" y="8405538"/>
          <a:ext cx="6101525" cy="713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271343</xdr:colOff>
      <xdr:row>16</xdr:row>
      <xdr:rowOff>112058</xdr:rowOff>
    </xdr:from>
    <xdr:to>
      <xdr:col>12</xdr:col>
      <xdr:colOff>527237</xdr:colOff>
      <xdr:row>24</xdr:row>
      <xdr:rowOff>179294</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71343" y="3160058"/>
          <a:ext cx="9265423" cy="15912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25</xdr:row>
      <xdr:rowOff>108857</xdr:rowOff>
    </xdr:from>
    <xdr:to>
      <xdr:col>9</xdr:col>
      <xdr:colOff>1211034</xdr:colOff>
      <xdr:row>59</xdr:row>
      <xdr:rowOff>27214</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56</xdr:row>
      <xdr:rowOff>95250</xdr:rowOff>
    </xdr:from>
    <xdr:to>
      <xdr:col>3</xdr:col>
      <xdr:colOff>217714</xdr:colOff>
      <xdr:row>58</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18</xdr:col>
      <xdr:colOff>0</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6</xdr:col>
      <xdr:colOff>935182</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24</xdr:row>
      <xdr:rowOff>56029</xdr:rowOff>
    </xdr:from>
    <xdr:to>
      <xdr:col>8</xdr:col>
      <xdr:colOff>1535206</xdr:colOff>
      <xdr:row>56</xdr:row>
      <xdr:rowOff>56030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33617</xdr:colOff>
      <xdr:row>25</xdr:row>
      <xdr:rowOff>44824</xdr:rowOff>
    </xdr:from>
    <xdr:to>
      <xdr:col>8</xdr:col>
      <xdr:colOff>1456764</xdr:colOff>
      <xdr:row>54</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42058</xdr:colOff>
      <xdr:row>26</xdr:row>
      <xdr:rowOff>27215</xdr:rowOff>
    </xdr:from>
    <xdr:to>
      <xdr:col>12</xdr:col>
      <xdr:colOff>1170216</xdr:colOff>
      <xdr:row>62</xdr:row>
      <xdr:rowOff>165760</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99392</xdr:rowOff>
    </xdr:from>
    <xdr:to>
      <xdr:col>8</xdr:col>
      <xdr:colOff>488674</xdr:colOff>
      <xdr:row>31</xdr:row>
      <xdr:rowOff>16565</xdr:rowOff>
    </xdr:to>
    <xdr:graphicFrame macro="">
      <xdr:nvGraphicFramePr>
        <xdr:cNvPr id="3" name="Gráfico 2">
          <a:extLst>
            <a:ext uri="{FF2B5EF4-FFF2-40B4-BE49-F238E27FC236}">
              <a16:creationId xmlns:a16="http://schemas.microsoft.com/office/drawing/2014/main" id="{00000000-0008-0000-6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600" b="1">
              <a:solidFill>
                <a:schemeClr val="lt1"/>
              </a:solidFill>
              <a:effectLst/>
              <a:latin typeface="+mn-lt"/>
              <a:ea typeface="+mn-ea"/>
              <a:cs typeface="+mn-cs"/>
            </a:rPr>
            <a:t>Generales del Sistema Dominicano</a:t>
          </a:r>
          <a:r>
            <a:rPr lang="es-DO" sz="2600" b="1" baseline="0">
              <a:solidFill>
                <a:schemeClr val="lt1"/>
              </a:solidFill>
              <a:effectLst/>
              <a:latin typeface="+mn-lt"/>
              <a:ea typeface="+mn-ea"/>
              <a:cs typeface="+mn-cs"/>
            </a:rPr>
            <a:t> </a:t>
          </a:r>
          <a:r>
            <a:rPr lang="es-DO" sz="2600" b="1">
              <a:solidFill>
                <a:schemeClr val="lt1"/>
              </a:solidFill>
              <a:effectLst/>
              <a:latin typeface="+mn-lt"/>
              <a:ea typeface="+mn-ea"/>
              <a:cs typeface="+mn-cs"/>
            </a:rPr>
            <a:t>de la Seguridad Social (SDSS) </a:t>
          </a:r>
          <a:endParaRPr lang="es-DO" sz="2600">
            <a:effectLst/>
          </a:endParaRPr>
        </a:p>
      </xdr:txBody>
    </xdr:sp>
    <xdr:clientData/>
  </xdr:twoCellAnchor>
  <xdr:twoCellAnchor editAs="oneCell">
    <xdr:from>
      <xdr:col>0</xdr:col>
      <xdr:colOff>210671</xdr:colOff>
      <xdr:row>0</xdr:row>
      <xdr:rowOff>152399</xdr:rowOff>
    </xdr:from>
    <xdr:to>
      <xdr:col>1</xdr:col>
      <xdr:colOff>275442</xdr:colOff>
      <xdr:row>2</xdr:row>
      <xdr:rowOff>125184</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14</xdr:row>
      <xdr:rowOff>34637</xdr:rowOff>
    </xdr:from>
    <xdr:to>
      <xdr:col>3</xdr:col>
      <xdr:colOff>744682</xdr:colOff>
      <xdr:row>43</xdr:row>
      <xdr:rowOff>0</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935490</xdr:colOff>
      <xdr:row>15</xdr:row>
      <xdr:rowOff>1</xdr:rowOff>
    </xdr:from>
    <xdr:to>
      <xdr:col>7</xdr:col>
      <xdr:colOff>813955</xdr:colOff>
      <xdr:row>43</xdr:row>
      <xdr:rowOff>86592</xdr:rowOff>
    </xdr:to>
    <xdr:graphicFrame macro="">
      <xdr:nvGraphicFramePr>
        <xdr:cNvPr id="6" name="Gráfico 5">
          <a:extLst>
            <a:ext uri="{FF2B5EF4-FFF2-40B4-BE49-F238E27FC236}">
              <a16:creationId xmlns:a16="http://schemas.microsoft.com/office/drawing/2014/main" id="{00000000-0008-0000-67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22</xdr:row>
      <xdr:rowOff>369794</xdr:rowOff>
    </xdr:from>
    <xdr:to>
      <xdr:col>11</xdr:col>
      <xdr:colOff>1143000</xdr:colOff>
      <xdr:row>39</xdr:row>
      <xdr:rowOff>134471</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16</xdr:row>
      <xdr:rowOff>17318</xdr:rowOff>
    </xdr:from>
    <xdr:to>
      <xdr:col>5</xdr:col>
      <xdr:colOff>218643</xdr:colOff>
      <xdr:row>59</xdr:row>
      <xdr:rowOff>118752</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1021773</xdr:colOff>
      <xdr:row>16</xdr:row>
      <xdr:rowOff>103909</xdr:rowOff>
    </xdr:from>
    <xdr:to>
      <xdr:col>8</xdr:col>
      <xdr:colOff>2899559</xdr:colOff>
      <xdr:row>59</xdr:row>
      <xdr:rowOff>75457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584488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57</xdr:row>
      <xdr:rowOff>285749</xdr:rowOff>
    </xdr:from>
    <xdr:to>
      <xdr:col>26</xdr:col>
      <xdr:colOff>365719</xdr:colOff>
      <xdr:row>63</xdr:row>
      <xdr:rowOff>159565</xdr:rowOff>
    </xdr:to>
    <xdr:pic>
      <xdr:nvPicPr>
        <xdr:cNvPr id="6" name="Imagen 5">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3"/>
        <a:stretch>
          <a:fillRect/>
        </a:stretch>
      </xdr:blipFill>
      <xdr:spPr>
        <a:xfrm>
          <a:off x="24503061" y="20026312"/>
          <a:ext cx="9509719" cy="215981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23</xdr:row>
      <xdr:rowOff>47622</xdr:rowOff>
    </xdr:from>
    <xdr:to>
      <xdr:col>9</xdr:col>
      <xdr:colOff>2043545</xdr:colOff>
      <xdr:row>56</xdr:row>
      <xdr:rowOff>212144</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23</xdr:row>
      <xdr:rowOff>11206</xdr:rowOff>
    </xdr:from>
    <xdr:to>
      <xdr:col>10</xdr:col>
      <xdr:colOff>773206</xdr:colOff>
      <xdr:row>39</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79562</xdr:colOff>
      <xdr:row>24</xdr:row>
      <xdr:rowOff>4003</xdr:rowOff>
    </xdr:from>
    <xdr:to>
      <xdr:col>18</xdr:col>
      <xdr:colOff>879662</xdr:colOff>
      <xdr:row>37</xdr:row>
      <xdr:rowOff>63874</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chemeClr val="lt1"/>
              </a:solidFill>
              <a:effectLst/>
              <a:latin typeface="+mn-lt"/>
              <a:ea typeface="+mn-ea"/>
              <a:cs typeface="+mn-cs"/>
            </a:rPr>
            <a:t>Sistema Dominicano de Seguridad Social (SDSS)</a:t>
          </a:r>
          <a:endParaRPr lang="es-ES" sz="5400">
            <a:effectLst/>
          </a:endParaRPr>
        </a:p>
        <a:p>
          <a:pPr algn="ctr" eaLnBrk="1" fontAlgn="auto" latinLnBrk="0" hangingPunct="1"/>
          <a:r>
            <a:rPr lang="es-DO" sz="5400" b="1">
              <a:solidFill>
                <a:schemeClr val="lt1"/>
              </a:solidFill>
              <a:effectLst/>
              <a:latin typeface="+mn-lt"/>
              <a:ea typeface="+mn-ea"/>
              <a:cs typeface="+mn-cs"/>
            </a:rPr>
            <a:t>Afiliación al Seguro</a:t>
          </a:r>
          <a:r>
            <a:rPr lang="es-DO" sz="5400" b="1" baseline="0">
              <a:solidFill>
                <a:schemeClr val="lt1"/>
              </a:solidFill>
              <a:effectLst/>
              <a:latin typeface="+mn-lt"/>
              <a:ea typeface="+mn-ea"/>
              <a:cs typeface="+mn-cs"/>
            </a:rPr>
            <a:t> Familiar de Salud del Régimen Contributivo (RC)</a:t>
          </a:r>
          <a:endParaRPr lang="es-DO" sz="5400">
            <a:effectLst/>
          </a:endParaRPr>
        </a:p>
      </xdr:txBody>
    </xdr:sp>
    <xdr:clientData/>
  </xdr:twoCellAnchor>
  <xdr:twoCellAnchor editAs="oneCell">
    <xdr:from>
      <xdr:col>0</xdr:col>
      <xdr:colOff>338160</xdr:colOff>
      <xdr:row>0</xdr:row>
      <xdr:rowOff>311727</xdr:rowOff>
    </xdr:from>
    <xdr:to>
      <xdr:col>1</xdr:col>
      <xdr:colOff>710044</xdr:colOff>
      <xdr:row>1</xdr:row>
      <xdr:rowOff>652028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338160" y="311727"/>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147840</xdr:rowOff>
    </xdr:from>
    <xdr:to>
      <xdr:col>9</xdr:col>
      <xdr:colOff>1524000</xdr:colOff>
      <xdr:row>58</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373329</xdr:rowOff>
    </xdr:from>
    <xdr:to>
      <xdr:col>11</xdr:col>
      <xdr:colOff>1524000</xdr:colOff>
      <xdr:row>42</xdr:row>
      <xdr:rowOff>179365</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0.02418</cdr:x>
      <cdr:y>0.91862</cdr:y>
    </cdr:from>
    <cdr:to>
      <cdr:x>0.63272</cdr:x>
      <cdr:y>0.97308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86454" y="9112533"/>
          <a:ext cx="9727363" cy="540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566457</xdr:colOff>
      <xdr:row>1</xdr:row>
      <xdr:rowOff>123265</xdr:rowOff>
    </xdr:from>
    <xdr:to>
      <xdr:col>2</xdr:col>
      <xdr:colOff>185457</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66457" y="31376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23811</xdr:colOff>
      <xdr:row>4</xdr:row>
      <xdr:rowOff>-1</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0"/>
          <a:ext cx="23883936" cy="16192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433387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89646</xdr:colOff>
      <xdr:row>22</xdr:row>
      <xdr:rowOff>201704</xdr:rowOff>
    </xdr:from>
    <xdr:to>
      <xdr:col>12</xdr:col>
      <xdr:colOff>695324</xdr:colOff>
      <xdr:row>52</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23</xdr:row>
      <xdr:rowOff>9525</xdr:rowOff>
    </xdr:from>
    <xdr:to>
      <xdr:col>9</xdr:col>
      <xdr:colOff>333375</xdr:colOff>
      <xdr:row>49</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25</xdr:row>
      <xdr:rowOff>0</xdr:rowOff>
    </xdr:from>
    <xdr:to>
      <xdr:col>6</xdr:col>
      <xdr:colOff>625928</xdr:colOff>
      <xdr:row>51</xdr:row>
      <xdr:rowOff>68034</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49</xdr:row>
      <xdr:rowOff>204107</xdr:rowOff>
    </xdr:from>
    <xdr:to>
      <xdr:col>6</xdr:col>
      <xdr:colOff>602796</xdr:colOff>
      <xdr:row>50</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4</xdr:row>
      <xdr:rowOff>247650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9545300" cy="18669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baseline="0">
              <a:solidFill>
                <a:schemeClr val="lt1"/>
              </a:solidFill>
              <a:effectLst/>
              <a:latin typeface="+mn-lt"/>
              <a:ea typeface="+mn-ea"/>
              <a:cs typeface="+mn-cs"/>
            </a:rPr>
            <a:t>Sistema Dominicano de Seguridad Social (SDSS)</a:t>
          </a:r>
          <a:endParaRPr lang="es-DO" sz="3200" b="1" i="0">
            <a:solidFill>
              <a:schemeClr val="lt1"/>
            </a:solidFill>
            <a:effectLst/>
            <a:latin typeface="+mn-lt"/>
            <a:ea typeface="+mn-ea"/>
            <a:cs typeface="+mn-cs"/>
          </a:endParaRPr>
        </a:p>
        <a:p>
          <a:pPr algn="ctr"/>
          <a:r>
            <a:rPr lang="es-DO" sz="3200" b="1">
              <a:solidFill>
                <a:schemeClr val="lt1"/>
              </a:solidFill>
              <a:effectLst/>
              <a:latin typeface="+mn-lt"/>
              <a:ea typeface="+mn-ea"/>
              <a:cs typeface="+mn-cs"/>
            </a:rPr>
            <a:t>Afiliación al Seguro de Vejez, Discapacidad y Sobrevivencia</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(SVDS)</a:t>
          </a:r>
          <a:endParaRPr lang="es-DO" sz="3200">
            <a:effectLst/>
          </a:endParaRPr>
        </a:p>
      </xdr:txBody>
    </xdr:sp>
    <xdr:clientData/>
  </xdr:twoCellAnchor>
  <xdr:twoCellAnchor editAs="oneCell">
    <xdr:from>
      <xdr:col>0</xdr:col>
      <xdr:colOff>291353</xdr:colOff>
      <xdr:row>0</xdr:row>
      <xdr:rowOff>176893</xdr:rowOff>
    </xdr:from>
    <xdr:to>
      <xdr:col>1</xdr:col>
      <xdr:colOff>515407</xdr:colOff>
      <xdr:row>3</xdr:row>
      <xdr:rowOff>221797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4.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23</xdr:row>
      <xdr:rowOff>138546</xdr:rowOff>
    </xdr:from>
    <xdr:to>
      <xdr:col>11</xdr:col>
      <xdr:colOff>1264228</xdr:colOff>
      <xdr:row>68</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5.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0</xdr:colOff>
      <xdr:row>22</xdr:row>
      <xdr:rowOff>900545</xdr:rowOff>
    </xdr:from>
    <xdr:to>
      <xdr:col>13</xdr:col>
      <xdr:colOff>883227</xdr:colOff>
      <xdr:row>65</xdr:row>
      <xdr:rowOff>34635</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81643</xdr:colOff>
      <xdr:row>16</xdr:row>
      <xdr:rowOff>68036</xdr:rowOff>
    </xdr:from>
    <xdr:to>
      <xdr:col>7</xdr:col>
      <xdr:colOff>966107</xdr:colOff>
      <xdr:row>39</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24818</xdr:colOff>
      <xdr:row>15</xdr:row>
      <xdr:rowOff>122465</xdr:rowOff>
    </xdr:from>
    <xdr:to>
      <xdr:col>8</xdr:col>
      <xdr:colOff>843643</xdr:colOff>
      <xdr:row>37</xdr:row>
      <xdr:rowOff>163285</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47</xdr:row>
      <xdr:rowOff>138545</xdr:rowOff>
    </xdr:from>
    <xdr:to>
      <xdr:col>12</xdr:col>
      <xdr:colOff>467592</xdr:colOff>
      <xdr:row>69</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51955</xdr:rowOff>
    </xdr:from>
    <xdr:to>
      <xdr:col>12</xdr:col>
      <xdr:colOff>606136</xdr:colOff>
      <xdr:row>47</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86590</xdr:colOff>
      <xdr:row>23</xdr:row>
      <xdr:rowOff>129886</xdr:rowOff>
    </xdr:from>
    <xdr:to>
      <xdr:col>16</xdr:col>
      <xdr:colOff>976311</xdr:colOff>
      <xdr:row>52</xdr:row>
      <xdr:rowOff>47625</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4.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5.xml><?xml version="1.0" encoding="utf-8"?>
<xdr:wsDr xmlns:xdr="http://schemas.openxmlformats.org/drawingml/2006/spreadsheetDrawing" xmlns:a="http://schemas.openxmlformats.org/drawingml/2006/main">
  <xdr:twoCellAnchor>
    <xdr:from>
      <xdr:col>8</xdr:col>
      <xdr:colOff>640774</xdr:colOff>
      <xdr:row>29</xdr:row>
      <xdr:rowOff>34636</xdr:rowOff>
    </xdr:from>
    <xdr:to>
      <xdr:col>14</xdr:col>
      <xdr:colOff>1387928</xdr:colOff>
      <xdr:row>67</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28</xdr:row>
      <xdr:rowOff>122464</xdr:rowOff>
    </xdr:from>
    <xdr:to>
      <xdr:col>8</xdr:col>
      <xdr:colOff>155864</xdr:colOff>
      <xdr:row>67</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0</xdr:row>
      <xdr:rowOff>958977</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67</xdr:row>
      <xdr:rowOff>122465</xdr:rowOff>
    </xdr:from>
    <xdr:to>
      <xdr:col>3</xdr:col>
      <xdr:colOff>709466</xdr:colOff>
      <xdr:row>69</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22</xdr:row>
      <xdr:rowOff>33618</xdr:rowOff>
    </xdr:from>
    <xdr:to>
      <xdr:col>7</xdr:col>
      <xdr:colOff>504265</xdr:colOff>
      <xdr:row>55</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22</xdr:row>
      <xdr:rowOff>51227</xdr:rowOff>
    </xdr:from>
    <xdr:to>
      <xdr:col>14</xdr:col>
      <xdr:colOff>1197429</xdr:colOff>
      <xdr:row>55</xdr:row>
      <xdr:rowOff>163286</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8.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1</xdr:colOff>
      <xdr:row>23</xdr:row>
      <xdr:rowOff>173183</xdr:rowOff>
    </xdr:from>
    <xdr:to>
      <xdr:col>7</xdr:col>
      <xdr:colOff>329047</xdr:colOff>
      <xdr:row>59</xdr:row>
      <xdr:rowOff>17319</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24</xdr:row>
      <xdr:rowOff>103909</xdr:rowOff>
    </xdr:from>
    <xdr:to>
      <xdr:col>14</xdr:col>
      <xdr:colOff>294409</xdr:colOff>
      <xdr:row>59</xdr:row>
      <xdr:rowOff>86591</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62779</xdr:colOff>
      <xdr:row>23</xdr:row>
      <xdr:rowOff>34636</xdr:rowOff>
    </xdr:from>
    <xdr:to>
      <xdr:col>8</xdr:col>
      <xdr:colOff>2996045</xdr:colOff>
      <xdr:row>78</xdr:row>
      <xdr:rowOff>88757</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0</xdr:row>
      <xdr:rowOff>1147329</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76200</xdr:rowOff>
    </xdr:from>
    <xdr:to>
      <xdr:col>10</xdr:col>
      <xdr:colOff>2133600</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xdr:row>
      <xdr:rowOff>23132</xdr:rowOff>
    </xdr:from>
    <xdr:to>
      <xdr:col>12</xdr:col>
      <xdr:colOff>404812</xdr:colOff>
      <xdr:row>58</xdr:row>
      <xdr:rowOff>95250</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63010"/>
          <a:ext cx="11293929" cy="7683233"/>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1</xdr:colOff>
      <xdr:row>19</xdr:row>
      <xdr:rowOff>155864</xdr:rowOff>
    </xdr:from>
    <xdr:to>
      <xdr:col>10</xdr:col>
      <xdr:colOff>2078183</xdr:colOff>
      <xdr:row>71</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4.xml><?xml version="1.0" encoding="utf-8"?>
<xdr:wsDr xmlns:xdr="http://schemas.openxmlformats.org/drawingml/2006/spreadsheetDrawing" xmlns:a="http://schemas.openxmlformats.org/drawingml/2006/main">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11206</xdr:rowOff>
    </xdr:from>
    <xdr:to>
      <xdr:col>6</xdr:col>
      <xdr:colOff>1154206</xdr:colOff>
      <xdr:row>33</xdr:row>
      <xdr:rowOff>100853</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17318</xdr:colOff>
      <xdr:row>23</xdr:row>
      <xdr:rowOff>160082</xdr:rowOff>
    </xdr:from>
    <xdr:to>
      <xdr:col>8</xdr:col>
      <xdr:colOff>1431226</xdr:colOff>
      <xdr:row>52</xdr:row>
      <xdr:rowOff>43296</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245688</xdr:colOff>
      <xdr:row>10</xdr:row>
      <xdr:rowOff>149598</xdr:rowOff>
    </xdr:from>
    <xdr:to>
      <xdr:col>9</xdr:col>
      <xdr:colOff>493059</xdr:colOff>
      <xdr:row>43</xdr:row>
      <xdr:rowOff>123265</xdr:rowOff>
    </xdr:to>
    <xdr:graphicFrame macro="">
      <xdr:nvGraphicFramePr>
        <xdr:cNvPr id="2" name="Gráfico 1">
          <a:extLst>
            <a:ext uri="{FF2B5EF4-FFF2-40B4-BE49-F238E27FC236}">
              <a16:creationId xmlns:a16="http://schemas.microsoft.com/office/drawing/2014/main" id="{00000000-0008-0000-4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0.10982</cdr:x>
      <cdr:y>0.85337</cdr:y>
    </cdr:from>
    <cdr:to>
      <cdr:x>0.44436</cdr:x>
      <cdr:y>0.92548</cdr:y>
    </cdr:to>
    <cdr:sp macro="" textlink="">
      <cdr:nvSpPr>
        <cdr:cNvPr id="2" name="CuadroTexto 1"/>
        <cdr:cNvSpPr txBox="1"/>
      </cdr:nvSpPr>
      <cdr:spPr>
        <a:xfrm xmlns:a="http://schemas.openxmlformats.org/drawingml/2006/main">
          <a:off x="719139" y="3381375"/>
          <a:ext cx="219075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a:t>Fuente:</a:t>
          </a:r>
          <a:r>
            <a:rPr lang="es-DO" sz="1400" baseline="0"/>
            <a:t> TSS</a:t>
          </a:r>
          <a:endParaRPr lang="es-DO" sz="1400"/>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190501</xdr:colOff>
      <xdr:row>31</xdr:row>
      <xdr:rowOff>1</xdr:rowOff>
    </xdr:from>
    <xdr:to>
      <xdr:col>7</xdr:col>
      <xdr:colOff>231322</xdr:colOff>
      <xdr:row>71</xdr:row>
      <xdr:rowOff>166687</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513829</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40000"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80.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0.16752</cdr:x>
      <cdr:y>0.90765</cdr:y>
    </cdr:from>
    <cdr:to>
      <cdr:x>0.42678</cdr:x>
      <cdr:y>0.96554</cdr:y>
    </cdr:to>
    <cdr:sp macro="" textlink="">
      <cdr:nvSpPr>
        <cdr:cNvPr id="2" name="CuadroTexto 1"/>
        <cdr:cNvSpPr txBox="1"/>
      </cdr:nvSpPr>
      <cdr:spPr>
        <a:xfrm xmlns:a="http://schemas.openxmlformats.org/drawingml/2006/main">
          <a:off x="2644711" y="8191499"/>
          <a:ext cx="4093104" cy="52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2400"/>
            <a:t>Fuente:</a:t>
          </a:r>
          <a:r>
            <a:rPr lang="es-DO" sz="2400" baseline="0"/>
            <a:t> TSS</a:t>
          </a:r>
          <a:endParaRPr lang="es-DO" sz="24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138543</xdr:rowOff>
    </xdr:from>
    <xdr:to>
      <xdr:col>3</xdr:col>
      <xdr:colOff>710046</xdr:colOff>
      <xdr:row>43</xdr:row>
      <xdr:rowOff>155863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12</xdr:row>
      <xdr:rowOff>121227</xdr:rowOff>
    </xdr:from>
    <xdr:to>
      <xdr:col>4</xdr:col>
      <xdr:colOff>756633</xdr:colOff>
      <xdr:row>41</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38</xdr:row>
      <xdr:rowOff>76694</xdr:rowOff>
    </xdr:from>
    <xdr:to>
      <xdr:col>1</xdr:col>
      <xdr:colOff>1001980</xdr:colOff>
      <xdr:row>40</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152400</xdr:rowOff>
    </xdr:from>
    <xdr:to>
      <xdr:col>10</xdr:col>
      <xdr:colOff>1021772</xdr:colOff>
      <xdr:row>65</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27215</xdr:colOff>
      <xdr:row>16</xdr:row>
      <xdr:rowOff>163286</xdr:rowOff>
    </xdr:from>
    <xdr:to>
      <xdr:col>9</xdr:col>
      <xdr:colOff>1510393</xdr:colOff>
      <xdr:row>44</xdr:row>
      <xdr:rowOff>108858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471534</xdr:colOff>
      <xdr:row>0</xdr:row>
      <xdr:rowOff>238125</xdr:rowOff>
    </xdr:from>
    <xdr:to>
      <xdr:col>2</xdr:col>
      <xdr:colOff>309562</xdr:colOff>
      <xdr:row>5</xdr:row>
      <xdr:rowOff>96551</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534" y="238125"/>
          <a:ext cx="1362028" cy="1041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51955</xdr:colOff>
      <xdr:row>17</xdr:row>
      <xdr:rowOff>173181</xdr:rowOff>
    </xdr:from>
    <xdr:to>
      <xdr:col>8</xdr:col>
      <xdr:colOff>1718829</xdr:colOff>
      <xdr:row>62</xdr:row>
      <xdr:rowOff>93084</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40823</xdr:colOff>
      <xdr:row>14</xdr:row>
      <xdr:rowOff>176894</xdr:rowOff>
    </xdr:from>
    <xdr:to>
      <xdr:col>7</xdr:col>
      <xdr:colOff>1483177</xdr:colOff>
      <xdr:row>49</xdr:row>
      <xdr:rowOff>40822</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23</xdr:row>
      <xdr:rowOff>134711</xdr:rowOff>
    </xdr:from>
    <xdr:to>
      <xdr:col>7</xdr:col>
      <xdr:colOff>81643</xdr:colOff>
      <xdr:row>68</xdr:row>
      <xdr:rowOff>190500</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23</xdr:row>
      <xdr:rowOff>33619</xdr:rowOff>
    </xdr:from>
    <xdr:to>
      <xdr:col>8</xdr:col>
      <xdr:colOff>1098176</xdr:colOff>
      <xdr:row>40</xdr:row>
      <xdr:rowOff>100853</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4.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14</xdr:row>
      <xdr:rowOff>44824</xdr:rowOff>
    </xdr:from>
    <xdr:to>
      <xdr:col>4</xdr:col>
      <xdr:colOff>1602441</xdr:colOff>
      <xdr:row>50</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69272</xdr:colOff>
      <xdr:row>44</xdr:row>
      <xdr:rowOff>17318</xdr:rowOff>
    </xdr:from>
    <xdr:to>
      <xdr:col>11</xdr:col>
      <xdr:colOff>813955</xdr:colOff>
      <xdr:row>82</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0</xdr:colOff>
      <xdr:row>24</xdr:row>
      <xdr:rowOff>27213</xdr:rowOff>
    </xdr:from>
    <xdr:to>
      <xdr:col>12</xdr:col>
      <xdr:colOff>1298866</xdr:colOff>
      <xdr:row>71</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27214</xdr:rowOff>
    </xdr:from>
    <xdr:to>
      <xdr:col>3</xdr:col>
      <xdr:colOff>1836964</xdr:colOff>
      <xdr:row>50</xdr:row>
      <xdr:rowOff>81643</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 sheetId="10" refreshError="1"/>
    </sheetDataSet>
  </externalBook>
</externalLink>
</file>

<file path=xl/tables/table1.xml><?xml version="1.0" encoding="utf-8"?>
<table xmlns="http://schemas.openxmlformats.org/spreadsheetml/2006/main" id="2" name="Tabla2" displayName="Tabla2" ref="A4:L22" totalsRowShown="0" headerRowDxfId="671" dataDxfId="669" headerRowBorderDxfId="670" tableBorderDxfId="668" totalsRowBorderDxfId="667">
  <tableColumns count="12">
    <tableColumn id="1" name="Años" dataDxfId="666"/>
    <tableColumn id="3" name="Empresas Privadas" dataDxfId="665"/>
    <tableColumn id="4" name=" Empresas Públicas " dataDxfId="664"/>
    <tableColumn id="5" name="Empresas Públicas Centralizadas" dataDxfId="663"/>
    <tableColumn id="14" name="Empresas Pendiente en Clasificar" dataDxfId="662"/>
    <tableColumn id="7" name="Total Empresas" dataDxfId="661">
      <calculatedColumnFormula>SUM(B5:E5)</calculatedColumnFormula>
    </tableColumn>
    <tableColumn id="8" name=" Empleados Privados" dataDxfId="660"/>
    <tableColumn id="9" name="Empleados  Públicos " dataDxfId="659"/>
    <tableColumn id="10" name="Empleados Públicos Centralizados" dataDxfId="658"/>
    <tableColumn id="12" name="Total  Empleados" dataDxfId="657">
      <calculatedColumnFormula>SUM(G5:I5)+Tabla2[[#This Row],[Empresas y Empleados sin claficar]]</calculatedColumnFormula>
    </tableColumn>
    <tableColumn id="11" name="Empresas y Empleados sin claficar" dataDxfId="656">
      <calculatedColumnFormula>+Tabla2[[#This Row],[Empresas Pendiente en Clasificar]]</calculatedColumnFormula>
    </tableColumn>
    <tableColumn id="13" name="Relación Promedio Empleados / Empresas" dataDxfId="655"/>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2" totalsRowShown="0" headerRowDxfId="522" dataDxfId="520" headerRowBorderDxfId="521" tableBorderDxfId="519" totalsRowBorderDxfId="518">
  <tableColumns count="4">
    <tableColumn id="1" name="Año" dataDxfId="517" dataCellStyle="Normal 2"/>
    <tableColumn id="2" name="Cotizantes" dataDxfId="516" dataCellStyle="Millares 2"/>
    <tableColumn id="3" name="Afiliados " dataDxfId="515" dataCellStyle="Millares 2"/>
    <tableColumn id="4" name="Densidad de Cotizantes" dataDxfId="514"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2" totalsRowShown="0" headerRowDxfId="513" dataDxfId="511" headerRowBorderDxfId="512" tableBorderDxfId="510" totalsRowBorderDxfId="509">
  <tableColumns count="4">
    <tableColumn id="1" name="Años" dataDxfId="508" dataCellStyle="Normal 2"/>
    <tableColumn id="2" name="Trabajadores Cotizantes " dataDxfId="507" dataCellStyle="Millares 2"/>
    <tableColumn id="3" name="Población Ocupada Formal" dataDxfId="506" dataCellStyle="Millares 2"/>
    <tableColumn id="4" name="% Cotizantes/ Pobl. Asalariada" dataDxfId="505">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503" dataDxfId="501" headerRowBorderDxfId="502" tableBorderDxfId="500" headerRowCellStyle="Millares 5 2">
  <tableColumns count="3">
    <tableColumn id="1" name="Edad" totalsRowLabel="Fuente: SIPEN" dataDxfId="499" totalsRowDxfId="498" dataCellStyle="Normal 13 2"/>
    <tableColumn id="2" name="Cotizantes" dataDxfId="497" totalsRowDxfId="496"/>
    <tableColumn id="3" name="%" dataDxfId="495" totalsRowDxfId="494"/>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492" dataDxfId="490" headerRowBorderDxfId="491" tableBorderDxfId="489" totalsRowBorderDxfId="488">
  <tableColumns count="3">
    <tableColumn id="1" name="Cantidad de Salarios Mínimos Cotizables" dataDxfId="487" dataCellStyle="Normal 13 2"/>
    <tableColumn id="2" name="Cotizantes" dataDxfId="486"/>
    <tableColumn id="3" name="%" dataDxfId="485"/>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2" totalsRowShown="0" headerRowDxfId="484" dataDxfId="482" headerRowBorderDxfId="483" tableBorderDxfId="481" totalsRowBorderDxfId="480">
  <tableColumns count="7">
    <tableColumn id="1" name="Mes" dataDxfId="479"/>
    <tableColumn id="2" name="Afiliados Masculino" dataDxfId="478"/>
    <tableColumn id="3" name="Afiliados Femeninos" dataDxfId="477"/>
    <tableColumn id="4" name="Total _x000a_Afiliados" dataDxfId="476">
      <calculatedColumnFormula>+Tabla63[[#This Row],[Afiliados Femeninos]]+Tabla63[[#This Row],[Afiliados Masculino]]</calculatedColumnFormula>
    </tableColumn>
    <tableColumn id="5" name="Cotizantes Masculinos" dataDxfId="475"/>
    <tableColumn id="6" name="Cotizantes Femenino " dataDxfId="474"/>
    <tableColumn id="7" name="Total _x000a_Cotizantes" dataDxfId="473">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2" totalsRowShown="0" headerRowDxfId="472" dataDxfId="470" headerRowBorderDxfId="471">
  <tableColumns count="2">
    <tableColumn id="1" name="Períodos" dataDxfId="469"/>
    <tableColumn id="2" name="Casos" dataDxfId="468"/>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2" totalsRowShown="0" headerRowDxfId="467" dataDxfId="465" headerRowBorderDxfId="466" tableBorderDxfId="464" totalsRowBorderDxfId="463">
  <tableColumns count="15">
    <tableColumn id="1" name="Período" dataDxfId="462"/>
    <tableColumn id="2" name="Atlántico" dataDxfId="461"/>
    <tableColumn id="3" name="Crecer" dataDxfId="460"/>
    <tableColumn id="4" name="JMMB-BDI" dataDxfId="459"/>
    <tableColumn id="5" name="Popular" dataDxfId="458"/>
    <tableColumn id="6" name="Reservas" dataDxfId="457"/>
    <tableColumn id="7" name="Romana" dataDxfId="456"/>
    <tableColumn id="8" name="Siembra" dataDxfId="455"/>
    <tableColumn id="9" name="Total" dataDxfId="454"/>
    <tableColumn id="10" name="Ministerio de Hacienda" dataDxfId="453"/>
    <tableColumn id="11" name="Plan  Sustitutivo del Banco Central" dataDxfId="452"/>
    <tableColumn id="12" name="Plan  Sustitutivo del Banco de Reservas" dataDxfId="451"/>
    <tableColumn id="13" name="Plan Sustitutivo INABIMA" dataDxfId="450"/>
    <tableColumn id="14" name="Total Reparto" dataDxfId="449"/>
    <tableColumn id="15" name="Total General" dataDxfId="448"/>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4:O22" totalsRowShown="0" headerRowDxfId="447" dataDxfId="445" headerRowBorderDxfId="446" tableBorderDxfId="444" totalsRowBorderDxfId="443">
  <tableColumns count="15">
    <tableColumn id="1" name="Año" dataDxfId="442" totalsRowDxfId="441"/>
    <tableColumn id="2" name="Atlántico" dataDxfId="440" totalsRowDxfId="439"/>
    <tableColumn id="3" name="Crecer" dataDxfId="438" totalsRowDxfId="437"/>
    <tableColumn id="4" name="JMMB-BDI" dataDxfId="436" totalsRowDxfId="435"/>
    <tableColumn id="5" name="Popular" dataDxfId="434" totalsRowDxfId="433"/>
    <tableColumn id="6" name="Reservas" dataDxfId="432" totalsRowDxfId="431"/>
    <tableColumn id="7" name="Romana" dataDxfId="430" totalsRowDxfId="429"/>
    <tableColumn id="8" name="Siembra" dataDxfId="428" totalsRowDxfId="427"/>
    <tableColumn id="9" name="Total AFP" dataDxfId="426" totalsRowDxfId="425"/>
    <tableColumn id="10" name="FPBC" dataDxfId="424" totalsRowDxfId="423"/>
    <tableColumn id="11" name="Bco Reservas" dataDxfId="422" totalsRowDxfId="421"/>
    <tableColumn id="12" name="INABIMA" dataDxfId="420" totalsRowDxfId="419"/>
    <tableColumn id="13" name="Ministerio de Hacienda" dataDxfId="418" totalsRowDxfId="417"/>
    <tableColumn id="14" name="Total Reparto" dataDxfId="416" totalsRowDxfId="415"/>
    <tableColumn id="15" name="Total General" dataDxfId="414" totalsRowDxfId="413"/>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3" totalsRowShown="0" headerRowDxfId="412" dataDxfId="410" headerRowBorderDxfId="411">
  <tableColumns count="14">
    <tableColumn id="1" name="Años" dataDxfId="409"/>
    <tableColumn id="2" name="Atlántico" dataDxfId="408"/>
    <tableColumn id="3" name="Crecer" dataDxfId="407"/>
    <tableColumn id="4" name="JMMB-BDI" dataDxfId="406"/>
    <tableColumn id="5" name="Popular" dataDxfId="405"/>
    <tableColumn id="6" name="Reservas" dataDxfId="404"/>
    <tableColumn id="7" name="Romana" dataDxfId="403"/>
    <tableColumn id="8" name="Siembra" dataDxfId="402"/>
    <tableColumn id="9" name="Total" dataDxfId="401"/>
    <tableColumn id="10" name="Ministerio de Hacienda" dataDxfId="400"/>
    <tableColumn id="11" name="Plan  Sustitutivo del Banco Central" dataDxfId="399"/>
    <tableColumn id="12" name="Plan  Sustitutivo del Banco de Reservas" dataDxfId="398"/>
    <tableColumn id="13" name="Plan Sustitutivo INABIMA" dataDxfId="397"/>
    <tableColumn id="14" name="Total General" dataDxfId="396"/>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D22" totalsRowShown="0" headerRowDxfId="395" dataDxfId="393" headerRowBorderDxfId="394" tableBorderDxfId="392" totalsRowBorderDxfId="391">
  <tableColumns count="4">
    <tableColumn id="1" name="Años" dataDxfId="390"/>
    <tableColumn id="2" name="Ocupada Sector Formal" dataDxfId="389"/>
    <tableColumn id="3" name="Afiliados  SRL" dataDxfId="388"/>
    <tableColumn id="4" name="% Crecimiento" dataDxfId="387">
      <calculatedColumnFormula>C5/C4-1</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652" dataDxfId="650" headerRowBorderDxfId="651" tableBorderDxfId="649" totalsRowBorderDxfId="648">
  <tableColumns count="5">
    <tableColumn id="1" name="Rango de Empleados" dataDxfId="647"/>
    <tableColumn id="2" name="Empresas por rango" dataDxfId="646"/>
    <tableColumn id="3" name="% Empresas por rango" dataDxfId="645"/>
    <tableColumn id="4" name="Empleados por rango" dataDxfId="644"/>
    <tableColumn id="5" name="% Empleados por rango" dataDxfId="643"/>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385" dataDxfId="383" headerRowBorderDxfId="384" tableBorderDxfId="382" totalsRowBorderDxfId="381">
  <tableColumns count="7">
    <tableColumn id="1" name="Grupo" dataDxfId="380"/>
    <tableColumn id="2" name="Afiliados por Grupo de Edad" dataDxfId="379"/>
    <tableColumn id="3" name="%" dataDxfId="378"/>
    <tableColumn id="4" name="Hombres" dataDxfId="377"/>
    <tableColumn id="5" name=" % Hombres" dataDxfId="376">
      <calculatedColumnFormula>D5/B5</calculatedColumnFormula>
    </tableColumn>
    <tableColumn id="6" name="Mujeres" dataDxfId="375"/>
    <tableColumn id="7" name=" %  Mujeres" dataDxfId="374">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4" totalsRowShown="0" headerRowDxfId="371" dataDxfId="369" headerRowBorderDxfId="370" tableBorderDxfId="368" totalsRowBorderDxfId="367">
  <tableColumns count="5">
    <tableColumn id="1" name="Años" dataDxfId="366"/>
    <tableColumn id="2" name="Afiliación al SRL" dataDxfId="365"/>
    <tableColumn id="3" name="Total Casos de Accid. Laborales y Enf. Prof." dataDxfId="364"/>
    <tableColumn id="4" name="Accidentabilidad Afiliados_x000a_(No. de accidentes por cada 100,000 afiliados)" dataDxfId="363"/>
    <tableColumn id="5" name="Tasa de accidentabilidad   " dataDxfId="362"/>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17" headerRowDxfId="361" dataDxfId="359" headerRowBorderDxfId="360" tableBorderDxfId="358" totalsRowBorderDxfId="357" headerRowCellStyle="Normal 2">
  <autoFilter ref="A5:K17"/>
  <tableColumns count="11">
    <tableColumn id="1" name="Años" totalsRowLabel="Total" dataDxfId="356" totalsRowDxfId="355"/>
    <tableColumn id="2" name="Recaudo RC_x000a_ (Incluye recargos e Intereses)" dataDxfId="354" totalsRowDxfId="353"/>
    <tableColumn id="3" name="Aportes del Gob._x000a_Según Presupuesto                    (SFS RS)" dataDxfId="352" totalsRowDxfId="351"/>
    <tableColumn id="4" name="Rendimientos Inversiones *" dataDxfId="350" totalsRowDxfId="349"/>
    <tableColumn id="5" name="Aportes  a_x000a_ FONAMAT" dataDxfId="348" totalsRowDxfId="347"/>
    <tableColumn id="6" name="Aportes del Gob. Central Para pensionados" dataDxfId="346" totalsRowDxfId="345"/>
    <tableColumn id="7" name="Ingresos SDSS" dataDxfId="344"/>
    <tableColumn id="8" name="Pagos RC" dataDxfId="343" totalsRowDxfId="342"/>
    <tableColumn id="9" name="Pagos a SENASA RS " dataDxfId="341" totalsRowDxfId="340"/>
    <tableColumn id="10" name="Pago Salud Pensionados" dataDxfId="339" totalsRowDxfId="338"/>
    <tableColumn id="11" name="Egresos SDSS" totalsRowFunction="sum" dataDxfId="337"/>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16" totalsRowShown="0" headerRowDxfId="334" dataDxfId="332" headerRowBorderDxfId="333" tableBorderDxfId="331" totalsRowBorderDxfId="330">
  <tableColumns count="5">
    <tableColumn id="1" name="Períodos" dataDxfId="329" dataCellStyle="Normal 104"/>
    <tableColumn id="2" name="Sector  Público" dataDxfId="328"/>
    <tableColumn id="3" name="Sector Privado" dataDxfId="327"/>
    <tableColumn id="4" name="PE_Aportes Extraordinario Persona" dataDxfId="326"/>
    <tableColumn id="5" name="Recaudo Total" dataDxfId="325"/>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3" totalsRowShown="0" headerRowDxfId="323" dataDxfId="321" headerRowBorderDxfId="322" tableBorderDxfId="320" totalsRowBorderDxfId="319" headerRowCellStyle="Normal 105">
  <tableColumns count="7">
    <tableColumn id="1" name="Período" dataDxfId="318" dataCellStyle="Normal 105"/>
    <tableColumn id="2" name="Trabajador Sector Público" dataDxfId="317"/>
    <tableColumn id="3" name="Trabajador Sector Privado" dataDxfId="316"/>
    <tableColumn id="4" name=" Empleador Sector Público" dataDxfId="315"/>
    <tableColumn id="5" name="Empleador  Sector Privado" dataDxfId="314"/>
    <tableColumn id="6" name="PE_Aportes Extraordinario Persona" dataDxfId="313"/>
    <tableColumn id="7" name="Total Recaudo" dataDxfId="312"/>
  </tableColumns>
  <tableStyleInfo name="Estilo de tabla 1" showFirstColumn="0" showLastColumn="0" showRowStripes="1" showColumnStripes="0"/>
</table>
</file>

<file path=xl/tables/table25.xml><?xml version="1.0" encoding="utf-8"?>
<table xmlns="http://schemas.openxmlformats.org/spreadsheetml/2006/main" id="28" name="Tabla29" displayName="Tabla29" ref="A4:D8" totalsRowShown="0" headerRowDxfId="310" dataDxfId="308" headerRowBorderDxfId="309" tableBorderDxfId="307" dataCellStyle="Millares 4">
  <tableColumns count="4">
    <tableColumn id="1" name="Cuentas" dataDxfId="306" dataCellStyle="Millares 4"/>
    <tableColumn id="8" name="2024" dataDxfId="305" dataCellStyle="Millares 4"/>
    <tableColumn id="5" name="Ene- Feb. 2025" dataDxfId="304" dataCellStyle="Millares 4"/>
    <tableColumn id="11" name="Total" dataDxfId="303" dataCellStyle="Millares 4">
      <calculatedColumnFormula>SUM(B5:C5)</calculatedColumnFormula>
    </tableColumn>
  </tableColumns>
  <tableStyleInfo name="TableStyleLight9" showFirstColumn="0" showLastColumn="0" showRowStripes="1" showColumnStripes="0"/>
</table>
</file>

<file path=xl/tables/table26.xml><?xml version="1.0" encoding="utf-8"?>
<table xmlns="http://schemas.openxmlformats.org/spreadsheetml/2006/main" id="29" name="Tabla30" displayName="Tabla30" ref="A4:F31" totalsRowCount="1" headerRowDxfId="300" dataDxfId="298" headerRowBorderDxfId="299" tableBorderDxfId="297" totalsRowBorderDxfId="296">
  <autoFilter ref="A4:F30"/>
  <tableColumns count="6">
    <tableColumn id="1" name="No." dataDxfId="295" totalsRowDxfId="294"/>
    <tableColumn id="2" name="ARS" dataDxfId="293" totalsRowDxfId="292"/>
    <tableColumn id="3" name="Total General_x000a_2022- Mar.25" dataDxfId="291" totalsRowDxfId="290"/>
    <tableColumn id="5" name="Ene-Mar. 2025" dataDxfId="289" totalsRowDxfId="288">
      <calculatedColumnFormula>+'Resumen '!M72</calculatedColumnFormula>
    </tableColumn>
    <tableColumn id="4" name="2024" dataDxfId="287" totalsRowDxfId="286"/>
    <tableColumn id="7" name="2022-2023" dataDxfId="285" totalsRowDxfId="284">
      <calculatedColumnFormula>+#REF!+#REF!</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30" name="Tabla31" displayName="Tabla31" ref="A4:C9" totalsRowShown="0" headerRowDxfId="283" dataDxfId="281" headerRowBorderDxfId="282" tableBorderDxfId="280" headerRowCellStyle="Normal 2 12">
  <tableColumns count="3">
    <tableColumn id="1" name="Instrumentos" dataDxfId="279" dataCellStyle="Normal 2 12"/>
    <tableColumn id="2" name=" Total Invertido" dataDxfId="278"/>
    <tableColumn id="3" name="%" dataDxfId="277" dataCellStyle="Normal 2 12"/>
  </tableColumns>
  <tableStyleInfo name="TableStyleLight9" showFirstColumn="0" showLastColumn="0" showRowStripes="1" showColumnStripes="0"/>
</table>
</file>

<file path=xl/tables/table28.xml><?xml version="1.0" encoding="utf-8"?>
<table xmlns="http://schemas.openxmlformats.org/spreadsheetml/2006/main" id="31" name="Tabla32" displayName="Tabla32" ref="A4:C12" totalsRowShown="0" headerRowDxfId="276" dataDxfId="274" headerRowBorderDxfId="275" tableBorderDxfId="273" headerRowCellStyle="Millares 4">
  <tableColumns count="3">
    <tableColumn id="1" name="Cuentas" dataDxfId="272" dataCellStyle="Millares 4"/>
    <tableColumn id="2" name=" Total Invertido" dataDxfId="271"/>
    <tableColumn id="3" name="%" dataDxfId="270" dataCellStyle="Normal 2 12"/>
  </tableColumns>
  <tableStyleInfo name="TableStyleLight9" showFirstColumn="0" showLastColumn="0" showRowStripes="1" showColumnStripes="0"/>
</table>
</file>

<file path=xl/tables/table29.xml><?xml version="1.0" encoding="utf-8"?>
<table xmlns="http://schemas.openxmlformats.org/spreadsheetml/2006/main" id="32" name="Tabla33" displayName="Tabla33" ref="A4:E16" totalsRowShown="0" headerRowDxfId="269" dataDxfId="267" headerRowBorderDxfId="268" tableBorderDxfId="266" totalsRowBorderDxfId="265">
  <tableColumns count="5">
    <tableColumn id="1" name="Años" dataDxfId="264"/>
    <tableColumn id="2" name="Aporte Gobierno (Presupuestado)" dataDxfId="263" dataCellStyle="Millares 3"/>
    <tableColumn id="3" name=" Pago a SENASA " dataDxfId="262"/>
    <tableColumn id="5" name="Columna1" dataDxfId="261">
      <calculatedColumnFormula>+#REF!*1000000</calculatedColumnFormula>
    </tableColumn>
    <tableColumn id="6" name="Columna2" dataDxfId="260">
      <calculatedColumnFormula>+Tabla33[[#This Row],[Aporte Gobierno (Presupuestado)]]/Tabla33[[#This Row],[Columna1]]</calculatedColumnFormula>
    </tableColumn>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2" totalsRowShown="0" headerRowDxfId="634" dataDxfId="632" headerRowBorderDxfId="633" tableBorderDxfId="631" totalsRowBorderDxfId="630">
  <tableColumns count="5">
    <tableColumn id="1" name="Años" dataDxfId="629"/>
    <tableColumn id="2" name="Afiliación SFS" dataDxfId="628"/>
    <tableColumn id="3" name="Población Nacional estimada" dataDxfId="627"/>
    <tableColumn id="4" name="% Población Total Afiliada al  SFS" dataDxfId="626">
      <calculatedColumnFormula>B5/C5</calculatedColumnFormula>
    </tableColumn>
    <tableColumn id="5" name="Tasa de Crecimiento Anual" dataDxfId="625"/>
  </tableColumns>
  <tableStyleInfo name="TableStyleLight9" showFirstColumn="0" showLastColumn="0" showRowStripes="1" showColumnStripes="0"/>
</table>
</file>

<file path=xl/tables/table30.xml><?xml version="1.0" encoding="utf-8"?>
<table xmlns="http://schemas.openxmlformats.org/spreadsheetml/2006/main" id="33" name="Tabla34" displayName="Tabla34" ref="A4:B16" totalsRowShown="0" headerRowDxfId="259" dataDxfId="257" headerRowBorderDxfId="258" tableBorderDxfId="256" totalsRowBorderDxfId="255">
  <tableColumns count="2">
    <tableColumn id="1" name="Año" dataDxfId="254" dataCellStyle="Normal 2"/>
    <tableColumn id="2" name="Pagos a Pensionados" dataDxfId="253"/>
  </tableColumns>
  <tableStyleInfo name="TableStyleLight9" showFirstColumn="0" showLastColumn="0" showRowStripes="1" showColumnStripes="0"/>
</table>
</file>

<file path=xl/tables/table31.xml><?xml version="1.0" encoding="utf-8"?>
<table xmlns="http://schemas.openxmlformats.org/spreadsheetml/2006/main" id="36" name="Tabla37" displayName="Tabla37" ref="A4:B16" totalsRowShown="0" headerRowDxfId="252" dataDxfId="250" headerRowBorderDxfId="251" tableBorderDxfId="249" totalsRowBorderDxfId="248">
  <tableColumns count="2">
    <tableColumn id="1" name="Año" dataDxfId="247" dataCellStyle="Normal 2"/>
    <tableColumn id="2" name="Dispersión SVDS" dataDxfId="246"/>
  </tableColumns>
  <tableStyleInfo name="TableStyleLight9" showFirstColumn="0" showLastColumn="0" showRowStripes="1" showColumnStripes="0"/>
</table>
</file>

<file path=xl/tables/table32.xml><?xml version="1.0" encoding="utf-8"?>
<table xmlns="http://schemas.openxmlformats.org/spreadsheetml/2006/main" id="34" name="Tabla35" displayName="Tabla35" ref="A4:F14" totalsRowShown="0" headerRowDxfId="244" dataDxfId="242" headerRowBorderDxfId="243" tableBorderDxfId="241" totalsRowBorderDxfId="240" headerRowCellStyle="Normal 2 2" dataCellStyle="Normal 2 2">
  <tableColumns count="6">
    <tableColumn id="1" name="Cuentas" dataDxfId="239" dataCellStyle="Normal 2 2"/>
    <tableColumn id="9" name="2022" dataDxfId="238" dataCellStyle="Normal 2 2"/>
    <tableColumn id="8" name="2023" dataDxfId="237" dataCellStyle="Normal 2 2"/>
    <tableColumn id="10" name="2024" dataDxfId="236" dataCellStyle="Normal 2 2"/>
    <tableColumn id="6" name="Enero - Marzo 2025" dataDxfId="235" dataCellStyle="Normal 2 2"/>
    <tableColumn id="7" name="Total" dataDxfId="234" dataCellStyle="Normal 2 2">
      <calculatedColumnFormula>SUM(B5:E5)</calculatedColumnFormula>
    </tableColumn>
  </tableColumns>
  <tableStyleInfo name="TableStyleLight9" showFirstColumn="0" showLastColumn="0" showRowStripes="1" showColumnStripes="0"/>
</table>
</file>

<file path=xl/tables/table33.xml><?xml version="1.0" encoding="utf-8"?>
<table xmlns="http://schemas.openxmlformats.org/spreadsheetml/2006/main" id="35" name="Tabla36" displayName="Tabla36" ref="A4:F20" totalsRowShown="0" headerRowDxfId="230" dataDxfId="228" headerRowBorderDxfId="229" tableBorderDxfId="227" totalsRowBorderDxfId="226" headerRowCellStyle="Normal 43" dataCellStyle="Normal 114 2">
  <tableColumns count="6">
    <tableColumn id="1" name="Totales Generales" dataDxfId="225" dataCellStyle="Normal 114 2"/>
    <tableColumn id="7" name="2022" dataDxfId="224" dataCellStyle="Normal 114 2"/>
    <tableColumn id="8" name="2023" dataDxfId="223" dataCellStyle="Normal 114 2"/>
    <tableColumn id="9" name="2024" dataDxfId="222" dataCellStyle="Normal 114 2"/>
    <tableColumn id="5" name="Ene-Mar. 25" dataDxfId="221"/>
    <tableColumn id="6" name="Total" dataDxfId="220"/>
  </tableColumns>
  <tableStyleInfo name="TableStyleLight9" showFirstColumn="0" showLastColumn="0" showRowStripes="1" showColumnStripes="0"/>
</table>
</file>

<file path=xl/tables/table34.xml><?xml version="1.0" encoding="utf-8"?>
<table xmlns="http://schemas.openxmlformats.org/spreadsheetml/2006/main" id="39" name="Tabla40" displayName="Tabla40" ref="A4:E22" totalsRowShown="0" headerRowDxfId="218" dataDxfId="216" headerRowBorderDxfId="217" tableBorderDxfId="215" totalsRowBorderDxfId="214" headerRowCellStyle="Normal 24">
  <tableColumns count="5">
    <tableColumn id="1" name="Período" dataDxfId="213"/>
    <tableColumn id="2" name="Patrimonio Fondos de Pensiones _x000a_(RD$ Millones)" dataDxfId="212"/>
    <tableColumn id="3" name="Tasa de crecimiento Anual" dataDxfId="211" dataCellStyle="Normal 24"/>
    <tableColumn id="4" name="PIB Corriente _x000a_(RD$ Millones)" dataDxfId="210"/>
    <tableColumn id="5" name="% Patrimonio/ PIB" dataDxfId="209" dataCellStyle="Normal 24">
      <calculatedColumnFormula>B5/D5</calculatedColumnFormula>
    </tableColumn>
  </tableColumns>
  <tableStyleInfo name="TableStyleLight9" showFirstColumn="0" showLastColumn="0" showRowStripes="1" showColumnStripes="0"/>
</table>
</file>

<file path=xl/tables/table35.xml><?xml version="1.0" encoding="utf-8"?>
<table xmlns="http://schemas.openxmlformats.org/spreadsheetml/2006/main" id="11" name="Tabla4112" displayName="Tabla4112" ref="A4:C14" totalsRowShown="0" headerRowDxfId="208" dataDxfId="206" headerRowBorderDxfId="207" tableBorderDxfId="205">
  <sortState ref="A5:C15">
    <sortCondition descending="1" ref="C5:C15"/>
  </sortState>
  <tableColumns count="3">
    <tableColumn id="1" name="Entidades" dataDxfId="204" dataCellStyle="Normal 25"/>
    <tableColumn id="2" name="Inversión " dataDxfId="203"/>
    <tableColumn id="3" name="% Participación" dataDxfId="202" dataCellStyle="Normal 25">
      <calculatedColumnFormula>+Tabla4112[[#This Row],[Inversión ]]/#REF!</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38" name="Tabla39" displayName="Tabla39" ref="A5:C41" totalsRowShown="0" headerRowDxfId="200" dataDxfId="198" headerRowBorderDxfId="199" tableBorderDxfId="197" totalsRowBorderDxfId="196">
  <tableColumns count="3">
    <tableColumn id="1" name="Período" dataDxfId="195" dataCellStyle="Normal 26"/>
    <tableColumn id="2" name="Promedio CCI " dataDxfId="194" dataCellStyle="Normal 26"/>
    <tableColumn id="3" name="Promedio Sistema" dataDxfId="193" dataCellStyle="Normal 26"/>
  </tableColumns>
  <tableStyleInfo name="TableStyleLight9" showFirstColumn="0" showLastColumn="0" showRowStripes="1" showColumnStripes="0"/>
</table>
</file>

<file path=xl/tables/table37.xml><?xml version="1.0" encoding="utf-8"?>
<table xmlns="http://schemas.openxmlformats.org/spreadsheetml/2006/main" id="37" name="Tabla38" displayName="Tabla38" ref="A5:D23" totalsRowShown="0" headerRowDxfId="192" dataDxfId="190" totalsRowDxfId="188" headerRowBorderDxfId="191" tableBorderDxfId="189">
  <tableColumns count="4">
    <tableColumn id="1" name="Período" totalsRowDxfId="187" dataCellStyle="Normal 26 3"/>
    <tableColumn id="2" name="Rentabilidad Nominal del Sistema" totalsRowDxfId="186" dataCellStyle="Normal 26 3"/>
    <tableColumn id="3" name="Inflación Acumulada" totalsRowDxfId="185" dataCellStyle="Normal 26 3"/>
    <tableColumn id="4" name="Rentabilidad Real" totalsRowDxfId="184" dataCellStyle="Normal 26 3">
      <calculatedColumnFormula>B6-C6</calculatedColumnFormula>
    </tableColumn>
  </tableColumns>
  <tableStyleInfo name="TableStyleLight9" showFirstColumn="0" showLastColumn="0" showRowStripes="1" showColumnStripes="0"/>
</table>
</file>

<file path=xl/tables/table38.xml><?xml version="1.0" encoding="utf-8"?>
<table xmlns="http://schemas.openxmlformats.org/spreadsheetml/2006/main" id="17" name="Tabla318" displayName="Tabla318" ref="A4:C11" totalsRowShown="0" headerRowDxfId="177" dataDxfId="175" headerRowBorderDxfId="176" tableBorderDxfId="174" totalsRowBorderDxfId="173">
  <sortState ref="A5:B10">
    <sortCondition descending="1" ref="B5:B10"/>
  </sortState>
  <tableColumns count="3">
    <tableColumn id="1" name="Composicion de Patrimonio de Fondo de Pensiones" dataDxfId="172"/>
    <tableColumn id="2" name="Total" dataDxfId="171"/>
    <tableColumn id="3" name="%" dataDxfId="170" dataCellStyle="Porcentaje">
      <calculatedColumnFormula>+Tabla318[[#This Row],[Total]]/$B$10</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42" name="Tabla42" displayName="Tabla42" ref="A5:H25" totalsRowShown="0" headerRowDxfId="168" dataDxfId="166" headerRowBorderDxfId="167" tableBorderDxfId="165" totalsRowBorderDxfId="164">
  <tableColumns count="8">
    <tableColumn id="1" name="Fecha" dataDxfId="163"/>
    <tableColumn id="2" name=" Prestaciones de Beneficios_x000a_ (ARL Salud Segura)" dataDxfId="162"/>
    <tableColumn id="3" name="% / Total" dataDxfId="161">
      <calculatedColumnFormula>B6/H6</calculatedColumnFormula>
    </tableColumn>
    <tableColumn id="4" name="Comisión SISALRIL" dataDxfId="160"/>
    <tableColumn id="5" name="% / Total2" dataDxfId="159">
      <calculatedColumnFormula>D6/H6</calculatedColumnFormula>
    </tableColumn>
    <tableColumn id="6" name="Fondos de Solidaridad FSS (SRL)" dataDxfId="158"/>
    <tableColumn id="7" name="% / Total3" dataDxfId="157">
      <calculatedColumnFormula>F6/H6</calculatedColumnFormula>
    </tableColumn>
    <tableColumn id="8" name="Total por Año" dataDxfId="156"/>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22" totalsRowShown="0" headerRowDxfId="623" dataDxfId="621" headerRowBorderDxfId="622" tableBorderDxfId="620" totalsRowBorderDxfId="619">
  <tableColumns count="8">
    <tableColumn id="1" name="Mes / Año" dataDxfId="618"/>
    <tableColumn id="2" name="Afiliación  RC" dataDxfId="617"/>
    <tableColumn id="3" name="Afiliación RS" dataDxfId="616"/>
    <tableColumn id="4" name="Pensionados" dataDxfId="615"/>
    <tableColumn id="5" name="Total " dataDxfId="614">
      <calculatedColumnFormula>SUM(B5:D5)</calculatedColumnFormula>
    </tableColumn>
    <tableColumn id="6" name="%  RC " dataDxfId="613">
      <calculatedColumnFormula>B5/E5</calculatedColumnFormula>
    </tableColumn>
    <tableColumn id="7" name="%   RS " dataDxfId="612">
      <calculatedColumnFormula>C5/E5</calculatedColumnFormula>
    </tableColumn>
    <tableColumn id="8" name="%Pensionados " dataDxfId="611">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id="43" name="Tabla43" displayName="Tabla43" ref="A3:I7" totalsRowShown="0" headerRowDxfId="155" dataDxfId="153" headerRowBorderDxfId="154" tableBorderDxfId="152" totalsRowBorderDxfId="151">
  <tableColumns count="9">
    <tableColumn id="1" name="Tipo de Subsidio" dataDxfId="150"/>
    <tableColumn id="2" name="2015" dataDxfId="149"/>
    <tableColumn id="3" name="2016" dataDxfId="148"/>
    <tableColumn id="22" name="2017" dataDxfId="147"/>
    <tableColumn id="21" name="2018" dataDxfId="146"/>
    <tableColumn id="4" name="2019" dataDxfId="145"/>
    <tableColumn id="15" name="2020" dataDxfId="144"/>
    <tableColumn id="16" name="2021" dataDxfId="143"/>
    <tableColumn id="5" name="2022" dataDxfId="142"/>
  </tableColumns>
  <tableStyleInfo name="Estilo de tabla 1" showFirstColumn="0" showLastColumn="0" showRowStripes="1" showColumnStripes="0"/>
</table>
</file>

<file path=xl/tables/table41.xml><?xml version="1.0" encoding="utf-8"?>
<table xmlns="http://schemas.openxmlformats.org/spreadsheetml/2006/main" id="44" name="Tabla44" displayName="Tabla44" ref="A3:J7" totalsRowShown="0" headerRowDxfId="141" dataDxfId="139" headerRowBorderDxfId="140" tableBorderDxfId="138" totalsRowBorderDxfId="137" headerRowCellStyle="20% - Accent3 2" dataCellStyle="20% - Accent3 2">
  <tableColumns count="10">
    <tableColumn id="1" name="Tipo de Subsidio" dataDxfId="136"/>
    <tableColumn id="11" name="2015" dataDxfId="135"/>
    <tableColumn id="12" name="2016" dataDxfId="134"/>
    <tableColumn id="13" name="2017" dataDxfId="133"/>
    <tableColumn id="14" name="2018" dataDxfId="132"/>
    <tableColumn id="15" name="2019" dataDxfId="131"/>
    <tableColumn id="2" name="2020" dataDxfId="130"/>
    <tableColumn id="3" name="2021" dataDxfId="129"/>
    <tableColumn id="5" name="2022" dataDxfId="128"/>
    <tableColumn id="10" name="Total" dataDxfId="127"/>
  </tableColumns>
  <tableStyleInfo name="TableStyleLight9" showFirstColumn="0" showLastColumn="0" showRowStripes="1" showColumnStripes="0"/>
</table>
</file>

<file path=xl/tables/table42.xml><?xml version="1.0" encoding="utf-8"?>
<table xmlns="http://schemas.openxmlformats.org/spreadsheetml/2006/main" id="45" name="Tabla45" displayName="Tabla45" ref="A5:G25" totalsRowShown="0" headerRowDxfId="126" dataDxfId="124" headerRowBorderDxfId="125" tableBorderDxfId="123">
  <tableColumns count="7">
    <tableColumn id="1" name="Períodos" dataDxfId="122"/>
    <tableColumn id="2" name="Discapacidad" dataDxfId="121"/>
    <tableColumn id="3" name="Sobrevivencia" dataDxfId="120"/>
    <tableColumn id="4" name="Retiro Programado" dataDxfId="119"/>
    <tableColumn id="5" name="Total Pensiones" dataDxfId="118"/>
    <tableColumn id="6" name="% Discapacidad" dataDxfId="117"/>
    <tableColumn id="7" name="% Sobrevivencia" dataDxfId="116"/>
  </tableColumns>
  <tableStyleInfo name="TableStyleLight9" showFirstColumn="0" showLastColumn="0" showRowStripes="1" showColumnStripes="0"/>
</table>
</file>

<file path=xl/tables/table43.xml><?xml version="1.0" encoding="utf-8"?>
<table xmlns="http://schemas.openxmlformats.org/spreadsheetml/2006/main" id="4" name="Tabla4" displayName="Tabla4" ref="A4:B8" totalsRowShown="0" headerRowDxfId="115" dataDxfId="113" headerRowBorderDxfId="114" tableBorderDxfId="112">
  <tableColumns count="2">
    <tableColumn id="1" name="Concepto" dataDxfId="111"/>
    <tableColumn id="2" name="RD$" dataDxfId="110" dataCellStyle="Millares 10 2"/>
  </tableColumns>
  <tableStyleInfo name="TableStyleLight9" showFirstColumn="0" showLastColumn="0" showRowStripes="1" showColumnStripes="0"/>
</table>
</file>

<file path=xl/tables/table44.xml><?xml version="1.0" encoding="utf-8"?>
<table xmlns="http://schemas.openxmlformats.org/spreadsheetml/2006/main" id="46" name="Tabla46" displayName="Tabla46" ref="A4:F25" totalsRowShown="0" headerRowDxfId="109" dataDxfId="107" headerRowBorderDxfId="108" tableBorderDxfId="106" totalsRowBorderDxfId="105">
  <tableColumns count="6">
    <tableColumn id="1" name="Años" dataDxfId="104"/>
    <tableColumn id="2" name="Accidentes de Trabajo" dataDxfId="103"/>
    <tableColumn id="3" name="Enfermedades Profesionales" dataDxfId="102"/>
    <tableColumn id="4" name="Total Casos" dataDxfId="101"/>
    <tableColumn id="5" name="% Accidentes Laborales" dataDxfId="100"/>
    <tableColumn id="6" name="% Enfermedades Profesionales" dataDxfId="99"/>
  </tableColumns>
  <tableStyleInfo name="TableStyleLight9" showFirstColumn="0" showLastColumn="0" showRowStripes="1" showColumnStripes="0"/>
</table>
</file>

<file path=xl/tables/table45.xml><?xml version="1.0" encoding="utf-8"?>
<table xmlns="http://schemas.openxmlformats.org/spreadsheetml/2006/main" id="47" name="Tabla47" displayName="Tabla47" ref="A4:R23" totalsRowShown="0" headerRowDxfId="98" dataDxfId="96" headerRowBorderDxfId="97" tableBorderDxfId="95" totalsRowBorderDxfId="94">
  <tableColumns count="18">
    <tableColumn id="1" name="Año " dataDxfId="93"/>
    <tableColumn id="2" name="Región 0" dataDxfId="92"/>
    <tableColumn id="3" name="Región I" dataDxfId="91"/>
    <tableColumn id="4" name="Región II" dataDxfId="90"/>
    <tableColumn id="5" name="Región III" dataDxfId="89"/>
    <tableColumn id="6" name="Región IV" dataDxfId="88"/>
    <tableColumn id="7" name="Región V" dataDxfId="87"/>
    <tableColumn id="8" name="Región VI" dataDxfId="86"/>
    <tableColumn id="9" name="Región VII" dataDxfId="85"/>
    <tableColumn id="11" name="Total Anual" dataDxfId="84"/>
    <tableColumn id="12" name="% Región 0" dataDxfId="83">
      <calculatedColumnFormula>B5/J5</calculatedColumnFormula>
    </tableColumn>
    <tableColumn id="13" name="% Región I" dataDxfId="82">
      <calculatedColumnFormula>C5/J5</calculatedColumnFormula>
    </tableColumn>
    <tableColumn id="14" name="% Región II" dataDxfId="81">
      <calculatedColumnFormula>D5/J5</calculatedColumnFormula>
    </tableColumn>
    <tableColumn id="15" name="% Región III" dataDxfId="80">
      <calculatedColumnFormula>E5/J5</calculatedColumnFormula>
    </tableColumn>
    <tableColumn id="16" name="% Región IV" dataDxfId="79">
      <calculatedColumnFormula>F5/J5</calculatedColumnFormula>
    </tableColumn>
    <tableColumn id="17" name="% Región V" dataDxfId="78">
      <calculatedColumnFormula>G5/J5</calculatedColumnFormula>
    </tableColumn>
    <tableColumn id="18" name="% Región VI" dataDxfId="77">
      <calculatedColumnFormula>H5/J5</calculatedColumnFormula>
    </tableColumn>
    <tableColumn id="19" name="% Región VII" dataDxfId="76">
      <calculatedColumnFormula>I5/J5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48" name="Tabla48" displayName="Tabla48" ref="A4:I37" totalsRowShown="0" headerRowDxfId="75" dataDxfId="73" headerRowBorderDxfId="74" tableBorderDxfId="72" totalsRowBorderDxfId="71">
  <sortState ref="A5:I37">
    <sortCondition descending="1" ref="G5:G37"/>
  </sortState>
  <tableColumns count="9">
    <tableColumn id="1" name="Provincias" dataDxfId="70"/>
    <tableColumn id="13" name="2007-2012" dataDxfId="69">
      <calculatedColumnFormula>+#REF!+#REF!+#REF!</calculatedColumnFormula>
    </tableColumn>
    <tableColumn id="14" name="2013-2018" dataDxfId="68">
      <calculatedColumnFormula>+#REF!+#REF!+#REF!</calculatedColumnFormula>
    </tableColumn>
    <tableColumn id="15" name="2019-2021" dataDxfId="67">
      <calculatedColumnFormula>+#REF!+#REF!</calculatedColumnFormula>
    </tableColumn>
    <tableColumn id="3" name="2022-2023" dataDxfId="66">
      <calculatedColumnFormula>+#REF!+Tabla48[[#This Row],[Ene-Mar-25]]</calculatedColumnFormula>
    </tableColumn>
    <tableColumn id="2" name="2024" dataDxfId="65" dataCellStyle="Millares"/>
    <tableColumn id="10" name="Ene-Mar-25" dataDxfId="64">
      <calculatedColumnFormula>+#REF!</calculatedColumnFormula>
    </tableColumn>
    <tableColumn id="11" name="Total " dataDxfId="63">
      <calculatedColumnFormula>SUM(B5:G5)</calculatedColumnFormula>
    </tableColumn>
    <tableColumn id="12" name="% Provincia" dataDxfId="62" dataCellStyle="Porcentaje">
      <calculatedColumnFormula>+Tabla48[[#This Row],[Total ]]/$H$37</calculatedColumnFormula>
    </tableColumn>
  </tableColumns>
  <tableStyleInfo name="TableStyleLight9" showFirstColumn="0" showLastColumn="0" showRowStripes="1" showColumnStripes="0"/>
</table>
</file>

<file path=xl/tables/table47.xml><?xml version="1.0" encoding="utf-8"?>
<table xmlns="http://schemas.openxmlformats.org/spreadsheetml/2006/main" id="49" name="Tabla49" displayName="Tabla49" ref="A4:F24" totalsRowShown="0" headerRowDxfId="61" dataDxfId="59" headerRowBorderDxfId="60" tableBorderDxfId="58" totalsRowBorderDxfId="57">
  <tableColumns count="6">
    <tableColumn id="1" name="Años" dataDxfId="56"/>
    <tableColumn id="2" name="Sector Público" dataDxfId="55"/>
    <tableColumn id="3" name="Sector Privado" dataDxfId="54"/>
    <tableColumn id="4" name="Total " dataDxfId="53"/>
    <tableColumn id="5" name="% Público" dataDxfId="52">
      <calculatedColumnFormula>B5/D5</calculatedColumnFormula>
    </tableColumn>
    <tableColumn id="6" name="% Privado" dataDxfId="51">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50" name="Tabla50" displayName="Tabla50" ref="A4:F24" totalsRowShown="0" headerRowDxfId="50" dataDxfId="48" headerRowBorderDxfId="49" tableBorderDxfId="47" totalsRowBorderDxfId="46">
  <tableColumns count="6">
    <tableColumn id="1" name="Año" dataDxfId="45"/>
    <tableColumn id="2" name="Femenino" dataDxfId="44"/>
    <tableColumn id="3" name="Masculino" dataDxfId="43"/>
    <tableColumn id="4" name="Total Casos" dataDxfId="42"/>
    <tableColumn id="5" name="% Femenino" dataDxfId="41"/>
    <tableColumn id="6" name="% Masculino" dataDxfId="40"/>
  </tableColumns>
  <tableStyleInfo name="TableStyleLight9" showFirstColumn="0" showLastColumn="0" showRowStripes="1" showColumnStripes="0"/>
</table>
</file>

<file path=xl/tables/table49.xml><?xml version="1.0" encoding="utf-8"?>
<table xmlns="http://schemas.openxmlformats.org/spreadsheetml/2006/main" id="51" name="Tabla51" displayName="Tabla51" ref="A4:H25" totalsRowCount="1" headerRowDxfId="39" dataDxfId="37" totalsRowDxfId="35" headerRowBorderDxfId="38" tableBorderDxfId="36" totalsRowBorderDxfId="34">
  <tableColumns count="8">
    <tableColumn id="1" name="Años" dataDxfId="33" totalsRowDxfId="32"/>
    <tableColumn id="2" name="Menor de 20 años" totalsRowFunction="custom" dataDxfId="31" totalsRowDxfId="30">
      <totalsRowFormula>+B24/$H$24</totalsRowFormula>
    </tableColumn>
    <tableColumn id="3" name="20 - 29" totalsRowFunction="custom" dataDxfId="29" totalsRowDxfId="28">
      <totalsRowFormula>+C24/$H$24</totalsRowFormula>
    </tableColumn>
    <tableColumn id="4" name="30 - 39" totalsRowFunction="custom" dataDxfId="27" totalsRowDxfId="26">
      <totalsRowFormula>+D24/$H$24</totalsRowFormula>
    </tableColumn>
    <tableColumn id="5" name="40 - 49" totalsRowFunction="custom" dataDxfId="25" totalsRowDxfId="24">
      <totalsRowFormula>+E24/$H$24</totalsRowFormula>
    </tableColumn>
    <tableColumn id="6" name="50 - 59" totalsRowFunction="custom" dataDxfId="23" totalsRowDxfId="22">
      <totalsRowFormula>+F24/$H$24</totalsRowFormula>
    </tableColumn>
    <tableColumn id="7" name="Mayor o igual a 60 años" totalsRowFunction="custom" dataDxfId="21" totalsRowDxfId="20">
      <totalsRowFormula>+G24/$H$24</totalsRowFormula>
    </tableColumn>
    <tableColumn id="8" name="Total " totalsRowFunction="custom" dataDxfId="19" totalsRowDxfId="18">
      <totalsRowFormula>+H24/$H$24</totalsRowFormula>
    </tableColumn>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3" totalsRowShown="0" headerRowDxfId="610" dataDxfId="608" headerRowBorderDxfId="609" tableBorderDxfId="607" totalsRowBorderDxfId="606" dataCellStyle="Millares 2 4">
  <tableColumns count="19">
    <tableColumn id="1" name="Mes / Año" dataDxfId="605" dataCellStyle="Millares 2 4"/>
    <tableColumn id="2" name="RS-Hombres" dataDxfId="604" dataCellStyle="Millares 2 4"/>
    <tableColumn id="3" name="% Hombres" dataDxfId="603" dataCellStyle="Millares 2 4">
      <calculatedColumnFormula>+B5/(D5+B5)</calculatedColumnFormula>
    </tableColumn>
    <tableColumn id="4" name="RS-Mujeres" dataDxfId="602" dataCellStyle="Millares 2 4"/>
    <tableColumn id="5" name="%Mujeres" dataDxfId="601" dataCellStyle="Millares 2 4">
      <calculatedColumnFormula>+D5/(B5+D5)</calculatedColumnFormula>
    </tableColumn>
    <tableColumn id="6" name="RC-Hombres " dataDxfId="600" dataCellStyle="Millares 2 4"/>
    <tableColumn id="7" name="% Hombres3" dataDxfId="599" dataCellStyle="Millares 2 4">
      <calculatedColumnFormula>+F5/(H5+F5)</calculatedColumnFormula>
    </tableColumn>
    <tableColumn id="8" name="RC-Mujeres" dataDxfId="598" dataCellStyle="Millares 2 4"/>
    <tableColumn id="9" name="% Mujeres" dataDxfId="597" dataCellStyle="Millares 2 4">
      <calculatedColumnFormula>+H5/(F5+H5)</calculatedColumnFormula>
    </tableColumn>
    <tableColumn id="10" name="SFS-Hombres " dataDxfId="596" dataCellStyle="Millares 2 4"/>
    <tableColumn id="11" name="% Hombres6" dataDxfId="595" dataCellStyle="Millares 2 4">
      <calculatedColumnFormula>+J5/(L5+J5)</calculatedColumnFormula>
    </tableColumn>
    <tableColumn id="12" name="SFS-Mujeres  " dataDxfId="594" dataCellStyle="Millares 2 4">
      <calculatedColumnFormula>+H5+D5</calculatedColumnFormula>
    </tableColumn>
    <tableColumn id="13" name="% Mujeres8" dataDxfId="593" dataCellStyle="Millares 2 4">
      <calculatedColumnFormula>+L5/(J5+L5)</calculatedColumnFormula>
    </tableColumn>
    <tableColumn id="14" name="SFS-Total " dataDxfId="592" dataCellStyle="Millares 2 4">
      <calculatedColumnFormula>J5+L5</calculatedColumnFormula>
    </tableColumn>
    <tableColumn id="15" name="Indice de Masculinidad (IM) del  RC" dataDxfId="591" dataCellStyle="Millares 2 4">
      <calculatedColumnFormula>+F5/H5</calculatedColumnFormula>
    </tableColumn>
    <tableColumn id="16" name="Indice de Femenidad  (IF)_x000a_RC" dataDxfId="590" dataCellStyle="Millares 2 4">
      <calculatedColumnFormula>H5/F5</calculatedColumnFormula>
    </tableColumn>
    <tableColumn id="17" name="Indice de Feminidad (IF) RS" dataDxfId="589" dataCellStyle="Millares 2 4">
      <calculatedColumnFormula>+B5/D5</calculatedColumnFormula>
    </tableColumn>
    <tableColumn id="18" name="% Mujeres SFS" dataDxfId="588" dataCellStyle="Millares 2 4">
      <calculatedColumnFormula>+C5/E5</calculatedColumnFormula>
    </tableColumn>
    <tableColumn id="19" name="% Hombres SFS" dataDxfId="587"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5" name="Tabla55" displayName="Tabla55" ref="A4:D9" totalsRowShown="0" headerRowDxfId="17" dataDxfId="15" headerRowBorderDxfId="16" tableBorderDxfId="14">
  <tableColumns count="4">
    <tableColumn id="1" name="Solicitudes" dataDxfId="13"/>
    <tableColumn id="2" name="2024" dataDxfId="12" dataCellStyle="Normal 87 2"/>
    <tableColumn id="6" name="Ene-Mar. 2025" dataDxfId="11" dataCellStyle="Normal 87 2"/>
    <tableColumn id="3" name="Total" dataDxfId="10">
      <calculatedColumnFormula>+Tabla55[[#This Row],[Ene-Mar. 2025]]+Tabla55[[#This Row],[2024]]</calculatedColumnFormula>
    </tableColumn>
  </tableColumns>
  <tableStyleInfo name="TableStyleLight9" showFirstColumn="0" showLastColumn="0" showRowStripes="1" showColumnStripes="0"/>
</table>
</file>

<file path=xl/tables/table51.xml><?xml version="1.0" encoding="utf-8"?>
<table xmlns="http://schemas.openxmlformats.org/spreadsheetml/2006/main" id="54" name="Tabla54" displayName="Tabla54" ref="A4:C13" totalsRowShown="0" headerRowDxfId="9" dataDxfId="7" headerRowBorderDxfId="8" tableBorderDxfId="6">
  <tableColumns count="3">
    <tableColumn id="1" name="EJECUCIÓN CMISS DESDE ESPAÑA" dataDxfId="5" totalsRowDxfId="4" dataCellStyle="Normal 87 2"/>
    <tableColumn id="2" name="2024" dataDxfId="3" totalsRowDxfId="2" dataCellStyle="Normal 87 2"/>
    <tableColumn id="6" name="Ene-Mar.25" dataDxfId="1" totalsRowDxfId="0" dataCellStyle="Normal 87 2"/>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2" totalsRowShown="0" headerRowDxfId="584" dataDxfId="582" headerRowBorderDxfId="583" tableBorderDxfId="581" totalsRowBorderDxfId="580">
  <tableColumns count="10">
    <tableColumn id="1" name="Mes / Año" dataDxfId="579"/>
    <tableColumn id="2" name="Afiliados Titulares RC" dataDxfId="578" dataCellStyle="Millares 2 4"/>
    <tableColumn id="3" name="Dependientes  Totales RC" dataDxfId="577" dataCellStyle="Millares 2 4"/>
    <tableColumn id="4" name="Depend.  Directos  RC" dataDxfId="576" dataCellStyle="Millares 2 4"/>
    <tableColumn id="5" name="Depend.  Adicionales RC" dataDxfId="575" dataCellStyle="Millares 2 4"/>
    <tableColumn id="6" name="Afiliación Total SFS RC " dataDxfId="574" dataCellStyle="Millares 2 4">
      <calculatedColumnFormula>+B5+D5+E5</calculatedColumnFormula>
    </tableColumn>
    <tableColumn id="7" name="%  Afiliados Titulares RC" dataDxfId="573" dataCellStyle="Millares 2 4">
      <calculatedColumnFormula>B5/F5</calculatedColumnFormula>
    </tableColumn>
    <tableColumn id="8" name="%  Afiliados Dep. Totales RC" dataDxfId="572" dataCellStyle="Millares 2 4">
      <calculatedColumnFormula>C5/F5</calculatedColumnFormula>
    </tableColumn>
    <tableColumn id="9" name="Indice de dependencia RC" dataDxfId="571">
      <calculatedColumnFormula>+C5/B5</calculatedColumnFormula>
    </tableColumn>
    <tableColumn id="10" name="Indice de dependencia Adicionales" dataDxfId="570"/>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2" totalsRowShown="0" headerRowDxfId="567" dataDxfId="565" headerRowBorderDxfId="566" tableBorderDxfId="564" totalsRowBorderDxfId="563">
  <tableColumns count="12">
    <tableColumn id="1" name="Período" dataDxfId="562"/>
    <tableColumn id="2" name="Titulares-Masc" dataDxfId="561" dataCellStyle="Millares 2 4"/>
    <tableColumn id="3" name="Dep-Dir-Masc" dataDxfId="560" dataCellStyle="Millares 2 4"/>
    <tableColumn id="4" name="Dep_Adic-Masc" dataDxfId="559" dataCellStyle="Millares 2 4"/>
    <tableColumn id="5" name="Total de Dep-Masc" dataDxfId="558" dataCellStyle="Millares 2 4">
      <calculatedColumnFormula>+D5+C5</calculatedColumnFormula>
    </tableColumn>
    <tableColumn id="6" name="Total Masculino" dataDxfId="557" dataCellStyle="Millares 2 4">
      <calculatedColumnFormula>B5+C5+D5</calculatedColumnFormula>
    </tableColumn>
    <tableColumn id="7" name="Titulares-Fem" dataDxfId="556" dataCellStyle="Millares 2 4"/>
    <tableColumn id="8" name="Dep-Dir-Fem" dataDxfId="555" dataCellStyle="Millares 2 4"/>
    <tableColumn id="9" name="Dep_Adic-Fem" dataDxfId="554" dataCellStyle="Millares 2 4"/>
    <tableColumn id="10" name="Total Dep-Fem" dataDxfId="553" dataCellStyle="Millares 2 4">
      <calculatedColumnFormula>+I5+H5</calculatedColumnFormula>
    </tableColumn>
    <tableColumn id="11" name="Total _x000a_Femenino" dataDxfId="552" dataCellStyle="Millares 2 4">
      <calculatedColumnFormula>G5+H5+I5</calculatedColumnFormula>
    </tableColumn>
    <tableColumn id="12" name="Total Afiliados SFS RC" dataDxfId="551"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2" totalsRowShown="0" headerRowDxfId="548" dataDxfId="546" headerRowBorderDxfId="547" tableBorderDxfId="545" totalsRowBorderDxfId="544">
  <tableColumns count="7">
    <tableColumn id="1" name="Año" dataDxfId="543" dataCellStyle="Normal 2 2"/>
    <tableColumn id="2" name="Afiliados Titulares " dataDxfId="542" dataCellStyle="Normal 2 2"/>
    <tableColumn id="3" name="Afiliados Dependientes " dataDxfId="541" dataCellStyle="Normal 2 2"/>
    <tableColumn id="4" name="Afiliados Totales" dataDxfId="540" dataCellStyle="Normal 2 2">
      <calculatedColumnFormula>C5+D5</calculatedColumnFormula>
    </tableColumn>
    <tableColumn id="5" name="% Afiliados   titulares " dataDxfId="539" dataCellStyle="Normal 2 2">
      <calculatedColumnFormula>C5/E5</calculatedColumnFormula>
    </tableColumn>
    <tableColumn id="6" name=" % Afiliados Dependientes" dataDxfId="538" dataCellStyle="Normal 2 2">
      <calculatedColumnFormula>D5/E5</calculatedColumnFormula>
    </tableColumn>
    <tableColumn id="7" name="Índice de dependencia RS" dataDxfId="537"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2" totalsRowShown="0" headerRowDxfId="535" dataDxfId="533" headerRowBorderDxfId="534" tableBorderDxfId="532" totalsRowBorderDxfId="531">
  <tableColumns count="8">
    <tableColumn id="1" name="Período" dataDxfId="530"/>
    <tableColumn id="2" name="Titulares_Masc" dataDxfId="529" dataCellStyle="Millares 2 4"/>
    <tableColumn id="3" name="Dependientes Directos_Masc" dataDxfId="528" dataCellStyle="Millares 2 4"/>
    <tableColumn id="4" name="Total Masculino" dataDxfId="527" dataCellStyle="Millares 2 4">
      <calculatedColumnFormula>C5+D5</calculatedColumnFormula>
    </tableColumn>
    <tableColumn id="5" name="Titulares_Fem" dataDxfId="526" dataCellStyle="Millares 2 4"/>
    <tableColumn id="6" name="Dependientes Directos_Fem" dataDxfId="525" dataCellStyle="Millares 2 4"/>
    <tableColumn id="7" name="Total Femenino" dataDxfId="524" dataCellStyle="Millares 2 4">
      <calculatedColumnFormula>F5+G5</calculatedColumnFormula>
    </tableColumn>
    <tableColumn id="8" name="Total Afiliados SFS RS" dataDxfId="523"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7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view="pageBreakPreview" zoomScale="40" zoomScaleNormal="100" zoomScaleSheetLayoutView="40" workbookViewId="0">
      <selection activeCell="Q10" sqref="Q10"/>
    </sheetView>
  </sheetViews>
  <sheetFormatPr baseColWidth="10" defaultColWidth="15.140625" defaultRowHeight="39"/>
  <cols>
    <col min="1" max="5" width="15.140625" style="229"/>
    <col min="6" max="6" width="15.140625" style="229" customWidth="1"/>
    <col min="7" max="7" width="29.85546875" style="229" customWidth="1"/>
    <col min="8" max="8" width="15.140625" style="229"/>
    <col min="9" max="9" width="22.28515625" style="229" customWidth="1"/>
    <col min="10" max="10" width="18.7109375" style="229" customWidth="1"/>
    <col min="11" max="11" width="35" style="229" customWidth="1"/>
    <col min="12" max="12" width="35.42578125" style="229" customWidth="1"/>
    <col min="13" max="16" width="15.140625" style="229"/>
    <col min="17" max="17" width="47.140625" style="229" customWidth="1"/>
    <col min="18" max="20" width="15.140625" style="229"/>
    <col min="21" max="21" width="32.7109375" style="232" bestFit="1" customWidth="1"/>
    <col min="22" max="16384" width="15.140625" style="229"/>
  </cols>
  <sheetData>
    <row r="1" spans="2:9" ht="42" customHeight="1"/>
    <row r="8" spans="2:9">
      <c r="B8" s="1298" t="s">
        <v>0</v>
      </c>
      <c r="C8" s="1299"/>
      <c r="D8" s="1299"/>
      <c r="E8" s="1299"/>
      <c r="F8" s="1299"/>
      <c r="G8" s="1299"/>
      <c r="H8" s="1299"/>
      <c r="I8" s="1299"/>
    </row>
    <row r="9" spans="2:9">
      <c r="B9" s="1299"/>
      <c r="C9" s="1299"/>
      <c r="D9" s="1299"/>
      <c r="E9" s="1299"/>
      <c r="F9" s="1299"/>
      <c r="G9" s="1299"/>
      <c r="H9" s="1299"/>
      <c r="I9" s="1299"/>
    </row>
    <row r="10" spans="2:9">
      <c r="B10" s="1299"/>
      <c r="C10" s="1299"/>
      <c r="D10" s="1299"/>
      <c r="E10" s="1299"/>
      <c r="F10" s="1299"/>
      <c r="G10" s="1299"/>
      <c r="H10" s="1299"/>
      <c r="I10" s="1299"/>
    </row>
    <row r="11" spans="2:9">
      <c r="B11" s="1299"/>
      <c r="C11" s="1299"/>
      <c r="D11" s="1299"/>
      <c r="E11" s="1299"/>
      <c r="F11" s="1299"/>
      <c r="G11" s="1299"/>
      <c r="H11" s="1299"/>
      <c r="I11" s="1299"/>
    </row>
    <row r="12" spans="2:9">
      <c r="B12" s="1299"/>
      <c r="C12" s="1299"/>
      <c r="D12" s="1299"/>
      <c r="E12" s="1299"/>
      <c r="F12" s="1299"/>
      <c r="G12" s="1299"/>
      <c r="H12" s="1299"/>
      <c r="I12" s="1299"/>
    </row>
    <row r="13" spans="2:9">
      <c r="B13" s="1299"/>
      <c r="C13" s="1299"/>
      <c r="D13" s="1299"/>
      <c r="E13" s="1299"/>
      <c r="F13" s="1299"/>
      <c r="G13" s="1299"/>
      <c r="H13" s="1299"/>
      <c r="I13" s="1299"/>
    </row>
    <row r="14" spans="2:9">
      <c r="B14" s="1299"/>
      <c r="C14" s="1299"/>
      <c r="D14" s="1299"/>
      <c r="E14" s="1299"/>
      <c r="F14" s="1299"/>
      <c r="G14" s="1299"/>
      <c r="H14" s="1299"/>
      <c r="I14" s="1299"/>
    </row>
    <row r="15" spans="2:9" ht="69.75" customHeight="1">
      <c r="B15" s="1299"/>
      <c r="C15" s="1299"/>
      <c r="D15" s="1299"/>
      <c r="E15" s="1299"/>
      <c r="F15" s="1299"/>
      <c r="G15" s="1299"/>
      <c r="H15" s="1299"/>
      <c r="I15" s="1299"/>
    </row>
    <row r="16" spans="2:9">
      <c r="B16" s="1299"/>
      <c r="C16" s="1299"/>
      <c r="D16" s="1299"/>
      <c r="E16" s="1299"/>
      <c r="F16" s="1299"/>
      <c r="G16" s="1299"/>
      <c r="H16" s="1299"/>
      <c r="I16" s="1299"/>
    </row>
    <row r="17" spans="2:19">
      <c r="B17" s="1299"/>
      <c r="C17" s="1299"/>
      <c r="D17" s="1299"/>
      <c r="E17" s="1299"/>
      <c r="F17" s="1299"/>
      <c r="G17" s="1299"/>
      <c r="H17" s="1299"/>
      <c r="I17" s="1299"/>
    </row>
    <row r="18" spans="2:19">
      <c r="B18" s="1299"/>
      <c r="C18" s="1299"/>
      <c r="D18" s="1299"/>
      <c r="E18" s="1299"/>
      <c r="F18" s="1299"/>
      <c r="G18" s="1299"/>
      <c r="H18" s="1299"/>
      <c r="I18" s="1299"/>
      <c r="N18" s="230" t="s">
        <v>1</v>
      </c>
    </row>
    <row r="19" spans="2:19">
      <c r="B19" s="1299"/>
      <c r="C19" s="1299"/>
      <c r="D19" s="1299"/>
      <c r="E19" s="1299"/>
      <c r="F19" s="1299"/>
      <c r="G19" s="1299"/>
      <c r="H19" s="1299"/>
      <c r="I19" s="1299"/>
    </row>
    <row r="20" spans="2:19">
      <c r="B20" s="1299"/>
      <c r="C20" s="1299"/>
      <c r="D20" s="1299"/>
      <c r="E20" s="1299"/>
      <c r="F20" s="1299"/>
      <c r="G20" s="1299"/>
      <c r="H20" s="1299"/>
      <c r="I20" s="1299"/>
    </row>
    <row r="21" spans="2:19">
      <c r="B21" s="1299"/>
      <c r="C21" s="1299"/>
      <c r="D21" s="1299"/>
      <c r="E21" s="1299"/>
      <c r="F21" s="1299"/>
      <c r="G21" s="1299"/>
      <c r="H21" s="1299"/>
      <c r="I21" s="1299"/>
    </row>
    <row r="22" spans="2:19">
      <c r="B22" s="1299"/>
      <c r="C22" s="1299"/>
      <c r="D22" s="1299"/>
      <c r="E22" s="1299"/>
      <c r="F22" s="1299"/>
      <c r="G22" s="1299"/>
      <c r="H22" s="1299"/>
      <c r="I22" s="1299"/>
    </row>
    <row r="23" spans="2:19">
      <c r="B23" s="1299"/>
      <c r="C23" s="1299"/>
      <c r="D23" s="1299"/>
      <c r="E23" s="1299"/>
      <c r="F23" s="1299"/>
      <c r="G23" s="1299"/>
      <c r="H23" s="1299"/>
      <c r="I23" s="1299"/>
    </row>
    <row r="24" spans="2:19">
      <c r="B24" s="1299"/>
      <c r="C24" s="1299"/>
      <c r="D24" s="1299"/>
      <c r="E24" s="1299"/>
      <c r="F24" s="1299"/>
      <c r="G24" s="1299"/>
      <c r="H24" s="1299"/>
      <c r="I24" s="1299"/>
    </row>
    <row r="25" spans="2:19">
      <c r="B25" s="1299"/>
      <c r="C25" s="1299"/>
      <c r="D25" s="1299"/>
      <c r="E25" s="1299"/>
      <c r="F25" s="1299"/>
      <c r="G25" s="1299"/>
      <c r="H25" s="1299"/>
      <c r="I25" s="1299"/>
    </row>
    <row r="26" spans="2:19">
      <c r="B26" s="1299"/>
      <c r="C26" s="1299"/>
      <c r="D26" s="1299"/>
      <c r="E26" s="1299"/>
      <c r="F26" s="1299"/>
      <c r="G26" s="1299"/>
      <c r="H26" s="1299"/>
      <c r="I26" s="1299"/>
    </row>
    <row r="28" spans="2:19">
      <c r="Q28" s="231"/>
      <c r="R28" s="230"/>
    </row>
    <row r="29" spans="2:19">
      <c r="Q29" s="231"/>
    </row>
    <row r="30" spans="2:19">
      <c r="Q30" s="231"/>
    </row>
    <row r="31" spans="2:19">
      <c r="Q31" s="231"/>
      <c r="R31" s="231"/>
      <c r="S31" s="231"/>
    </row>
    <row r="32" spans="2:19">
      <c r="Q32" s="231"/>
      <c r="R32" s="231"/>
      <c r="S32" s="231"/>
    </row>
    <row r="33" spans="15:19">
      <c r="Q33" s="231"/>
      <c r="R33" s="231"/>
      <c r="S33" s="231"/>
    </row>
    <row r="34" spans="15:19">
      <c r="Q34" s="231"/>
      <c r="R34" s="231"/>
      <c r="S34" s="231"/>
    </row>
    <row r="35" spans="15:19">
      <c r="Q35" s="231"/>
      <c r="R35" s="231"/>
      <c r="S35" s="231"/>
    </row>
    <row r="36" spans="15:19">
      <c r="Q36" s="231"/>
      <c r="R36" s="231"/>
      <c r="S36" s="231"/>
    </row>
    <row r="37" spans="15:19">
      <c r="Q37" s="231"/>
      <c r="R37" s="231"/>
      <c r="S37" s="231"/>
    </row>
    <row r="38" spans="15:19">
      <c r="Q38" s="231"/>
      <c r="R38" s="231"/>
      <c r="S38" s="231"/>
    </row>
    <row r="39" spans="15:19">
      <c r="Q39" s="231"/>
      <c r="R39" s="231"/>
      <c r="S39" s="231"/>
    </row>
    <row r="40" spans="15:19">
      <c r="Q40" s="231"/>
      <c r="R40" s="231"/>
      <c r="S40" s="231"/>
    </row>
    <row r="41" spans="15:19">
      <c r="Q41" s="231"/>
      <c r="R41" s="231"/>
      <c r="S41" s="231"/>
    </row>
    <row r="42" spans="15:19">
      <c r="O42" s="230" t="s">
        <v>1</v>
      </c>
      <c r="Q42" s="231"/>
      <c r="R42" s="231"/>
      <c r="S42" s="231"/>
    </row>
    <row r="43" spans="15:19">
      <c r="Q43" s="231" t="s">
        <v>1</v>
      </c>
      <c r="R43" s="231"/>
      <c r="S43" s="231"/>
    </row>
    <row r="44" spans="15:19">
      <c r="Q44" s="231"/>
      <c r="R44" s="231"/>
      <c r="S44" s="231"/>
    </row>
    <row r="45" spans="15:19">
      <c r="Q45" s="231"/>
      <c r="R45" s="231"/>
      <c r="S45" s="231"/>
    </row>
    <row r="46" spans="15:19">
      <c r="Q46" s="231"/>
      <c r="R46" s="231"/>
      <c r="S46" s="231"/>
    </row>
    <row r="47" spans="15:19">
      <c r="Q47" s="231"/>
      <c r="R47" s="231"/>
      <c r="S47" s="231"/>
    </row>
    <row r="48" spans="15:19">
      <c r="Q48" s="231"/>
      <c r="R48" s="231"/>
      <c r="S48" s="231"/>
    </row>
    <row r="49" spans="17:19">
      <c r="Q49" s="231"/>
      <c r="R49" s="231"/>
      <c r="S49" s="231"/>
    </row>
    <row r="50" spans="17:19">
      <c r="R50" s="231"/>
      <c r="S50" s="231"/>
    </row>
    <row r="51" spans="17:19">
      <c r="Q51" s="231"/>
      <c r="R51" s="231"/>
      <c r="S51" s="231"/>
    </row>
    <row r="52" spans="17:19">
      <c r="Q52" s="231"/>
      <c r="R52" s="231"/>
      <c r="S52" s="231"/>
    </row>
    <row r="53" spans="17:19">
      <c r="Q53" s="231"/>
      <c r="R53" s="231"/>
      <c r="S53" s="231"/>
    </row>
    <row r="54" spans="17:19">
      <c r="Q54" s="231" t="s">
        <v>1</v>
      </c>
      <c r="R54" s="231"/>
      <c r="S54" s="231"/>
    </row>
    <row r="55" spans="17:19" ht="77.25" customHeight="1">
      <c r="Q55" s="231"/>
      <c r="R55" s="231"/>
      <c r="S55" s="231"/>
    </row>
    <row r="56" spans="17:19" ht="77.25" customHeight="1">
      <c r="Q56" s="231"/>
      <c r="R56" s="231"/>
      <c r="S56" s="231"/>
    </row>
    <row r="57" spans="17:19" ht="77.25" customHeight="1">
      <c r="Q57" s="231"/>
      <c r="R57" s="231"/>
      <c r="S57" s="231"/>
    </row>
    <row r="58" spans="17:19" ht="77.25" customHeight="1">
      <c r="Q58" s="231"/>
      <c r="R58" s="231"/>
      <c r="S58" s="231"/>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zoomScale="70" zoomScaleNormal="70" zoomScaleSheetLayoutView="70" workbookViewId="0">
      <selection activeCell="Q11" sqref="Q11"/>
    </sheetView>
  </sheetViews>
  <sheetFormatPr baseColWidth="10" defaultColWidth="11.42578125" defaultRowHeight="14.25"/>
  <cols>
    <col min="1" max="6" width="11.42578125" style="253"/>
    <col min="7" max="7" width="11.42578125" style="253" customWidth="1"/>
    <col min="8" max="8" width="28.140625" style="253" customWidth="1"/>
    <col min="9" max="9" width="20.42578125" style="253" customWidth="1"/>
    <col min="10" max="11" width="14.7109375" style="253" customWidth="1"/>
    <col min="12" max="12" width="12.42578125" style="253" customWidth="1"/>
    <col min="13" max="16384" width="11.42578125" style="253"/>
  </cols>
  <sheetData>
    <row r="1" spans="1:12">
      <c r="A1" s="1383"/>
      <c r="B1" s="1383"/>
      <c r="C1" s="1383"/>
      <c r="D1" s="1383"/>
      <c r="E1" s="1383"/>
      <c r="F1" s="1383"/>
      <c r="G1" s="1383"/>
      <c r="H1" s="1383"/>
      <c r="I1" s="1383"/>
      <c r="J1" s="1383"/>
      <c r="K1" s="1383"/>
      <c r="L1" s="1383"/>
    </row>
    <row r="2" spans="1:12">
      <c r="A2" s="1383"/>
      <c r="B2" s="1383"/>
      <c r="C2" s="1383"/>
      <c r="D2" s="1383"/>
      <c r="E2" s="1383"/>
      <c r="F2" s="1383"/>
      <c r="G2" s="1383"/>
      <c r="H2" s="1383"/>
      <c r="I2" s="1383"/>
      <c r="J2" s="1383"/>
      <c r="K2" s="1383"/>
      <c r="L2" s="1383"/>
    </row>
    <row r="3" spans="1:12">
      <c r="A3" s="1383"/>
      <c r="B3" s="1383"/>
      <c r="C3" s="1383"/>
      <c r="D3" s="1383"/>
      <c r="E3" s="1383"/>
      <c r="F3" s="1383"/>
      <c r="G3" s="1383"/>
      <c r="H3" s="1383"/>
      <c r="I3" s="1383"/>
      <c r="J3" s="1383"/>
      <c r="K3" s="1383"/>
      <c r="L3" s="1383"/>
    </row>
    <row r="4" spans="1:12">
      <c r="A4" s="1383"/>
      <c r="B4" s="1383"/>
      <c r="C4" s="1383"/>
      <c r="D4" s="1383"/>
      <c r="E4" s="1383"/>
      <c r="F4" s="1383"/>
      <c r="G4" s="1383"/>
      <c r="H4" s="1383"/>
      <c r="I4" s="1383"/>
      <c r="J4" s="1383"/>
      <c r="K4" s="1383"/>
      <c r="L4" s="1383"/>
    </row>
    <row r="5" spans="1:12">
      <c r="A5" s="1383"/>
      <c r="B5" s="1383"/>
      <c r="C5" s="1383"/>
      <c r="D5" s="1383"/>
      <c r="E5" s="1383"/>
      <c r="F5" s="1383"/>
      <c r="G5" s="1383"/>
      <c r="H5" s="1383"/>
      <c r="I5" s="1383"/>
      <c r="J5" s="1383"/>
      <c r="K5" s="1383"/>
      <c r="L5" s="1383"/>
    </row>
    <row r="6" spans="1:12">
      <c r="A6" s="1383"/>
      <c r="B6" s="1383"/>
      <c r="C6" s="1383"/>
      <c r="D6" s="1383"/>
      <c r="E6" s="1383"/>
      <c r="F6" s="1383"/>
      <c r="G6" s="1383"/>
      <c r="H6" s="1383"/>
      <c r="I6" s="1383"/>
      <c r="J6" s="1383"/>
      <c r="K6" s="1383"/>
      <c r="L6" s="1383"/>
    </row>
    <row r="7" spans="1:12" ht="47.25" customHeight="1">
      <c r="A7" s="1383"/>
      <c r="B7" s="1383"/>
      <c r="C7" s="1383"/>
      <c r="D7" s="1383"/>
      <c r="E7" s="1383"/>
      <c r="F7" s="1383"/>
      <c r="G7" s="1383"/>
      <c r="H7" s="1383"/>
      <c r="I7" s="1383"/>
      <c r="J7" s="1383"/>
      <c r="K7" s="1383"/>
      <c r="L7" s="1383"/>
    </row>
    <row r="8" spans="1:12">
      <c r="A8" s="1383"/>
      <c r="B8" s="1383"/>
      <c r="C8" s="1383"/>
      <c r="D8" s="1383"/>
      <c r="E8" s="1383"/>
      <c r="F8" s="1383"/>
      <c r="G8" s="1383"/>
      <c r="H8" s="1383"/>
      <c r="I8" s="1383"/>
      <c r="J8" s="1383"/>
      <c r="K8" s="1383"/>
      <c r="L8" s="1383"/>
    </row>
    <row r="9" spans="1:12">
      <c r="A9" s="1383"/>
      <c r="B9" s="1383"/>
      <c r="C9" s="1383"/>
      <c r="D9" s="1383"/>
      <c r="E9" s="1383"/>
      <c r="F9" s="1383"/>
      <c r="G9" s="1383"/>
      <c r="H9" s="1383"/>
      <c r="I9" s="1383"/>
      <c r="J9" s="1383"/>
      <c r="K9" s="1383"/>
      <c r="L9" s="1383"/>
    </row>
    <row r="10" spans="1:12" ht="23.25" customHeight="1">
      <c r="A10" s="1383"/>
      <c r="B10" s="1383"/>
      <c r="C10" s="1383"/>
      <c r="D10" s="1383"/>
      <c r="E10" s="1383"/>
      <c r="F10" s="1383"/>
      <c r="G10" s="1383"/>
      <c r="H10" s="1383"/>
      <c r="I10" s="1383"/>
      <c r="J10" s="1383"/>
      <c r="K10" s="1383"/>
      <c r="L10" s="1383"/>
    </row>
    <row r="11" spans="1:12">
      <c r="A11" s="1383"/>
      <c r="B11" s="1383"/>
      <c r="C11" s="1383"/>
      <c r="D11" s="1383"/>
      <c r="E11" s="1383"/>
      <c r="F11" s="1383"/>
      <c r="G11" s="1383"/>
      <c r="H11" s="1383"/>
      <c r="I11" s="1383"/>
      <c r="J11" s="1383"/>
      <c r="K11" s="1383"/>
      <c r="L11" s="1383"/>
    </row>
    <row r="12" spans="1:12">
      <c r="A12" s="1383"/>
      <c r="B12" s="1383"/>
      <c r="C12" s="1383"/>
      <c r="D12" s="1383"/>
      <c r="E12" s="1383"/>
      <c r="F12" s="1383"/>
      <c r="G12" s="1383"/>
      <c r="H12" s="1383"/>
      <c r="I12" s="1383"/>
      <c r="J12" s="1383"/>
      <c r="K12" s="1383"/>
      <c r="L12" s="1383"/>
    </row>
    <row r="13" spans="1:12">
      <c r="A13" s="1383"/>
      <c r="B13" s="1383"/>
      <c r="C13" s="1383"/>
      <c r="D13" s="1383"/>
      <c r="E13" s="1383"/>
      <c r="F13" s="1383"/>
      <c r="G13" s="1383"/>
      <c r="H13" s="1383"/>
      <c r="I13" s="1383"/>
      <c r="J13" s="1383"/>
      <c r="K13" s="1383"/>
      <c r="L13" s="1383"/>
    </row>
    <row r="14" spans="1:12">
      <c r="A14" s="1383"/>
      <c r="B14" s="1383"/>
      <c r="C14" s="1383"/>
      <c r="D14" s="1383"/>
      <c r="E14" s="1383"/>
      <c r="F14" s="1383"/>
      <c r="G14" s="1383"/>
      <c r="H14" s="1383"/>
      <c r="I14" s="1383"/>
      <c r="J14" s="1383"/>
      <c r="K14" s="1383"/>
      <c r="L14" s="1383"/>
    </row>
    <row r="15" spans="1:12">
      <c r="A15" s="1383"/>
      <c r="B15" s="1383"/>
      <c r="C15" s="1383"/>
      <c r="D15" s="1383"/>
      <c r="E15" s="1383"/>
      <c r="F15" s="1383"/>
      <c r="G15" s="1383"/>
      <c r="H15" s="1383"/>
      <c r="I15" s="1383"/>
      <c r="J15" s="1383"/>
      <c r="K15" s="1383"/>
      <c r="L15" s="1383"/>
    </row>
    <row r="16" spans="1:12">
      <c r="A16" s="1383"/>
      <c r="B16" s="1383"/>
      <c r="C16" s="1383"/>
      <c r="D16" s="1383"/>
      <c r="E16" s="1383"/>
      <c r="F16" s="1383"/>
      <c r="G16" s="1383"/>
      <c r="H16" s="1383"/>
      <c r="I16" s="1383"/>
      <c r="J16" s="1383"/>
      <c r="K16" s="1383"/>
      <c r="L16" s="1383"/>
    </row>
    <row r="17" spans="1:19">
      <c r="A17" s="1383"/>
      <c r="B17" s="1383"/>
      <c r="C17" s="1383"/>
      <c r="D17" s="1383"/>
      <c r="E17" s="1383"/>
      <c r="F17" s="1383"/>
      <c r="G17" s="1383"/>
      <c r="H17" s="1383"/>
      <c r="I17" s="1383"/>
      <c r="J17" s="1383"/>
      <c r="K17" s="1383"/>
      <c r="L17" s="1383"/>
    </row>
    <row r="18" spans="1:19">
      <c r="A18" s="1383"/>
      <c r="B18" s="1383"/>
      <c r="C18" s="1383"/>
      <c r="D18" s="1383"/>
      <c r="E18" s="1383"/>
      <c r="F18" s="1383"/>
      <c r="G18" s="1383"/>
      <c r="H18" s="1383"/>
      <c r="I18" s="1383"/>
      <c r="J18" s="1383"/>
      <c r="K18" s="1383"/>
      <c r="L18" s="1383"/>
    </row>
    <row r="19" spans="1:19">
      <c r="A19" s="1383"/>
      <c r="B19" s="1383"/>
      <c r="C19" s="1383"/>
      <c r="D19" s="1383"/>
      <c r="E19" s="1383"/>
      <c r="F19" s="1383"/>
      <c r="G19" s="1383"/>
      <c r="H19" s="1383"/>
      <c r="I19" s="1383"/>
      <c r="J19" s="1383"/>
      <c r="K19" s="1383"/>
      <c r="L19" s="1383"/>
    </row>
    <row r="20" spans="1:19">
      <c r="A20" s="1383"/>
      <c r="B20" s="1383"/>
      <c r="C20" s="1383"/>
      <c r="D20" s="1383"/>
      <c r="E20" s="1383"/>
      <c r="F20" s="1383"/>
      <c r="G20" s="1383"/>
      <c r="H20" s="1383"/>
      <c r="I20" s="1383"/>
      <c r="J20" s="1383"/>
      <c r="K20" s="1383"/>
      <c r="L20" s="1383"/>
    </row>
    <row r="21" spans="1:19">
      <c r="A21" s="1383"/>
      <c r="B21" s="1383"/>
      <c r="C21" s="1383"/>
      <c r="D21" s="1383"/>
      <c r="E21" s="1383"/>
      <c r="F21" s="1383"/>
      <c r="G21" s="1383"/>
      <c r="H21" s="1383"/>
      <c r="I21" s="1383"/>
      <c r="J21" s="1383"/>
      <c r="K21" s="1383"/>
      <c r="L21" s="1383"/>
    </row>
    <row r="22" spans="1:19">
      <c r="A22" s="1383"/>
      <c r="B22" s="1383"/>
      <c r="C22" s="1383"/>
      <c r="D22" s="1383"/>
      <c r="E22" s="1383"/>
      <c r="F22" s="1383"/>
      <c r="G22" s="1383"/>
      <c r="H22" s="1383"/>
      <c r="I22" s="1383"/>
      <c r="J22" s="1383"/>
      <c r="K22" s="1383"/>
      <c r="L22" s="1383"/>
    </row>
    <row r="23" spans="1:19" ht="27">
      <c r="A23" s="1383"/>
      <c r="B23" s="1383"/>
      <c r="C23" s="1383"/>
      <c r="D23" s="1383"/>
      <c r="E23" s="1383"/>
      <c r="F23" s="1383"/>
      <c r="G23" s="1383"/>
      <c r="H23" s="1383"/>
      <c r="I23" s="1383"/>
      <c r="J23" s="1383"/>
      <c r="K23" s="1383"/>
      <c r="L23" s="1383"/>
      <c r="S23" s="353"/>
    </row>
    <row r="24" spans="1:19">
      <c r="A24" s="1383"/>
      <c r="B24" s="1383"/>
      <c r="C24" s="1383"/>
      <c r="D24" s="1383"/>
      <c r="E24" s="1383"/>
      <c r="F24" s="1383"/>
      <c r="G24" s="1383"/>
      <c r="H24" s="1383"/>
      <c r="I24" s="1383"/>
      <c r="J24" s="1383"/>
      <c r="K24" s="1383"/>
      <c r="L24" s="1383"/>
    </row>
    <row r="25" spans="1:19">
      <c r="A25" s="1383"/>
      <c r="B25" s="1383"/>
      <c r="C25" s="1383"/>
      <c r="D25" s="1383"/>
      <c r="E25" s="1383"/>
      <c r="F25" s="1383"/>
      <c r="G25" s="1383"/>
      <c r="H25" s="1383"/>
      <c r="I25" s="1383"/>
      <c r="J25" s="1383"/>
      <c r="K25" s="1383"/>
      <c r="L25" s="1383"/>
    </row>
    <row r="26" spans="1:19">
      <c r="A26" s="1383"/>
      <c r="B26" s="1383"/>
      <c r="C26" s="1383"/>
      <c r="D26" s="1383"/>
      <c r="E26" s="1383"/>
      <c r="F26" s="1383"/>
      <c r="G26" s="1383"/>
      <c r="H26" s="1383"/>
      <c r="I26" s="1383"/>
      <c r="J26" s="1383"/>
      <c r="K26" s="1383"/>
      <c r="L26" s="1383"/>
    </row>
    <row r="27" spans="1:19">
      <c r="A27" s="1383"/>
      <c r="B27" s="1383"/>
      <c r="C27" s="1383"/>
      <c r="D27" s="1383"/>
      <c r="E27" s="1383"/>
      <c r="F27" s="1383"/>
      <c r="G27" s="1383"/>
      <c r="H27" s="1383"/>
      <c r="I27" s="1383"/>
      <c r="J27" s="1383"/>
      <c r="K27" s="1383"/>
      <c r="L27" s="1383"/>
    </row>
    <row r="28" spans="1:19">
      <c r="A28" s="1383"/>
      <c r="B28" s="1383"/>
      <c r="C28" s="1383"/>
      <c r="D28" s="1383"/>
      <c r="E28" s="1383"/>
      <c r="F28" s="1383"/>
      <c r="G28" s="1383"/>
      <c r="H28" s="1383"/>
      <c r="I28" s="1383"/>
      <c r="J28" s="1383"/>
      <c r="K28" s="1383"/>
      <c r="L28" s="1383"/>
    </row>
    <row r="29" spans="1:19">
      <c r="A29" s="1383"/>
      <c r="B29" s="1383"/>
      <c r="C29" s="1383"/>
      <c r="D29" s="1383"/>
      <c r="E29" s="1383"/>
      <c r="F29" s="1383"/>
      <c r="G29" s="1383"/>
      <c r="H29" s="1383"/>
      <c r="I29" s="1383"/>
      <c r="J29" s="1383"/>
      <c r="K29" s="1383"/>
      <c r="L29" s="1383"/>
    </row>
    <row r="30" spans="1:19">
      <c r="A30" s="1383"/>
      <c r="B30" s="1383"/>
      <c r="C30" s="1383"/>
      <c r="D30" s="1383"/>
      <c r="E30" s="1383"/>
      <c r="F30" s="1383"/>
      <c r="G30" s="1383"/>
      <c r="H30" s="1383"/>
      <c r="I30" s="1383"/>
      <c r="J30" s="1383"/>
      <c r="K30" s="1383"/>
      <c r="L30" s="1383"/>
    </row>
    <row r="31" spans="1:19">
      <c r="A31" s="1383"/>
      <c r="B31" s="1383"/>
      <c r="C31" s="1383"/>
      <c r="D31" s="1383"/>
      <c r="E31" s="1383"/>
      <c r="F31" s="1383"/>
      <c r="G31" s="1383"/>
      <c r="H31" s="1383"/>
      <c r="I31" s="1383"/>
      <c r="J31" s="1383"/>
      <c r="K31" s="1383"/>
      <c r="L31" s="1383"/>
    </row>
    <row r="32" spans="1:19">
      <c r="A32" s="1383"/>
      <c r="B32" s="1383"/>
      <c r="C32" s="1383"/>
      <c r="D32" s="1383"/>
      <c r="E32" s="1383"/>
      <c r="F32" s="1383"/>
      <c r="G32" s="1383"/>
      <c r="H32" s="1383"/>
      <c r="I32" s="1383"/>
      <c r="J32" s="1383"/>
      <c r="K32" s="1383"/>
      <c r="L32" s="1383"/>
    </row>
    <row r="33" spans="1:12">
      <c r="A33" s="1383"/>
      <c r="B33" s="1383"/>
      <c r="C33" s="1383"/>
      <c r="D33" s="1383"/>
      <c r="E33" s="1383"/>
      <c r="F33" s="1383"/>
      <c r="G33" s="1383"/>
      <c r="H33" s="1383"/>
      <c r="I33" s="1383"/>
      <c r="J33" s="1383"/>
      <c r="K33" s="1383"/>
      <c r="L33" s="1383"/>
    </row>
    <row r="34" spans="1:12">
      <c r="A34" s="1383"/>
      <c r="B34" s="1383"/>
      <c r="C34" s="1383"/>
      <c r="D34" s="1383"/>
      <c r="E34" s="1383"/>
      <c r="F34" s="1383"/>
      <c r="G34" s="1383"/>
      <c r="H34" s="1383"/>
      <c r="I34" s="1383"/>
      <c r="J34" s="1383"/>
      <c r="K34" s="1383"/>
      <c r="L34" s="1383"/>
    </row>
    <row r="35" spans="1:12">
      <c r="A35" s="1383"/>
      <c r="B35" s="1383"/>
      <c r="C35" s="1383"/>
      <c r="D35" s="1383"/>
      <c r="E35" s="1383"/>
      <c r="F35" s="1383"/>
      <c r="G35" s="1383"/>
      <c r="H35" s="1383"/>
      <c r="I35" s="1383"/>
      <c r="J35" s="1383"/>
      <c r="K35" s="1383"/>
      <c r="L35" s="1383"/>
    </row>
    <row r="36" spans="1:12">
      <c r="A36" s="1383"/>
      <c r="B36" s="1383"/>
      <c r="C36" s="1383"/>
      <c r="D36" s="1383"/>
      <c r="E36" s="1383"/>
      <c r="F36" s="1383"/>
      <c r="G36" s="1383"/>
      <c r="H36" s="1383"/>
      <c r="I36" s="1383"/>
      <c r="J36" s="1383"/>
      <c r="K36" s="1383"/>
      <c r="L36" s="1383"/>
    </row>
    <row r="37" spans="1:12">
      <c r="A37" s="1383"/>
      <c r="B37" s="1383"/>
      <c r="C37" s="1383"/>
      <c r="D37" s="1383"/>
      <c r="E37" s="1383"/>
      <c r="F37" s="1383"/>
      <c r="G37" s="1383"/>
      <c r="H37" s="1383"/>
      <c r="I37" s="1383"/>
      <c r="J37" s="1383"/>
      <c r="K37" s="1383"/>
      <c r="L37" s="1383"/>
    </row>
    <row r="38" spans="1:12">
      <c r="A38" s="1383"/>
      <c r="B38" s="1383"/>
      <c r="C38" s="1383"/>
      <c r="D38" s="1383"/>
      <c r="E38" s="1383"/>
      <c r="F38" s="1383"/>
      <c r="G38" s="1383"/>
      <c r="H38" s="1383"/>
      <c r="I38" s="1383"/>
      <c r="J38" s="1383"/>
      <c r="K38" s="1383"/>
      <c r="L38" s="1383"/>
    </row>
    <row r="39" spans="1:12">
      <c r="A39" s="1383"/>
      <c r="B39" s="1383"/>
      <c r="C39" s="1383"/>
      <c r="D39" s="1383"/>
      <c r="E39" s="1383"/>
      <c r="F39" s="1383"/>
      <c r="G39" s="1383"/>
      <c r="H39" s="1383"/>
      <c r="I39" s="1383"/>
      <c r="J39" s="1383"/>
      <c r="K39" s="1383"/>
      <c r="L39" s="1383"/>
    </row>
  </sheetData>
  <mergeCells count="1">
    <mergeCell ref="A1:L39"/>
  </mergeCells>
  <pageMargins left="0.70866141732283472" right="0.70866141732283472" top="0.74803149606299213" bottom="0.74803149606299213" header="0.31496062992125984" footer="0.31496062992125984"/>
  <pageSetup scale="72"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15"/>
  <sheetViews>
    <sheetView showGridLines="0" view="pageBreakPreview" zoomScale="55" zoomScaleNormal="100" zoomScaleSheetLayoutView="55" workbookViewId="0">
      <selection activeCell="L37" sqref="L37"/>
    </sheetView>
  </sheetViews>
  <sheetFormatPr baseColWidth="10" defaultColWidth="11.42578125" defaultRowHeight="18"/>
  <cols>
    <col min="1" max="1" width="107.28515625" style="349" customWidth="1"/>
    <col min="2" max="2" width="14.85546875" style="349" customWidth="1"/>
    <col min="3" max="3" width="22.5703125" style="349" customWidth="1"/>
    <col min="4" max="4" width="16.85546875" style="349" customWidth="1"/>
    <col min="5" max="5" width="96.7109375" style="349" customWidth="1"/>
    <col min="6" max="6" width="18.5703125" style="349" customWidth="1"/>
    <col min="7" max="7" width="20" style="349" customWidth="1"/>
    <col min="8" max="8" width="16.85546875" style="349" customWidth="1"/>
    <col min="9" max="16384" width="11.42578125" style="349"/>
  </cols>
  <sheetData>
    <row r="1" spans="1:9" s="464" customFormat="1" ht="72" customHeight="1">
      <c r="A1" s="1594" t="s">
        <v>931</v>
      </c>
      <c r="B1" s="1594"/>
      <c r="C1" s="1594"/>
      <c r="D1" s="1594"/>
      <c r="E1" s="1594"/>
      <c r="F1" s="1594"/>
      <c r="G1" s="1594"/>
      <c r="H1" s="1594"/>
    </row>
    <row r="2" spans="1:9" s="464" customFormat="1" ht="31.5" customHeight="1">
      <c r="A2" s="1594" t="s">
        <v>955</v>
      </c>
      <c r="B2" s="1594"/>
      <c r="C2" s="1594"/>
      <c r="D2" s="1594"/>
      <c r="E2" s="1594"/>
      <c r="F2" s="1594"/>
      <c r="G2" s="1594"/>
      <c r="H2" s="1594"/>
    </row>
    <row r="3" spans="1:9" ht="16.5" customHeight="1">
      <c r="A3" s="1595"/>
      <c r="B3" s="1595"/>
      <c r="C3" s="1595"/>
      <c r="D3" s="1595"/>
      <c r="E3" s="1595"/>
      <c r="F3" s="1088"/>
      <c r="G3" s="1595"/>
      <c r="H3" s="1595"/>
      <c r="I3" s="1291"/>
    </row>
    <row r="4" spans="1:9" ht="46.5">
      <c r="A4" s="1075" t="s">
        <v>911</v>
      </c>
      <c r="B4" s="1294" t="s">
        <v>587</v>
      </c>
      <c r="C4" s="1295" t="s">
        <v>954</v>
      </c>
      <c r="D4" s="1088"/>
      <c r="E4" s="1075" t="s">
        <v>920</v>
      </c>
      <c r="F4" s="1144">
        <v>2024</v>
      </c>
      <c r="G4" s="1144" t="str">
        <f>+Tabla54[[#Headers],[Ene-Mar.25]]</f>
        <v>Ene-Mar.25</v>
      </c>
    </row>
    <row r="5" spans="1:9" ht="23.25">
      <c r="A5" s="1293" t="s">
        <v>912</v>
      </c>
      <c r="B5" s="1184">
        <v>48</v>
      </c>
      <c r="C5" s="1184">
        <v>31</v>
      </c>
      <c r="D5" s="1088"/>
      <c r="E5" s="1076" t="s">
        <v>912</v>
      </c>
      <c r="F5" s="1273">
        <v>2</v>
      </c>
      <c r="G5" s="1273">
        <v>0</v>
      </c>
    </row>
    <row r="6" spans="1:9" ht="23.25">
      <c r="A6" s="1293" t="s">
        <v>913</v>
      </c>
      <c r="B6" s="1184">
        <v>161</v>
      </c>
      <c r="C6" s="1184">
        <v>58</v>
      </c>
      <c r="D6" s="1088"/>
      <c r="E6" s="1076" t="s">
        <v>913</v>
      </c>
      <c r="F6" s="1273">
        <v>32</v>
      </c>
      <c r="G6" s="1273">
        <v>3</v>
      </c>
    </row>
    <row r="7" spans="1:9" ht="23.25">
      <c r="A7" s="1293" t="s">
        <v>914</v>
      </c>
      <c r="B7" s="1184">
        <v>17</v>
      </c>
      <c r="C7" s="1184">
        <v>6</v>
      </c>
      <c r="D7" s="1088"/>
      <c r="E7" s="1076" t="s">
        <v>921</v>
      </c>
      <c r="F7" s="1273">
        <v>20</v>
      </c>
      <c r="G7" s="1273">
        <v>4</v>
      </c>
    </row>
    <row r="8" spans="1:9" ht="23.25">
      <c r="A8" s="1293" t="s">
        <v>915</v>
      </c>
      <c r="B8" s="1184">
        <v>65</v>
      </c>
      <c r="C8" s="1184">
        <v>19</v>
      </c>
      <c r="D8" s="1088"/>
      <c r="E8" s="1076" t="s">
        <v>922</v>
      </c>
      <c r="F8" s="1273">
        <v>8</v>
      </c>
      <c r="G8" s="1273">
        <v>5</v>
      </c>
    </row>
    <row r="9" spans="1:9" ht="23.25">
      <c r="A9" s="1293" t="s">
        <v>916</v>
      </c>
      <c r="B9" s="1184">
        <v>400</v>
      </c>
      <c r="C9" s="1184">
        <v>88</v>
      </c>
      <c r="D9" s="1088"/>
      <c r="E9" s="1076" t="s">
        <v>915</v>
      </c>
      <c r="F9" s="1273">
        <v>7</v>
      </c>
      <c r="G9" s="1273">
        <v>2</v>
      </c>
    </row>
    <row r="10" spans="1:9" ht="23.25">
      <c r="A10" s="1293" t="s">
        <v>917</v>
      </c>
      <c r="B10" s="1184">
        <v>199</v>
      </c>
      <c r="C10" s="1184">
        <v>45</v>
      </c>
      <c r="D10" s="1088"/>
      <c r="E10" s="1076" t="s">
        <v>918</v>
      </c>
      <c r="F10" s="1273">
        <v>16</v>
      </c>
      <c r="G10" s="1273">
        <v>9</v>
      </c>
    </row>
    <row r="11" spans="1:9" ht="23.25">
      <c r="A11" s="1293" t="s">
        <v>918</v>
      </c>
      <c r="B11" s="1184">
        <v>1635</v>
      </c>
      <c r="C11" s="1184">
        <v>409</v>
      </c>
      <c r="D11" s="1088"/>
      <c r="E11" s="1076" t="s">
        <v>917</v>
      </c>
      <c r="F11" s="1273">
        <v>28</v>
      </c>
      <c r="G11" s="1273">
        <v>5</v>
      </c>
    </row>
    <row r="12" spans="1:9" ht="23.25">
      <c r="A12" s="563" t="s">
        <v>185</v>
      </c>
      <c r="B12" s="1081">
        <f>SUM(B5:B11)</f>
        <v>2525</v>
      </c>
      <c r="C12" s="1081">
        <f>SUM(C5:C11)</f>
        <v>656</v>
      </c>
      <c r="D12" s="1088"/>
      <c r="E12" s="1076" t="s">
        <v>923</v>
      </c>
      <c r="F12" s="1273">
        <v>197</v>
      </c>
      <c r="G12" s="1273">
        <v>77</v>
      </c>
      <c r="H12" s="348"/>
    </row>
    <row r="13" spans="1:9" ht="23.25">
      <c r="A13" s="562" t="s">
        <v>919</v>
      </c>
      <c r="B13" s="1088"/>
      <c r="C13" s="1088"/>
      <c r="D13" s="1088"/>
      <c r="E13" s="563" t="s">
        <v>185</v>
      </c>
      <c r="F13" s="1185">
        <f>SUM(F5:F12)</f>
        <v>310</v>
      </c>
      <c r="G13" s="1185">
        <f>SUM(G5:G12)</f>
        <v>105</v>
      </c>
      <c r="I13" s="350"/>
    </row>
    <row r="14" spans="1:9" ht="23.25">
      <c r="E14" s="1078" t="s">
        <v>919</v>
      </c>
      <c r="F14" s="1272"/>
      <c r="G14" s="351"/>
      <c r="H14" s="351"/>
    </row>
    <row r="15" spans="1:9">
      <c r="D15" s="351"/>
    </row>
  </sheetData>
  <mergeCells count="5">
    <mergeCell ref="A1:H1"/>
    <mergeCell ref="A3:C3"/>
    <mergeCell ref="A2:H2"/>
    <mergeCell ref="D3:E3"/>
    <mergeCell ref="G3:H3"/>
  </mergeCells>
  <pageMargins left="0.70866141732283472" right="0.70866141732283472" top="0.74803149606299213" bottom="0.74803149606299213" header="0.31496062992125984" footer="0.31496062992125984"/>
  <pageSetup scale="39"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V59" sqref="V59"/>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scale="53"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Y43" sqref="Y43"/>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29:A38"/>
  <sheetViews>
    <sheetView showGridLines="0" view="pageBreakPreview" zoomScale="85" zoomScaleNormal="100" zoomScaleSheetLayoutView="85" workbookViewId="0">
      <pane ySplit="5" topLeftCell="A6" activePane="bottomLeft" state="frozen"/>
      <selection pane="bottomLeft" activeCell="P31" sqref="P31"/>
    </sheetView>
  </sheetViews>
  <sheetFormatPr baseColWidth="10" defaultColWidth="11.42578125" defaultRowHeight="15"/>
  <cols>
    <col min="7" max="7" width="13.42578125" customWidth="1"/>
    <col min="12" max="12" width="30.7109375" customWidth="1"/>
  </cols>
  <sheetData>
    <row r="29" ht="60.75" customHeight="1"/>
    <row r="37" ht="43.5" customHeight="1"/>
    <row r="38" ht="33.75" customHeight="1"/>
  </sheetData>
  <pageMargins left="0.70866141732283472" right="0.70866141732283472" top="0.74803149606299213" bottom="0.74803149606299213" header="0.31496062992125984" footer="0.31496062992125984"/>
  <pageSetup scale="7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85" zoomScaleNormal="100" zoomScaleSheetLayoutView="85" workbookViewId="0">
      <selection activeCell="Q34" sqref="Q34"/>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baseColWidth="10" defaultColWidth="11.42578125" defaultRowHeight="14.25"/>
  <cols>
    <col min="1" max="7" width="29.28515625" style="253" customWidth="1"/>
    <col min="8" max="8" width="24.7109375" style="253" customWidth="1"/>
    <col min="9" max="9" width="15.85546875" style="253" customWidth="1"/>
    <col min="10" max="10" width="31.5703125" style="253" customWidth="1"/>
    <col min="11" max="11" width="19.42578125" style="253" customWidth="1"/>
    <col min="12" max="12" width="36.7109375" style="253" customWidth="1"/>
    <col min="13" max="13" width="24.28515625" style="253" customWidth="1"/>
    <col min="14" max="16384" width="11.42578125" style="253"/>
  </cols>
  <sheetData>
    <row r="4" spans="1:14" ht="30.75" customHeight="1"/>
    <row r="5" spans="1:14" ht="40.5" customHeight="1"/>
    <row r="6" spans="1:14" ht="54" customHeight="1">
      <c r="A6" s="1388" t="s">
        <v>408</v>
      </c>
      <c r="B6" s="1389"/>
      <c r="C6" s="1389"/>
      <c r="D6" s="1389"/>
      <c r="E6" s="1389"/>
      <c r="F6" s="1389"/>
      <c r="G6" s="1389"/>
      <c r="H6" s="1389"/>
      <c r="I6" s="1389"/>
      <c r="J6" s="1389"/>
      <c r="K6" s="1389"/>
      <c r="L6" s="1389"/>
      <c r="M6" s="1389"/>
      <c r="N6" s="1389"/>
    </row>
    <row r="7" spans="1:14" ht="24.75" customHeight="1">
      <c r="A7" s="1389"/>
      <c r="B7" s="1389"/>
      <c r="C7" s="1389"/>
      <c r="D7" s="1389"/>
      <c r="E7" s="1389"/>
      <c r="F7" s="1389"/>
      <c r="G7" s="1389"/>
      <c r="H7" s="1389"/>
      <c r="I7" s="1389"/>
      <c r="J7" s="1389"/>
      <c r="K7" s="1389"/>
      <c r="L7" s="1389"/>
      <c r="M7" s="1389"/>
      <c r="N7" s="1389"/>
    </row>
    <row r="8" spans="1:14" ht="12" customHeight="1">
      <c r="A8" s="1389"/>
      <c r="B8" s="1389"/>
      <c r="C8" s="1389"/>
      <c r="D8" s="1389"/>
      <c r="E8" s="1389"/>
      <c r="F8" s="1389"/>
      <c r="G8" s="1389"/>
      <c r="H8" s="1389"/>
      <c r="I8" s="1389"/>
      <c r="J8" s="1389"/>
      <c r="K8" s="1389"/>
      <c r="L8" s="1389"/>
      <c r="M8" s="1389"/>
      <c r="N8" s="1389"/>
    </row>
    <row r="9" spans="1:14" ht="16.5" customHeight="1">
      <c r="A9" s="1389"/>
      <c r="B9" s="1389"/>
      <c r="C9" s="1389"/>
      <c r="D9" s="1389"/>
      <c r="E9" s="1389"/>
      <c r="F9" s="1389"/>
      <c r="G9" s="1389"/>
      <c r="H9" s="1389"/>
      <c r="I9" s="1389"/>
      <c r="J9" s="1389"/>
      <c r="K9" s="1389"/>
      <c r="L9" s="1389"/>
      <c r="M9" s="1389"/>
      <c r="N9" s="1389"/>
    </row>
    <row r="10" spans="1:14">
      <c r="A10" s="1389"/>
      <c r="B10" s="1389"/>
      <c r="C10" s="1389"/>
      <c r="D10" s="1389"/>
      <c r="E10" s="1389"/>
      <c r="F10" s="1389"/>
      <c r="G10" s="1389"/>
      <c r="H10" s="1389"/>
      <c r="I10" s="1389"/>
      <c r="J10" s="1389"/>
      <c r="K10" s="1389"/>
      <c r="L10" s="1389"/>
      <c r="M10" s="1389"/>
      <c r="N10" s="1389"/>
    </row>
    <row r="11" spans="1:14">
      <c r="A11" s="1389"/>
      <c r="B11" s="1389"/>
      <c r="C11" s="1389"/>
      <c r="D11" s="1389"/>
      <c r="E11" s="1389"/>
      <c r="F11" s="1389"/>
      <c r="G11" s="1389"/>
      <c r="H11" s="1389"/>
      <c r="I11" s="1389"/>
      <c r="J11" s="1389"/>
      <c r="K11" s="1389"/>
      <c r="L11" s="1389"/>
      <c r="M11" s="1389"/>
      <c r="N11" s="1389"/>
    </row>
    <row r="12" spans="1:14">
      <c r="A12" s="1389"/>
      <c r="B12" s="1389"/>
      <c r="C12" s="1389"/>
      <c r="D12" s="1389"/>
      <c r="E12" s="1389"/>
      <c r="F12" s="1389"/>
      <c r="G12" s="1389"/>
      <c r="H12" s="1389"/>
      <c r="I12" s="1389"/>
      <c r="J12" s="1389"/>
      <c r="K12" s="1389"/>
      <c r="L12" s="1389"/>
      <c r="M12" s="1389"/>
      <c r="N12" s="1389"/>
    </row>
    <row r="13" spans="1:14">
      <c r="A13" s="1389"/>
      <c r="B13" s="1389"/>
      <c r="C13" s="1389"/>
      <c r="D13" s="1389"/>
      <c r="E13" s="1389"/>
      <c r="F13" s="1389"/>
      <c r="G13" s="1389"/>
      <c r="H13" s="1389"/>
      <c r="I13" s="1389"/>
      <c r="J13" s="1389"/>
      <c r="K13" s="1389"/>
      <c r="L13" s="1389"/>
      <c r="M13" s="1389"/>
      <c r="N13" s="1389"/>
    </row>
    <row r="14" spans="1:14">
      <c r="A14" s="1389"/>
      <c r="B14" s="1389"/>
      <c r="C14" s="1389"/>
      <c r="D14" s="1389"/>
      <c r="E14" s="1389"/>
      <c r="F14" s="1389"/>
      <c r="G14" s="1389"/>
      <c r="H14" s="1389"/>
      <c r="I14" s="1389"/>
      <c r="J14" s="1389"/>
      <c r="K14" s="1389"/>
      <c r="L14" s="1389"/>
      <c r="M14" s="1389"/>
      <c r="N14" s="1389"/>
    </row>
    <row r="15" spans="1:14">
      <c r="A15" s="1389"/>
      <c r="B15" s="1389"/>
      <c r="C15" s="1389"/>
      <c r="D15" s="1389"/>
      <c r="E15" s="1389"/>
      <c r="F15" s="1389"/>
      <c r="G15" s="1389"/>
      <c r="H15" s="1389"/>
      <c r="I15" s="1389"/>
      <c r="J15" s="1389"/>
      <c r="K15" s="1389"/>
      <c r="L15" s="1389"/>
      <c r="M15" s="1389"/>
      <c r="N15" s="1389"/>
    </row>
    <row r="16" spans="1:14">
      <c r="A16" s="1389"/>
      <c r="B16" s="1389"/>
      <c r="C16" s="1389"/>
      <c r="D16" s="1389"/>
      <c r="E16" s="1389"/>
      <c r="F16" s="1389"/>
      <c r="G16" s="1389"/>
      <c r="H16" s="1389"/>
      <c r="I16" s="1389"/>
      <c r="J16" s="1389"/>
      <c r="K16" s="1389"/>
      <c r="L16" s="1389"/>
      <c r="M16" s="1389"/>
      <c r="N16" s="1389"/>
    </row>
    <row r="17" spans="1:14">
      <c r="A17" s="1389"/>
      <c r="B17" s="1389"/>
      <c r="C17" s="1389"/>
      <c r="D17" s="1389"/>
      <c r="E17" s="1389"/>
      <c r="F17" s="1389"/>
      <c r="G17" s="1389"/>
      <c r="H17" s="1389"/>
      <c r="I17" s="1389"/>
      <c r="J17" s="1389"/>
      <c r="K17" s="1389"/>
      <c r="L17" s="1389"/>
      <c r="M17" s="1389"/>
      <c r="N17" s="1389"/>
    </row>
    <row r="18" spans="1:14">
      <c r="A18" s="1389"/>
      <c r="B18" s="1389"/>
      <c r="C18" s="1389"/>
      <c r="D18" s="1389"/>
      <c r="E18" s="1389"/>
      <c r="F18" s="1389"/>
      <c r="G18" s="1389"/>
      <c r="H18" s="1389"/>
      <c r="I18" s="1389"/>
      <c r="J18" s="1389"/>
      <c r="K18" s="1389"/>
      <c r="L18" s="1389"/>
      <c r="M18" s="1389"/>
      <c r="N18" s="1389"/>
    </row>
    <row r="19" spans="1:14">
      <c r="A19" s="1389"/>
      <c r="B19" s="1389"/>
      <c r="C19" s="1389"/>
      <c r="D19" s="1389"/>
      <c r="E19" s="1389"/>
      <c r="F19" s="1389"/>
      <c r="G19" s="1389"/>
      <c r="H19" s="1389"/>
      <c r="I19" s="1389"/>
      <c r="J19" s="1389"/>
      <c r="K19" s="1389"/>
      <c r="L19" s="1389"/>
      <c r="M19" s="1389"/>
      <c r="N19" s="1389"/>
    </row>
    <row r="20" spans="1:14">
      <c r="A20" s="1389"/>
      <c r="B20" s="1389"/>
      <c r="C20" s="1389"/>
      <c r="D20" s="1389"/>
      <c r="E20" s="1389"/>
      <c r="F20" s="1389"/>
      <c r="G20" s="1389"/>
      <c r="H20" s="1389"/>
      <c r="I20" s="1389"/>
      <c r="J20" s="1389"/>
      <c r="K20" s="1389"/>
      <c r="L20" s="1389"/>
      <c r="M20" s="1389"/>
      <c r="N20" s="1389"/>
    </row>
    <row r="21" spans="1:14">
      <c r="A21" s="1389"/>
      <c r="B21" s="1389"/>
      <c r="C21" s="1389"/>
      <c r="D21" s="1389"/>
      <c r="E21" s="1389"/>
      <c r="F21" s="1389"/>
      <c r="G21" s="1389"/>
      <c r="H21" s="1389"/>
      <c r="I21" s="1389"/>
      <c r="J21" s="1389"/>
      <c r="K21" s="1389"/>
      <c r="L21" s="1389"/>
      <c r="M21" s="1389"/>
      <c r="N21" s="1389"/>
    </row>
    <row r="22" spans="1:14">
      <c r="A22" s="1389"/>
      <c r="B22" s="1389"/>
      <c r="C22" s="1389"/>
      <c r="D22" s="1389"/>
      <c r="E22" s="1389"/>
      <c r="F22" s="1389"/>
      <c r="G22" s="1389"/>
      <c r="H22" s="1389"/>
      <c r="I22" s="1389"/>
      <c r="J22" s="1389"/>
      <c r="K22" s="1389"/>
      <c r="L22" s="1389"/>
      <c r="M22" s="1389"/>
      <c r="N22" s="1389"/>
    </row>
    <row r="23" spans="1:14">
      <c r="A23" s="1389"/>
      <c r="B23" s="1389"/>
      <c r="C23" s="1389"/>
      <c r="D23" s="1389"/>
      <c r="E23" s="1389"/>
      <c r="F23" s="1389"/>
      <c r="G23" s="1389"/>
      <c r="H23" s="1389"/>
      <c r="I23" s="1389"/>
      <c r="J23" s="1389"/>
      <c r="K23" s="1389"/>
      <c r="L23" s="1389"/>
      <c r="M23" s="1389"/>
      <c r="N23" s="1389"/>
    </row>
    <row r="24" spans="1:14">
      <c r="A24" s="1389"/>
      <c r="B24" s="1389"/>
      <c r="C24" s="1389"/>
      <c r="D24" s="1389"/>
      <c r="E24" s="1389"/>
      <c r="F24" s="1389"/>
      <c r="G24" s="1389"/>
      <c r="H24" s="1389"/>
      <c r="I24" s="1389"/>
      <c r="J24" s="1389"/>
      <c r="K24" s="1389"/>
      <c r="L24" s="1389"/>
      <c r="M24" s="1389"/>
      <c r="N24" s="1389"/>
    </row>
    <row r="25" spans="1:14">
      <c r="A25" s="1389"/>
      <c r="B25" s="1389"/>
      <c r="C25" s="1389"/>
      <c r="D25" s="1389"/>
      <c r="E25" s="1389"/>
      <c r="F25" s="1389"/>
      <c r="G25" s="1389"/>
      <c r="H25" s="1389"/>
      <c r="I25" s="1389"/>
      <c r="J25" s="1389"/>
      <c r="K25" s="1389"/>
      <c r="L25" s="1389"/>
      <c r="M25" s="1389"/>
      <c r="N25" s="1389"/>
    </row>
    <row r="26" spans="1:14">
      <c r="A26" s="1389"/>
      <c r="B26" s="1389"/>
      <c r="C26" s="1389"/>
      <c r="D26" s="1389"/>
      <c r="E26" s="1389"/>
      <c r="F26" s="1389"/>
      <c r="G26" s="1389"/>
      <c r="H26" s="1389"/>
      <c r="I26" s="1389"/>
      <c r="J26" s="1389"/>
      <c r="K26" s="1389"/>
      <c r="L26" s="1389"/>
      <c r="M26" s="1389"/>
      <c r="N26" s="1389"/>
    </row>
    <row r="27" spans="1:14">
      <c r="A27" s="1389"/>
      <c r="B27" s="1389"/>
      <c r="C27" s="1389"/>
      <c r="D27" s="1389"/>
      <c r="E27" s="1389"/>
      <c r="F27" s="1389"/>
      <c r="G27" s="1389"/>
      <c r="H27" s="1389"/>
      <c r="I27" s="1389"/>
      <c r="J27" s="1389"/>
      <c r="K27" s="1389"/>
      <c r="L27" s="1389"/>
      <c r="M27" s="1389"/>
      <c r="N27" s="1389"/>
    </row>
    <row r="28" spans="1:14">
      <c r="A28" s="1389"/>
      <c r="B28" s="1389"/>
      <c r="C28" s="1389"/>
      <c r="D28" s="1389"/>
      <c r="E28" s="1389"/>
      <c r="F28" s="1389"/>
      <c r="G28" s="1389"/>
      <c r="H28" s="1389"/>
      <c r="I28" s="1389"/>
      <c r="J28" s="1389"/>
      <c r="K28" s="1389"/>
      <c r="L28" s="1389"/>
      <c r="M28" s="1389"/>
      <c r="N28" s="1389"/>
    </row>
    <row r="29" spans="1:14">
      <c r="A29" s="1389"/>
      <c r="B29" s="1389"/>
      <c r="C29" s="1389"/>
      <c r="D29" s="1389"/>
      <c r="E29" s="1389"/>
      <c r="F29" s="1389"/>
      <c r="G29" s="1389"/>
      <c r="H29" s="1389"/>
      <c r="I29" s="1389"/>
      <c r="J29" s="1389"/>
      <c r="K29" s="1389"/>
      <c r="L29" s="1389"/>
      <c r="M29" s="1389"/>
      <c r="N29" s="1389"/>
    </row>
    <row r="30" spans="1:14" ht="42.75" customHeight="1">
      <c r="A30" s="1389"/>
      <c r="B30" s="1389"/>
      <c r="C30" s="1389"/>
      <c r="D30" s="1389"/>
      <c r="E30" s="1389"/>
      <c r="F30" s="1389"/>
      <c r="G30" s="1389"/>
      <c r="H30" s="1389"/>
      <c r="I30" s="1389"/>
      <c r="J30" s="1389"/>
      <c r="K30" s="1389"/>
      <c r="L30" s="1389"/>
      <c r="M30" s="1389"/>
      <c r="N30" s="1389"/>
    </row>
    <row r="31" spans="1:14" ht="42.75" customHeight="1">
      <c r="A31" s="1389"/>
      <c r="B31" s="1389"/>
      <c r="C31" s="1389"/>
      <c r="D31" s="1389"/>
      <c r="E31" s="1389"/>
      <c r="F31" s="1389"/>
      <c r="G31" s="1389"/>
      <c r="H31" s="1389"/>
      <c r="I31" s="1389"/>
      <c r="J31" s="1389"/>
      <c r="K31" s="1389"/>
      <c r="L31" s="1389"/>
      <c r="M31" s="1389"/>
      <c r="N31" s="1389"/>
    </row>
    <row r="32" spans="1:14" ht="42.75" customHeight="1">
      <c r="A32" s="1389"/>
      <c r="B32" s="1389"/>
      <c r="C32" s="1389"/>
      <c r="D32" s="1389"/>
      <c r="E32" s="1389"/>
      <c r="F32" s="1389"/>
      <c r="G32" s="1389"/>
      <c r="H32" s="1389"/>
      <c r="I32" s="1389"/>
      <c r="J32" s="1389"/>
      <c r="K32" s="1389"/>
      <c r="L32" s="1389"/>
      <c r="M32" s="1389"/>
      <c r="N32" s="1389"/>
    </row>
    <row r="33" spans="1:14" ht="42.75" customHeight="1">
      <c r="A33" s="1389"/>
      <c r="B33" s="1389"/>
      <c r="C33" s="1389"/>
      <c r="D33" s="1389"/>
      <c r="E33" s="1389"/>
      <c r="F33" s="1389"/>
      <c r="G33" s="1389"/>
      <c r="H33" s="1389"/>
      <c r="I33" s="1389"/>
      <c r="J33" s="1389"/>
      <c r="K33" s="1389"/>
      <c r="L33" s="1389"/>
      <c r="M33" s="1389"/>
      <c r="N33" s="1389"/>
    </row>
    <row r="34" spans="1:14" ht="24.75" customHeight="1">
      <c r="A34" s="1389"/>
      <c r="B34" s="1389"/>
      <c r="C34" s="1389"/>
      <c r="D34" s="1389"/>
      <c r="E34" s="1389"/>
      <c r="F34" s="1389"/>
      <c r="G34" s="1389"/>
      <c r="H34" s="1389"/>
      <c r="I34" s="1389"/>
      <c r="J34" s="1389"/>
      <c r="K34" s="1389"/>
      <c r="L34" s="1389"/>
      <c r="M34" s="1389"/>
      <c r="N34" s="1389"/>
    </row>
    <row r="35" spans="1:14" ht="24.75" customHeight="1">
      <c r="A35" s="1389"/>
      <c r="B35" s="1389"/>
      <c r="C35" s="1389"/>
      <c r="D35" s="1389"/>
      <c r="E35" s="1389"/>
      <c r="F35" s="1389"/>
      <c r="G35" s="1389"/>
      <c r="H35" s="1389"/>
      <c r="I35" s="1389"/>
      <c r="J35" s="1389"/>
      <c r="K35" s="1389"/>
      <c r="L35" s="1389"/>
      <c r="M35" s="1389"/>
      <c r="N35" s="1389"/>
    </row>
    <row r="36" spans="1:14" ht="24.75" customHeight="1">
      <c r="A36" s="1389"/>
      <c r="B36" s="1389"/>
      <c r="C36" s="1389"/>
      <c r="D36" s="1389"/>
      <c r="E36" s="1389"/>
      <c r="F36" s="1389"/>
      <c r="G36" s="1389"/>
      <c r="H36" s="1389"/>
      <c r="I36" s="1389"/>
      <c r="J36" s="1389"/>
      <c r="K36" s="1389"/>
      <c r="L36" s="1389"/>
      <c r="M36" s="1389"/>
      <c r="N36" s="1389"/>
    </row>
    <row r="37" spans="1:14" ht="24.75" customHeight="1">
      <c r="A37" s="1389"/>
      <c r="B37" s="1389"/>
      <c r="C37" s="1389"/>
      <c r="D37" s="1389"/>
      <c r="E37" s="1389"/>
      <c r="F37" s="1389"/>
      <c r="G37" s="1389"/>
      <c r="H37" s="1389"/>
      <c r="I37" s="1389"/>
      <c r="J37" s="1389"/>
      <c r="K37" s="1389"/>
      <c r="L37" s="1389"/>
      <c r="M37" s="1389"/>
      <c r="N37" s="1389"/>
    </row>
    <row r="38" spans="1:14" ht="45" customHeight="1">
      <c r="A38" s="1389"/>
      <c r="B38" s="1389"/>
      <c r="C38" s="1389"/>
      <c r="D38" s="1389"/>
      <c r="E38" s="1389"/>
      <c r="F38" s="1389"/>
      <c r="G38" s="1389"/>
      <c r="H38" s="1389"/>
      <c r="I38" s="1389"/>
      <c r="J38" s="1389"/>
      <c r="K38" s="1389"/>
      <c r="L38" s="1389"/>
      <c r="M38" s="1389"/>
      <c r="N38" s="1389"/>
    </row>
    <row r="39" spans="1:14" ht="45" customHeight="1">
      <c r="A39" s="1389"/>
      <c r="B39" s="1389"/>
      <c r="C39" s="1389"/>
      <c r="D39" s="1389"/>
      <c r="E39" s="1389"/>
      <c r="F39" s="1389"/>
      <c r="G39" s="1389"/>
      <c r="H39" s="1389"/>
      <c r="I39" s="1389"/>
      <c r="J39" s="1389"/>
      <c r="K39" s="1389"/>
      <c r="L39" s="1389"/>
      <c r="M39" s="1389"/>
      <c r="N39" s="1389"/>
    </row>
    <row r="40" spans="1:14" ht="45" customHeight="1">
      <c r="A40" s="1389"/>
      <c r="B40" s="1389"/>
      <c r="C40" s="1389"/>
      <c r="D40" s="1389"/>
      <c r="E40" s="1389"/>
      <c r="F40" s="1389"/>
      <c r="G40" s="1389"/>
      <c r="H40" s="1389"/>
      <c r="I40" s="1389"/>
      <c r="J40" s="1389"/>
      <c r="K40" s="1389"/>
      <c r="L40" s="1389"/>
      <c r="M40" s="1389"/>
      <c r="N40" s="1389"/>
    </row>
    <row r="41" spans="1:14" ht="45" customHeight="1">
      <c r="A41" s="1389"/>
      <c r="B41" s="1389"/>
      <c r="C41" s="1389"/>
      <c r="D41" s="1389"/>
      <c r="E41" s="1389"/>
      <c r="F41" s="1389"/>
      <c r="G41" s="1389"/>
      <c r="H41" s="1389"/>
      <c r="I41" s="1389"/>
      <c r="J41" s="1389"/>
      <c r="K41" s="1389"/>
      <c r="L41" s="1389"/>
      <c r="M41" s="1389"/>
      <c r="N41" s="1389"/>
    </row>
    <row r="42" spans="1:14" ht="45" customHeight="1">
      <c r="A42" s="1389"/>
      <c r="B42" s="1389"/>
      <c r="C42" s="1389"/>
      <c r="D42" s="1389"/>
      <c r="E42" s="1389"/>
      <c r="F42" s="1389"/>
      <c r="G42" s="1389"/>
      <c r="H42" s="1389"/>
      <c r="I42" s="1389"/>
      <c r="J42" s="1389"/>
      <c r="K42" s="1389"/>
      <c r="L42" s="1389"/>
      <c r="M42" s="1389"/>
      <c r="N42" s="1389"/>
    </row>
    <row r="43" spans="1:14" ht="126.75" customHeight="1">
      <c r="A43" s="1389"/>
      <c r="B43" s="1389"/>
      <c r="C43" s="1389"/>
      <c r="D43" s="1389"/>
      <c r="E43" s="1389"/>
      <c r="F43" s="1389"/>
      <c r="G43" s="1389"/>
      <c r="H43" s="1389"/>
      <c r="I43" s="1389"/>
      <c r="J43" s="1389"/>
      <c r="K43" s="1389"/>
      <c r="L43" s="1389"/>
      <c r="M43" s="1389"/>
      <c r="N43" s="1389"/>
    </row>
    <row r="44" spans="1:14" ht="45" customHeight="1">
      <c r="A44" s="1389"/>
      <c r="B44" s="1389"/>
      <c r="C44" s="1389"/>
      <c r="D44" s="1389"/>
      <c r="E44" s="1389"/>
      <c r="F44" s="1389"/>
      <c r="G44" s="1389"/>
      <c r="H44" s="1389"/>
      <c r="I44" s="1389"/>
      <c r="J44" s="1389"/>
      <c r="K44" s="1389"/>
      <c r="L44" s="1389"/>
      <c r="M44" s="1389"/>
      <c r="N44" s="1389"/>
    </row>
    <row r="45" spans="1:14" ht="45" customHeight="1">
      <c r="A45" s="1389"/>
      <c r="B45" s="1389"/>
      <c r="C45" s="1389"/>
      <c r="D45" s="1389"/>
      <c r="E45" s="1389"/>
      <c r="F45" s="1389"/>
      <c r="G45" s="1389"/>
      <c r="H45" s="1389"/>
      <c r="I45" s="1389"/>
      <c r="J45" s="1389"/>
      <c r="K45" s="1389"/>
      <c r="L45" s="1389"/>
      <c r="M45" s="1389"/>
      <c r="N45" s="1389"/>
    </row>
    <row r="46" spans="1:14" ht="45" customHeight="1">
      <c r="A46" s="1389"/>
      <c r="B46" s="1389"/>
      <c r="C46" s="1389"/>
      <c r="D46" s="1389"/>
      <c r="E46" s="1389"/>
      <c r="F46" s="1389"/>
      <c r="G46" s="1389"/>
      <c r="H46" s="1389"/>
      <c r="I46" s="1389"/>
      <c r="J46" s="1389"/>
      <c r="K46" s="1389"/>
      <c r="L46" s="1389"/>
      <c r="M46" s="1389"/>
      <c r="N46" s="1389"/>
    </row>
    <row r="47" spans="1:14" ht="88.5" customHeight="1">
      <c r="A47" s="1389"/>
      <c r="B47" s="1389"/>
      <c r="C47" s="1389"/>
      <c r="D47" s="1389"/>
      <c r="E47" s="1389"/>
      <c r="F47" s="1389"/>
      <c r="G47" s="1389"/>
      <c r="H47" s="1389"/>
      <c r="I47" s="1389"/>
      <c r="J47" s="1389"/>
      <c r="K47" s="1389"/>
      <c r="L47" s="1389"/>
      <c r="M47" s="1389"/>
      <c r="N47" s="1389"/>
    </row>
    <row r="48" spans="1:14" ht="408.75" customHeight="1">
      <c r="A48" s="1389"/>
      <c r="B48" s="1389"/>
      <c r="C48" s="1389"/>
      <c r="D48" s="1389"/>
      <c r="E48" s="1389"/>
      <c r="F48" s="1389"/>
      <c r="G48" s="1389"/>
      <c r="H48" s="1389"/>
      <c r="I48" s="1389"/>
      <c r="J48" s="1389"/>
      <c r="K48" s="1389"/>
      <c r="L48" s="1389"/>
      <c r="M48" s="1389"/>
      <c r="N48" s="1389"/>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6" tint="-0.249977111117893"/>
    <pageSetUpPr fitToPage="1"/>
  </sheetPr>
  <dimension ref="A2:V41"/>
  <sheetViews>
    <sheetView showGridLines="0" view="pageBreakPreview" zoomScale="85" zoomScaleNormal="100" zoomScaleSheetLayoutView="85" workbookViewId="0">
      <selection activeCell="K34" sqref="K34"/>
    </sheetView>
  </sheetViews>
  <sheetFormatPr baseColWidth="10" defaultColWidth="11.42578125" defaultRowHeight="15"/>
  <cols>
    <col min="1" max="3" width="11.42578125" style="253"/>
    <col min="4" max="4" width="20.7109375" style="253" customWidth="1"/>
    <col min="5" max="5" width="21.140625" style="253" customWidth="1"/>
    <col min="6" max="6" width="11.5703125" style="253" customWidth="1"/>
    <col min="7" max="7" width="24.28515625" style="253" customWidth="1"/>
    <col min="8" max="8" width="23.5703125" style="253" customWidth="1"/>
    <col min="9" max="9" width="21.5703125" style="253" customWidth="1"/>
    <col min="10" max="10" width="16" style="253" customWidth="1"/>
    <col min="11" max="11" width="10.42578125" style="253" customWidth="1"/>
    <col min="12" max="12" width="34.42578125" style="310" customWidth="1"/>
    <col min="13" max="13" width="16.42578125" style="310" customWidth="1"/>
    <col min="14" max="14" width="14.42578125" style="368" customWidth="1"/>
    <col min="15" max="15" width="18.85546875" style="310" bestFit="1" customWidth="1"/>
    <col min="16" max="16" width="17.42578125" style="310" customWidth="1"/>
    <col min="17" max="17" width="13.28515625" style="310" customWidth="1"/>
    <col min="18" max="19" width="11.42578125" style="310"/>
    <col min="20" max="20" width="17.7109375" style="310" customWidth="1"/>
    <col min="21" max="22" width="11.42578125" style="310"/>
    <col min="23" max="16384" width="11.42578125" style="253"/>
  </cols>
  <sheetData>
    <row r="2" spans="1:19" ht="32.25" customHeight="1"/>
    <row r="4" spans="1:19" ht="12.75" customHeight="1"/>
    <row r="5" spans="1:19">
      <c r="A5" s="1390" t="s">
        <v>932</v>
      </c>
      <c r="B5" s="1391"/>
      <c r="C5" s="1391"/>
      <c r="D5" s="1391"/>
      <c r="E5" s="1391"/>
      <c r="F5" s="1391"/>
      <c r="G5" s="1391"/>
      <c r="H5" s="1391"/>
      <c r="I5" s="1391"/>
      <c r="J5" s="1391"/>
    </row>
    <row r="6" spans="1:19">
      <c r="A6" s="1391"/>
      <c r="B6" s="1391"/>
      <c r="C6" s="1391"/>
      <c r="D6" s="1391"/>
      <c r="E6" s="1391"/>
      <c r="F6" s="1391"/>
      <c r="G6" s="1391"/>
      <c r="H6" s="1391"/>
      <c r="I6" s="1391"/>
      <c r="J6" s="1391"/>
    </row>
    <row r="7" spans="1:19">
      <c r="A7" s="1391"/>
      <c r="B7" s="1391"/>
      <c r="C7" s="1391"/>
      <c r="D7" s="1391"/>
      <c r="E7" s="1391"/>
      <c r="F7" s="1391"/>
      <c r="G7" s="1391"/>
      <c r="H7" s="1391"/>
      <c r="I7" s="1391"/>
      <c r="J7" s="1391"/>
      <c r="Q7" s="253"/>
      <c r="R7" s="253"/>
      <c r="S7" s="253"/>
    </row>
    <row r="8" spans="1:19" ht="12" customHeight="1">
      <c r="A8" s="1391"/>
      <c r="B8" s="1391"/>
      <c r="C8" s="1391"/>
      <c r="D8" s="1391"/>
      <c r="E8" s="1391"/>
      <c r="F8" s="1391"/>
      <c r="G8" s="1391"/>
      <c r="H8" s="1391"/>
      <c r="I8" s="1391"/>
      <c r="J8" s="1391"/>
    </row>
    <row r="9" spans="1:19" ht="16.5" customHeight="1">
      <c r="A9" s="1391"/>
      <c r="B9" s="1391"/>
      <c r="C9" s="1391"/>
      <c r="D9" s="1391"/>
      <c r="E9" s="1391"/>
      <c r="F9" s="1391"/>
      <c r="G9" s="1391"/>
      <c r="H9" s="1391"/>
      <c r="I9" s="1391"/>
      <c r="J9" s="1391"/>
    </row>
    <row r="10" spans="1:19" ht="31.5" customHeight="1">
      <c r="A10" s="1391"/>
      <c r="B10" s="1391"/>
      <c r="C10" s="1391"/>
      <c r="D10" s="1391"/>
      <c r="E10" s="1391"/>
      <c r="F10" s="1391"/>
      <c r="G10" s="1391"/>
      <c r="H10" s="1391"/>
      <c r="I10" s="1391"/>
      <c r="J10" s="1391"/>
    </row>
    <row r="11" spans="1:19">
      <c r="A11" s="1391"/>
      <c r="B11" s="1391"/>
      <c r="C11" s="1391"/>
      <c r="D11" s="1391"/>
      <c r="E11" s="1391"/>
      <c r="F11" s="1391"/>
      <c r="G11" s="1391"/>
      <c r="H11" s="1391"/>
      <c r="I11" s="1391"/>
      <c r="J11" s="1391"/>
      <c r="L11" s="907" t="str">
        <f>+'II.3. Empl x sector '!F4</f>
        <v>Total Empresas</v>
      </c>
      <c r="M11" s="907">
        <f>+'II.3. Empl x sector '!F22</f>
        <v>111878</v>
      </c>
      <c r="N11" s="908">
        <f>+M11/$M$11</f>
        <v>1</v>
      </c>
    </row>
    <row r="12" spans="1:19">
      <c r="A12" s="1391"/>
      <c r="B12" s="1391"/>
      <c r="C12" s="1391"/>
      <c r="D12" s="1391"/>
      <c r="E12" s="1391"/>
      <c r="F12" s="1391"/>
      <c r="G12" s="1391"/>
      <c r="H12" s="1391"/>
      <c r="I12" s="1391"/>
      <c r="J12" s="1391"/>
      <c r="L12" s="909" t="str">
        <f>+'II.3. Empl x sector '!B4</f>
        <v>Empresas Privadas</v>
      </c>
      <c r="M12" s="910">
        <f>+'II.3. Empl x sector '!B22</f>
        <v>111230</v>
      </c>
      <c r="N12" s="911">
        <f>+M12/$M$11</f>
        <v>0.99420797654588033</v>
      </c>
    </row>
    <row r="13" spans="1:19" ht="29.25" customHeight="1">
      <c r="A13" s="1391"/>
      <c r="B13" s="1391"/>
      <c r="C13" s="1391"/>
      <c r="D13" s="1391"/>
      <c r="E13" s="1391"/>
      <c r="F13" s="1391"/>
      <c r="G13" s="1391"/>
      <c r="H13" s="1391"/>
      <c r="I13" s="1391"/>
      <c r="J13" s="1391"/>
      <c r="K13" s="310"/>
      <c r="L13" s="909" t="str">
        <f>+'II.3. Empl x sector '!C4</f>
        <v xml:space="preserve"> Empresas Públicas </v>
      </c>
      <c r="M13" s="910">
        <f>+'II.3. Empl x sector '!C22</f>
        <v>580</v>
      </c>
      <c r="N13" s="911">
        <f>+M13/$M$11</f>
        <v>5.184218523749084E-3</v>
      </c>
      <c r="O13" s="254">
        <f>+(M13+M14)/M11</f>
        <v>5.7920234541196658E-3</v>
      </c>
    </row>
    <row r="14" spans="1:19">
      <c r="A14" s="1391"/>
      <c r="B14" s="1391"/>
      <c r="C14" s="1391"/>
      <c r="D14" s="1391"/>
      <c r="E14" s="1391"/>
      <c r="F14" s="1391"/>
      <c r="G14" s="1391"/>
      <c r="H14" s="1391"/>
      <c r="I14" s="1391"/>
      <c r="J14" s="1391"/>
      <c r="L14" s="909" t="str">
        <f>+'II.3. Empl x sector '!D4</f>
        <v>Empresas Públicas Centralizadas</v>
      </c>
      <c r="M14" s="910">
        <f>+'II.3. Empl x sector '!D22</f>
        <v>68</v>
      </c>
      <c r="N14" s="911">
        <f>+M14/$M$11</f>
        <v>6.0780493037058221E-4</v>
      </c>
      <c r="O14" s="310">
        <f>+M14+M13</f>
        <v>648</v>
      </c>
    </row>
    <row r="15" spans="1:19" ht="13.5" customHeight="1">
      <c r="A15" s="1391"/>
      <c r="B15" s="1391"/>
      <c r="C15" s="1391"/>
      <c r="D15" s="1391"/>
      <c r="E15" s="1391"/>
      <c r="F15" s="1391"/>
      <c r="G15" s="1391"/>
      <c r="H15" s="1391"/>
      <c r="I15" s="1391"/>
      <c r="J15" s="1391"/>
      <c r="L15" s="1103" t="str">
        <f>+Tabla2[[#Headers],[Empresas y Empleados sin claficar]]</f>
        <v>Empresas y Empleados sin claficar</v>
      </c>
      <c r="M15" s="1103">
        <f>+'II.3. Empl x sector '!K22</f>
        <v>0</v>
      </c>
      <c r="N15" s="911">
        <f>+M15/M11</f>
        <v>0</v>
      </c>
      <c r="O15" s="253"/>
      <c r="P15" s="253"/>
    </row>
    <row r="16" spans="1:19">
      <c r="A16" s="1391"/>
      <c r="B16" s="1391"/>
      <c r="C16" s="1391"/>
      <c r="D16" s="1391"/>
      <c r="E16" s="1391"/>
      <c r="F16" s="1391"/>
      <c r="G16" s="1391"/>
      <c r="H16" s="1391"/>
      <c r="I16" s="1391"/>
      <c r="J16" s="1391"/>
      <c r="L16" s="368"/>
    </row>
    <row r="17" spans="1:21">
      <c r="A17" s="1391"/>
      <c r="B17" s="1391"/>
      <c r="C17" s="1391"/>
      <c r="D17" s="1391"/>
      <c r="E17" s="1391"/>
      <c r="F17" s="1391"/>
      <c r="G17" s="1391"/>
      <c r="H17" s="1391"/>
      <c r="I17" s="1391"/>
      <c r="J17" s="1391"/>
      <c r="L17" s="1018" t="str">
        <f>+'II.3. Empl x sector '!J4</f>
        <v>Total  Empleados</v>
      </c>
      <c r="M17" s="1018">
        <f>+'II.3. Empl x sector '!$J$22</f>
        <v>2530849</v>
      </c>
      <c r="N17" s="1019">
        <f>+M17/$M$17</f>
        <v>1</v>
      </c>
    </row>
    <row r="18" spans="1:21">
      <c r="A18" s="1391"/>
      <c r="B18" s="1391"/>
      <c r="C18" s="1391"/>
      <c r="D18" s="1391"/>
      <c r="E18" s="1391"/>
      <c r="F18" s="1391"/>
      <c r="G18" s="1391"/>
      <c r="H18" s="1391"/>
      <c r="I18" s="1391"/>
      <c r="J18" s="1391"/>
      <c r="L18" s="369" t="str">
        <f>+'II.3. Empl x sector '!G4</f>
        <v xml:space="preserve"> Empleados Privados</v>
      </c>
      <c r="M18" s="371">
        <f>+'II.3. Empl x sector '!$G$22</f>
        <v>1777613</v>
      </c>
      <c r="N18" s="370">
        <f>+M18/$M$17</f>
        <v>0.70237813476821409</v>
      </c>
    </row>
    <row r="19" spans="1:21">
      <c r="A19" s="1391"/>
      <c r="B19" s="1391"/>
      <c r="C19" s="1391"/>
      <c r="D19" s="1391"/>
      <c r="E19" s="1391"/>
      <c r="F19" s="1391"/>
      <c r="G19" s="1391"/>
      <c r="H19" s="1391"/>
      <c r="I19" s="1391"/>
      <c r="J19" s="1391"/>
      <c r="L19" s="369" t="str">
        <f>+'II.3. Empl x sector '!H4</f>
        <v xml:space="preserve">Empleados  Públicos </v>
      </c>
      <c r="M19" s="371">
        <f>+'II.3. Empl x sector '!$H$22</f>
        <v>351800</v>
      </c>
      <c r="N19" s="370">
        <f>+M19/$M$17</f>
        <v>0.13900473714551914</v>
      </c>
      <c r="O19" s="310">
        <f>+M19+M20</f>
        <v>753236</v>
      </c>
    </row>
    <row r="20" spans="1:21">
      <c r="A20" s="1391"/>
      <c r="B20" s="1391"/>
      <c r="C20" s="1391"/>
      <c r="D20" s="1391"/>
      <c r="E20" s="1391"/>
      <c r="F20" s="1391"/>
      <c r="G20" s="1391"/>
      <c r="H20" s="1391"/>
      <c r="I20" s="1391"/>
      <c r="J20" s="1391"/>
      <c r="L20" s="369" t="str">
        <f>+'II.3. Empl x sector '!I4</f>
        <v>Empleados Públicos Centralizados</v>
      </c>
      <c r="M20" s="371">
        <f>+'II.3. Empl x sector '!$I$22</f>
        <v>401436</v>
      </c>
      <c r="N20" s="370">
        <f>+M20/$M$17</f>
        <v>0.15861712808626671</v>
      </c>
    </row>
    <row r="21" spans="1:21" ht="14.25">
      <c r="A21" s="1391"/>
      <c r="B21" s="1391"/>
      <c r="C21" s="1391"/>
      <c r="D21" s="1391"/>
      <c r="E21" s="1391"/>
      <c r="F21" s="1391"/>
      <c r="G21" s="1391"/>
      <c r="H21" s="1391"/>
      <c r="I21" s="1391"/>
      <c r="J21" s="1391"/>
      <c r="L21" s="310" t="str">
        <f>+Tabla2[[#Headers],[Relación Promedio Empleados / Empresas]]</f>
        <v>Relación Promedio Empleados / Empresas</v>
      </c>
      <c r="N21" s="310">
        <f>+'II.3. Empl x sector '!L22</f>
        <v>22.621507356227319</v>
      </c>
    </row>
    <row r="22" spans="1:21">
      <c r="A22" s="1391"/>
      <c r="B22" s="1391"/>
      <c r="C22" s="1391"/>
      <c r="D22" s="1391"/>
      <c r="E22" s="1391"/>
      <c r="F22" s="1391"/>
      <c r="G22" s="1391"/>
      <c r="H22" s="1391"/>
      <c r="I22" s="1391"/>
      <c r="J22" s="1391"/>
    </row>
    <row r="23" spans="1:21" ht="55.5" customHeight="1">
      <c r="A23" s="1391"/>
      <c r="B23" s="1391"/>
      <c r="C23" s="1391"/>
      <c r="D23" s="1391"/>
      <c r="E23" s="1391"/>
      <c r="F23" s="1391"/>
      <c r="G23" s="1391"/>
      <c r="H23" s="1391"/>
      <c r="I23" s="1391"/>
      <c r="J23" s="1391"/>
    </row>
    <row r="24" spans="1:21">
      <c r="A24" s="1391"/>
      <c r="B24" s="1391"/>
      <c r="C24" s="1391"/>
      <c r="D24" s="1391"/>
      <c r="E24" s="1391"/>
      <c r="F24" s="1391"/>
      <c r="G24" s="1391"/>
      <c r="H24" s="1391"/>
      <c r="I24" s="1391"/>
      <c r="J24" s="1391"/>
      <c r="L24" s="850"/>
      <c r="M24" s="850"/>
      <c r="N24" s="1116"/>
    </row>
    <row r="25" spans="1:21">
      <c r="A25" s="1391"/>
      <c r="B25" s="1391"/>
      <c r="C25" s="1391"/>
      <c r="D25" s="1391"/>
      <c r="E25" s="1391"/>
      <c r="F25" s="1391"/>
      <c r="G25" s="1391"/>
      <c r="H25" s="1391"/>
      <c r="I25" s="1391"/>
      <c r="J25" s="1391"/>
      <c r="R25" s="1205"/>
    </row>
    <row r="26" spans="1:21" ht="30">
      <c r="A26" s="1391"/>
      <c r="B26" s="1391"/>
      <c r="C26" s="1391"/>
      <c r="D26" s="1391"/>
      <c r="E26" s="1391"/>
      <c r="F26" s="1391"/>
      <c r="G26" s="1391"/>
      <c r="H26" s="1391"/>
      <c r="I26" s="1391"/>
      <c r="J26" s="1391"/>
      <c r="L26" s="1014" t="str">
        <f>+' II.4.Empr x No. de empl'!A4</f>
        <v>Rango de Empleados</v>
      </c>
      <c r="M26" s="1014" t="str">
        <f>+' II.4.Empr x No. de empl'!B4</f>
        <v>Empresas por rango</v>
      </c>
      <c r="N26" s="1014" t="str">
        <f>+' II.4.Empr x No. de empl'!C4</f>
        <v>% Empresas por rango</v>
      </c>
      <c r="O26" s="1014" t="str">
        <f>+' II.4.Empr x No. de empl'!D4</f>
        <v>Empleados por rango</v>
      </c>
      <c r="P26" s="1014" t="str">
        <f>+' II.4.Empr x No. de empl'!E4</f>
        <v>% Empleados por rango</v>
      </c>
      <c r="S26" s="368" t="s">
        <v>409</v>
      </c>
    </row>
    <row r="27" spans="1:21">
      <c r="A27" s="1391"/>
      <c r="B27" s="1391"/>
      <c r="C27" s="1391"/>
      <c r="D27" s="1391"/>
      <c r="E27" s="1391"/>
      <c r="F27" s="1391"/>
      <c r="G27" s="1391"/>
      <c r="H27" s="1391"/>
      <c r="I27" s="1391"/>
      <c r="J27" s="1391"/>
      <c r="L27" s="371" t="str">
        <f>+' II.4.Empr x No. de empl'!A5</f>
        <v xml:space="preserve">1 y 5 </v>
      </c>
      <c r="M27" s="372">
        <f>+' II.4.Empr x No. de empl'!B5</f>
        <v>69241</v>
      </c>
      <c r="N27" s="373">
        <f>+' II.4.Empr x No. de empl'!C5</f>
        <v>0.61889737034984538</v>
      </c>
      <c r="O27" s="372">
        <f>+' II.4.Empr x No. de empl'!D5</f>
        <v>172754</v>
      </c>
      <c r="P27" s="373">
        <f>+' II.4.Empr x No. de empl'!E5</f>
        <v>6.8259307449792542E-2</v>
      </c>
      <c r="Q27" s="254">
        <f>+P27+P28+P29</f>
        <v>0.19033573318676855</v>
      </c>
      <c r="S27" s="1392">
        <f>+O36/M36</f>
        <v>22.621507356227319</v>
      </c>
    </row>
    <row r="28" spans="1:21">
      <c r="A28" s="1391"/>
      <c r="B28" s="1391"/>
      <c r="C28" s="1391"/>
      <c r="D28" s="1391"/>
      <c r="E28" s="1391"/>
      <c r="F28" s="1391"/>
      <c r="G28" s="1391"/>
      <c r="H28" s="1391"/>
      <c r="I28" s="1391"/>
      <c r="J28" s="1391"/>
      <c r="L28" s="371" t="str">
        <f>+' II.4.Empr x No. de empl'!A6</f>
        <v xml:space="preserve"> 6 y 10 </v>
      </c>
      <c r="M28" s="372">
        <f>+' II.4.Empr x No. de empl'!B6</f>
        <v>19396</v>
      </c>
      <c r="N28" s="373">
        <f>+' II.4.Empr x No. de empl'!C6</f>
        <v>0.17336741808040901</v>
      </c>
      <c r="O28" s="372">
        <f>+' II.4.Empr x No. de empl'!D6</f>
        <v>147038</v>
      </c>
      <c r="P28" s="373">
        <f>+' II.4.Empr x No. de empl'!E6</f>
        <v>5.8098290336562948E-2</v>
      </c>
      <c r="Q28" s="254">
        <f>+N27+N28+N29</f>
        <v>0.8926687999427948</v>
      </c>
      <c r="S28" s="1392"/>
    </row>
    <row r="29" spans="1:21">
      <c r="A29" s="1391"/>
      <c r="B29" s="1391"/>
      <c r="C29" s="1391"/>
      <c r="D29" s="1391"/>
      <c r="E29" s="1391"/>
      <c r="F29" s="1391"/>
      <c r="G29" s="1391"/>
      <c r="H29" s="1391"/>
      <c r="I29" s="1391"/>
      <c r="J29" s="1391"/>
      <c r="L29" s="371" t="str">
        <f>+' II.4.Empr x No. de empl'!A7</f>
        <v xml:space="preserve"> 11 y 20  </v>
      </c>
      <c r="M29" s="372">
        <f>+' II.4.Empr x No. de empl'!B7</f>
        <v>11233</v>
      </c>
      <c r="N29" s="373">
        <f>+' II.4.Empr x No. de empl'!C7</f>
        <v>0.10040401151254044</v>
      </c>
      <c r="O29" s="372">
        <f>+' II.4.Empr x No. de empl'!D7</f>
        <v>161919</v>
      </c>
      <c r="P29" s="373">
        <f>+' II.4.Empr x No. de empl'!E7</f>
        <v>6.3978135400413069E-2</v>
      </c>
      <c r="S29" s="1392"/>
    </row>
    <row r="30" spans="1:21">
      <c r="A30" s="1391"/>
      <c r="B30" s="1391"/>
      <c r="C30" s="1391"/>
      <c r="D30" s="1391"/>
      <c r="E30" s="1391"/>
      <c r="F30" s="1391"/>
      <c r="G30" s="1391"/>
      <c r="H30" s="1391"/>
      <c r="I30" s="1391"/>
      <c r="J30" s="1391"/>
      <c r="L30" s="371" t="str">
        <f>+' II.4.Empr x No. de empl'!A8</f>
        <v xml:space="preserve"> 21 y 50 </v>
      </c>
      <c r="M30" s="372">
        <f>+' II.4.Empr x No. de empl'!B8</f>
        <v>7581</v>
      </c>
      <c r="N30" s="373">
        <f>+' II.4.Empr x No. de empl'!C8</f>
        <v>6.7761311428520349E-2</v>
      </c>
      <c r="O30" s="372">
        <f>+' II.4.Empr x No. de empl'!D8</f>
        <v>239874</v>
      </c>
      <c r="P30" s="373">
        <f>+' II.4.Empr x No. de empl'!E8</f>
        <v>9.4780052069483409E-2</v>
      </c>
      <c r="S30" s="368" t="s">
        <v>410</v>
      </c>
    </row>
    <row r="31" spans="1:21">
      <c r="A31" s="1391"/>
      <c r="B31" s="1391"/>
      <c r="C31" s="1391"/>
      <c r="D31" s="1391"/>
      <c r="E31" s="1391"/>
      <c r="F31" s="1391"/>
      <c r="G31" s="1391"/>
      <c r="H31" s="1391"/>
      <c r="I31" s="1391"/>
      <c r="J31" s="1391"/>
      <c r="L31" s="371" t="str">
        <f>+' II.4.Empr x No. de empl'!A9</f>
        <v xml:space="preserve"> 51 y 100  </v>
      </c>
      <c r="M31" s="372">
        <f>+' II.4.Empr x No. de empl'!B9</f>
        <v>2079</v>
      </c>
      <c r="N31" s="373">
        <f>+' II.4.Empr x No. de empl'!C9</f>
        <v>1.8582741915300596E-2</v>
      </c>
      <c r="O31" s="372">
        <f>+' II.4.Empr x No. de empl'!D9</f>
        <v>146305</v>
      </c>
      <c r="P31" s="373">
        <f>+' II.4.Empr x No. de empl'!E9</f>
        <v>5.780866420714946E-2</v>
      </c>
      <c r="S31" s="371" t="s">
        <v>400</v>
      </c>
      <c r="T31" s="1206">
        <f>2466473/108185</f>
        <v>22.798659703286038</v>
      </c>
    </row>
    <row r="32" spans="1:21" ht="14.25" customHeight="1">
      <c r="A32" s="1391"/>
      <c r="B32" s="1391"/>
      <c r="C32" s="1391"/>
      <c r="D32" s="1391"/>
      <c r="E32" s="1391"/>
      <c r="F32" s="1391"/>
      <c r="G32" s="1391"/>
      <c r="H32" s="1391"/>
      <c r="I32" s="1391"/>
      <c r="J32" s="1391"/>
      <c r="L32" s="371" t="str">
        <f>+' II.4.Empr x No. de empl'!A10</f>
        <v xml:space="preserve"> 101 y 500  </v>
      </c>
      <c r="M32" s="372">
        <f>+' II.4.Empr x No. de empl'!B10</f>
        <v>1797</v>
      </c>
      <c r="N32" s="373">
        <f>+' II.4.Empr x No. de empl'!C10</f>
        <v>1.6062139115822594E-2</v>
      </c>
      <c r="O32" s="372">
        <f>+' II.4.Empr x No. de empl'!D10</f>
        <v>375847</v>
      </c>
      <c r="P32" s="373">
        <f>+' II.4.Empr x No. de empl'!E10</f>
        <v>0.14850629176217151</v>
      </c>
      <c r="S32" s="371"/>
      <c r="T32" s="1206">
        <f>+T33-T31</f>
        <v>-0.17715234705871907</v>
      </c>
      <c r="U32" s="310">
        <f>100*T32</f>
        <v>-17.715234705871907</v>
      </c>
    </row>
    <row r="33" spans="1:20" ht="14.25" customHeight="1">
      <c r="A33" s="1391"/>
      <c r="B33" s="1391"/>
      <c r="C33" s="1391"/>
      <c r="D33" s="1391"/>
      <c r="E33" s="1391"/>
      <c r="F33" s="1391"/>
      <c r="G33" s="1391"/>
      <c r="H33" s="1391"/>
      <c r="I33" s="1391"/>
      <c r="J33" s="1391"/>
      <c r="L33" s="371" t="str">
        <f>+' II.4.Empr x No. de empl'!A11</f>
        <v xml:space="preserve"> 501 y 1,000 </v>
      </c>
      <c r="M33" s="372">
        <f>+' II.4.Empr x No. de empl'!B11</f>
        <v>276</v>
      </c>
      <c r="N33" s="373">
        <f>+' II.4.Empr x No. de empl'!C11</f>
        <v>2.4669729526805985E-3</v>
      </c>
      <c r="O33" s="372">
        <f>+' II.4.Empr x No. de empl'!D11</f>
        <v>198537</v>
      </c>
      <c r="P33" s="373">
        <f>+' II.4.Empr x No. de empl'!E11</f>
        <v>7.844679789272295E-2</v>
      </c>
      <c r="S33" s="371" t="s">
        <v>411</v>
      </c>
      <c r="T33" s="1206">
        <f>+O36/M36</f>
        <v>22.621507356227319</v>
      </c>
    </row>
    <row r="34" spans="1:20" ht="14.25" customHeight="1">
      <c r="A34" s="1391"/>
      <c r="B34" s="1391"/>
      <c r="C34" s="1391"/>
      <c r="D34" s="1391"/>
      <c r="E34" s="1391"/>
      <c r="F34" s="1391"/>
      <c r="G34" s="1391"/>
      <c r="H34" s="1391"/>
      <c r="I34" s="1391"/>
      <c r="J34" s="1391"/>
      <c r="L34" s="371" t="str">
        <f>+' II.4.Empr x No. de empl'!A12</f>
        <v xml:space="preserve"> 1,001 y 10,000  </v>
      </c>
      <c r="M34" s="372">
        <f>+' II.4.Empr x No. de empl'!B12</f>
        <v>266</v>
      </c>
      <c r="N34" s="373">
        <f>+' II.4.Empr x No. de empl'!C12</f>
        <v>2.3775898746849246E-3</v>
      </c>
      <c r="O34" s="372">
        <f>+' II.4.Empr x No. de empl'!D12</f>
        <v>620904</v>
      </c>
      <c r="P34" s="373">
        <f>+' II.4.Empr x No. de empl'!E12</f>
        <v>0.24533427320239176</v>
      </c>
    </row>
    <row r="35" spans="1:20" ht="16.5" customHeight="1">
      <c r="A35" s="1391"/>
      <c r="B35" s="1391"/>
      <c r="C35" s="1391"/>
      <c r="D35" s="1391"/>
      <c r="E35" s="1391"/>
      <c r="F35" s="1391"/>
      <c r="G35" s="1391"/>
      <c r="H35" s="1391"/>
      <c r="I35" s="1391"/>
      <c r="J35" s="1391"/>
      <c r="L35" s="371" t="str">
        <f>+' II.4.Empr x No. de empl'!A13</f>
        <v xml:space="preserve"> Mas de 10,000 </v>
      </c>
      <c r="M35" s="372">
        <f>+' II.4.Empr x No. de empl'!B13</f>
        <v>9</v>
      </c>
      <c r="N35" s="373">
        <f>+' II.4.Empr x No. de empl'!C13</f>
        <v>8.0444770196106468E-5</v>
      </c>
      <c r="O35" s="372">
        <f>+' II.4.Empr x No. de empl'!D13</f>
        <v>467671</v>
      </c>
      <c r="P35" s="373">
        <f>+' II.4.Empr x No. de empl'!E13</f>
        <v>0.18478818767931235</v>
      </c>
      <c r="Q35" s="254">
        <f>+P35+P34</f>
        <v>0.43012246088170414</v>
      </c>
    </row>
    <row r="36" spans="1:20">
      <c r="A36" s="1391"/>
      <c r="B36" s="1391"/>
      <c r="C36" s="1391"/>
      <c r="D36" s="1391"/>
      <c r="E36" s="1391"/>
      <c r="F36" s="1391"/>
      <c r="G36" s="1391"/>
      <c r="H36" s="1391"/>
      <c r="I36" s="1391"/>
      <c r="J36" s="1391"/>
      <c r="L36" s="1015" t="str">
        <f>+' II.4.Empr x No. de empl'!A14</f>
        <v>Total</v>
      </c>
      <c r="M36" s="1016">
        <f>+' II.4.Empr x No. de empl'!B14</f>
        <v>111878</v>
      </c>
      <c r="N36" s="1017">
        <f>+' II.4.Empr x No. de empl'!C14</f>
        <v>1</v>
      </c>
      <c r="O36" s="1016">
        <f>+' II.4.Empr x No. de empl'!D14</f>
        <v>2530849</v>
      </c>
      <c r="P36" s="1017">
        <f>+' II.4.Empr x No. de empl'!E14</f>
        <v>1</v>
      </c>
    </row>
    <row r="37" spans="1:20">
      <c r="A37" s="1391"/>
      <c r="B37" s="1391"/>
      <c r="C37" s="1391"/>
      <c r="D37" s="1391"/>
      <c r="E37" s="1391"/>
      <c r="F37" s="1391"/>
      <c r="G37" s="1391"/>
      <c r="H37" s="1391"/>
      <c r="I37" s="1391"/>
      <c r="J37" s="1391"/>
    </row>
    <row r="41" spans="1:20">
      <c r="L41" s="310">
        <v>0</v>
      </c>
    </row>
  </sheetData>
  <mergeCells count="2">
    <mergeCell ref="A5:J37"/>
    <mergeCell ref="S27:S29"/>
  </mergeCells>
  <pageMargins left="0.70866141732283472" right="0.70866141732283472" top="0.74803149606299213" bottom="0.74803149606299213" header="0.31496062992125984" footer="0.31496062992125984"/>
  <pageSetup paperSize="119" scale="7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M40"/>
  <sheetViews>
    <sheetView showGridLines="0" view="pageBreakPreview" zoomScaleNormal="85" zoomScaleSheetLayoutView="100" workbookViewId="0">
      <selection activeCell="N24" sqref="N24"/>
    </sheetView>
  </sheetViews>
  <sheetFormatPr baseColWidth="10" defaultColWidth="11.42578125" defaultRowHeight="45.75" customHeight="1"/>
  <cols>
    <col min="1" max="2" width="12.7109375" style="626" customWidth="1"/>
    <col min="3" max="3" width="11.28515625" style="626" customWidth="1"/>
    <col min="4" max="4" width="16.42578125" style="626" customWidth="1"/>
    <col min="5" max="5" width="14.140625" style="626" customWidth="1"/>
    <col min="6" max="6" width="12" style="626" customWidth="1"/>
    <col min="7" max="7" width="16.42578125" style="626" customWidth="1"/>
    <col min="8" max="8" width="14.140625" style="626" customWidth="1"/>
    <col min="9" max="9" width="16" style="626" customWidth="1"/>
    <col min="10" max="10" width="16.5703125" style="626" customWidth="1"/>
    <col min="11" max="11" width="13.85546875" style="626" customWidth="1"/>
    <col min="12" max="12" width="18" style="626" customWidth="1"/>
    <col min="13" max="13" width="9.5703125" style="626" customWidth="1"/>
    <col min="14" max="16384" width="11.42578125" style="253"/>
  </cols>
  <sheetData>
    <row r="1" spans="1:13" ht="40.5" customHeight="1">
      <c r="A1" s="1393" t="s">
        <v>412</v>
      </c>
      <c r="B1" s="1393"/>
      <c r="C1" s="1393"/>
      <c r="D1" s="1393"/>
      <c r="E1" s="1393"/>
      <c r="F1" s="1393"/>
      <c r="G1" s="1393"/>
      <c r="H1" s="1393"/>
      <c r="I1" s="1393"/>
      <c r="J1" s="1393"/>
      <c r="K1" s="1393"/>
      <c r="L1" s="1393"/>
      <c r="M1" s="1107"/>
    </row>
    <row r="2" spans="1:13" ht="24" customHeight="1">
      <c r="A2" s="1393" t="str">
        <f>+'Resumen '!O4</f>
        <v>Período:  Diciembre 2008 - Marzo 2025</v>
      </c>
      <c r="B2" s="1393"/>
      <c r="C2" s="1393"/>
      <c r="D2" s="1393"/>
      <c r="E2" s="1393"/>
      <c r="F2" s="1393"/>
      <c r="G2" s="1393"/>
      <c r="H2" s="1393"/>
      <c r="I2" s="1393"/>
      <c r="J2" s="1393"/>
      <c r="K2" s="1393"/>
      <c r="L2" s="1393"/>
      <c r="M2" s="1107"/>
    </row>
    <row r="3" spans="1:13" ht="4.5" customHeight="1">
      <c r="A3" s="1102"/>
      <c r="B3" s="1102"/>
      <c r="C3" s="1102"/>
      <c r="D3" s="1102"/>
      <c r="E3" s="1102"/>
      <c r="F3" s="1102"/>
      <c r="G3" s="1102"/>
      <c r="H3" s="1102"/>
      <c r="I3" s="1102"/>
      <c r="J3" s="1102"/>
      <c r="K3" s="1102"/>
      <c r="L3" s="1102"/>
      <c r="M3" s="1107"/>
    </row>
    <row r="4" spans="1:13" s="257" customFormat="1" ht="52.5" customHeight="1">
      <c r="A4" s="1113" t="s">
        <v>413</v>
      </c>
      <c r="B4" s="1114" t="s">
        <v>414</v>
      </c>
      <c r="C4" s="1114" t="s">
        <v>415</v>
      </c>
      <c r="D4" s="1114" t="s">
        <v>416</v>
      </c>
      <c r="E4" s="1114" t="s">
        <v>417</v>
      </c>
      <c r="F4" s="1114" t="s">
        <v>418</v>
      </c>
      <c r="G4" s="1114" t="s">
        <v>419</v>
      </c>
      <c r="H4" s="1114" t="s">
        <v>420</v>
      </c>
      <c r="I4" s="1114" t="s">
        <v>421</v>
      </c>
      <c r="J4" s="1114" t="s">
        <v>422</v>
      </c>
      <c r="K4" s="1115" t="s">
        <v>423</v>
      </c>
      <c r="L4" s="1115" t="s">
        <v>424</v>
      </c>
      <c r="M4" s="1107"/>
    </row>
    <row r="5" spans="1:13" s="352" customFormat="1" ht="12.75" customHeight="1">
      <c r="A5" s="825" t="s">
        <v>425</v>
      </c>
      <c r="B5" s="1104">
        <v>41379</v>
      </c>
      <c r="C5" s="1104">
        <v>304</v>
      </c>
      <c r="D5" s="1104">
        <v>74</v>
      </c>
      <c r="E5" s="1105"/>
      <c r="F5" s="1111">
        <f t="shared" ref="F5:F19" si="0">SUM(B5:E5)</f>
        <v>41757</v>
      </c>
      <c r="G5" s="1108">
        <v>863333</v>
      </c>
      <c r="H5" s="1108">
        <v>123254</v>
      </c>
      <c r="I5" s="1108">
        <v>201642</v>
      </c>
      <c r="J5" s="1111">
        <f>SUM(G5:I5)+Tabla2[[#This Row],[Empresas y Empleados sin claficar]]</f>
        <v>1188229</v>
      </c>
      <c r="K5" s="1109">
        <f>+Tabla2[[#This Row],[Empresas Pendiente en Clasificar]]</f>
        <v>0</v>
      </c>
      <c r="L5" s="1112">
        <f t="shared" ref="L5:L20" si="1">J5/F5</f>
        <v>28.455803817324043</v>
      </c>
      <c r="M5" s="1107"/>
    </row>
    <row r="6" spans="1:13" s="352" customFormat="1" ht="12.75" customHeight="1">
      <c r="A6" s="825" t="s">
        <v>426</v>
      </c>
      <c r="B6" s="1104">
        <v>41179</v>
      </c>
      <c r="C6" s="1104">
        <v>412</v>
      </c>
      <c r="D6" s="1104">
        <v>80</v>
      </c>
      <c r="E6" s="1105"/>
      <c r="F6" s="1111">
        <f t="shared" si="0"/>
        <v>41671</v>
      </c>
      <c r="G6" s="1108">
        <v>869750</v>
      </c>
      <c r="H6" s="1108">
        <v>148220</v>
      </c>
      <c r="I6" s="1108">
        <v>209755</v>
      </c>
      <c r="J6" s="1111">
        <f>SUM(G6:I6)+Tabla2[[#This Row],[Empresas y Empleados sin claficar]]</f>
        <v>1227725</v>
      </c>
      <c r="K6" s="1109">
        <f>+Tabla2[[#This Row],[Empresas Pendiente en Clasificar]]</f>
        <v>0</v>
      </c>
      <c r="L6" s="1112">
        <f t="shared" si="1"/>
        <v>29.462335917064625</v>
      </c>
      <c r="M6" s="1107"/>
    </row>
    <row r="7" spans="1:13" s="352" customFormat="1" ht="12.75" customHeight="1">
      <c r="A7" s="825" t="s">
        <v>427</v>
      </c>
      <c r="B7" s="1104">
        <v>43682</v>
      </c>
      <c r="C7" s="1104">
        <v>418</v>
      </c>
      <c r="D7" s="1104">
        <v>79</v>
      </c>
      <c r="E7" s="1105"/>
      <c r="F7" s="1111">
        <f t="shared" si="0"/>
        <v>44179</v>
      </c>
      <c r="G7" s="1108">
        <v>943828</v>
      </c>
      <c r="H7" s="1108">
        <v>136553</v>
      </c>
      <c r="I7" s="1108">
        <v>218706</v>
      </c>
      <c r="J7" s="1111">
        <f>SUM(G7:I7)+Tabla2[[#This Row],[Empresas y Empleados sin claficar]]</f>
        <v>1299087</v>
      </c>
      <c r="K7" s="1109">
        <f>+Tabla2[[#This Row],[Empresas Pendiente en Clasificar]]</f>
        <v>0</v>
      </c>
      <c r="L7" s="1112">
        <f t="shared" si="1"/>
        <v>29.405079336336268</v>
      </c>
      <c r="M7" s="1107"/>
    </row>
    <row r="8" spans="1:13" s="352" customFormat="1" ht="12.75" customHeight="1">
      <c r="A8" s="825" t="s">
        <v>428</v>
      </c>
      <c r="B8" s="1104">
        <v>46674</v>
      </c>
      <c r="C8" s="1104">
        <v>469</v>
      </c>
      <c r="D8" s="1104">
        <v>79</v>
      </c>
      <c r="E8" s="1105"/>
      <c r="F8" s="1111">
        <f t="shared" si="0"/>
        <v>47222</v>
      </c>
      <c r="G8" s="1108">
        <v>996469</v>
      </c>
      <c r="H8" s="1108">
        <v>142319</v>
      </c>
      <c r="I8" s="1108">
        <v>225133</v>
      </c>
      <c r="J8" s="1111">
        <f>SUM(G8:I8)+Tabla2[[#This Row],[Empresas y Empleados sin claficar]]</f>
        <v>1363921</v>
      </c>
      <c r="K8" s="1109">
        <f>+Tabla2[[#This Row],[Empresas Pendiente en Clasificar]]</f>
        <v>0</v>
      </c>
      <c r="L8" s="1112">
        <f t="shared" si="1"/>
        <v>28.883168861971114</v>
      </c>
      <c r="M8" s="1107"/>
    </row>
    <row r="9" spans="1:13" s="352" customFormat="1" ht="12.75" customHeight="1">
      <c r="A9" s="825" t="s">
        <v>429</v>
      </c>
      <c r="B9" s="1104">
        <v>50784</v>
      </c>
      <c r="C9" s="1104">
        <v>488</v>
      </c>
      <c r="D9" s="1104">
        <v>79</v>
      </c>
      <c r="E9" s="1105"/>
      <c r="F9" s="1111">
        <f t="shared" si="0"/>
        <v>51351</v>
      </c>
      <c r="G9" s="1108">
        <v>1035050</v>
      </c>
      <c r="H9" s="1108">
        <v>156354</v>
      </c>
      <c r="I9" s="1108">
        <v>236498</v>
      </c>
      <c r="J9" s="1111">
        <f>SUM(G9:I9)+Tabla2[[#This Row],[Empresas y Empleados sin claficar]]</f>
        <v>1427902</v>
      </c>
      <c r="K9" s="1109">
        <f>+Tabla2[[#This Row],[Empresas Pendiente en Clasificar]]</f>
        <v>0</v>
      </c>
      <c r="L9" s="1112">
        <f t="shared" si="1"/>
        <v>27.806702887967127</v>
      </c>
      <c r="M9" s="1107"/>
    </row>
    <row r="10" spans="1:13" s="352" customFormat="1" ht="12.75" customHeight="1">
      <c r="A10" s="825" t="s">
        <v>430</v>
      </c>
      <c r="B10" s="1104">
        <v>58768</v>
      </c>
      <c r="C10" s="1104">
        <v>489</v>
      </c>
      <c r="D10" s="1104">
        <v>78</v>
      </c>
      <c r="E10" s="1105"/>
      <c r="F10" s="1111">
        <f t="shared" si="0"/>
        <v>59335</v>
      </c>
      <c r="G10" s="1108">
        <v>1110841</v>
      </c>
      <c r="H10" s="1108">
        <v>166811</v>
      </c>
      <c r="I10" s="1108">
        <v>249006</v>
      </c>
      <c r="J10" s="1111">
        <f>SUM(G10:I10)+Tabla2[[#This Row],[Empresas y Empleados sin claficar]]</f>
        <v>1526658</v>
      </c>
      <c r="K10" s="1109">
        <f>+Tabla2[[#This Row],[Empresas Pendiente en Clasificar]]</f>
        <v>0</v>
      </c>
      <c r="L10" s="1112">
        <f t="shared" si="1"/>
        <v>25.729468273363107</v>
      </c>
      <c r="M10" s="1107"/>
    </row>
    <row r="11" spans="1:13" s="352" customFormat="1" ht="12.75" customHeight="1">
      <c r="A11" s="825" t="s">
        <v>431</v>
      </c>
      <c r="B11" s="1104">
        <v>65073</v>
      </c>
      <c r="C11" s="1104">
        <v>519</v>
      </c>
      <c r="D11" s="1104">
        <v>74</v>
      </c>
      <c r="E11" s="1105"/>
      <c r="F11" s="1111">
        <f t="shared" si="0"/>
        <v>65666</v>
      </c>
      <c r="G11" s="1108">
        <v>1193568</v>
      </c>
      <c r="H11" s="1108">
        <v>176595</v>
      </c>
      <c r="I11" s="1108">
        <v>281039</v>
      </c>
      <c r="J11" s="1111">
        <f>SUM(G11:I11)+Tabla2[[#This Row],[Empresas y Empleados sin claficar]]</f>
        <v>1651202</v>
      </c>
      <c r="K11" s="1109">
        <f>+Tabla2[[#This Row],[Empresas Pendiente en Clasificar]]</f>
        <v>0</v>
      </c>
      <c r="L11" s="1112">
        <f t="shared" si="1"/>
        <v>25.145463405719855</v>
      </c>
      <c r="M11" s="1107"/>
    </row>
    <row r="12" spans="1:13" s="352" customFormat="1" ht="12.75" customHeight="1">
      <c r="A12" s="825" t="s">
        <v>432</v>
      </c>
      <c r="B12" s="1104">
        <v>69404</v>
      </c>
      <c r="C12" s="1104">
        <v>542</v>
      </c>
      <c r="D12" s="1104">
        <v>73</v>
      </c>
      <c r="E12" s="1105"/>
      <c r="F12" s="1111">
        <f t="shared" si="0"/>
        <v>70019</v>
      </c>
      <c r="G12" s="1108">
        <v>1268556</v>
      </c>
      <c r="H12" s="1108">
        <v>189220</v>
      </c>
      <c r="I12" s="1108">
        <v>301682</v>
      </c>
      <c r="J12" s="1111">
        <f>SUM(G12:I12)+Tabla2[[#This Row],[Empresas y Empleados sin claficar]]</f>
        <v>1759458</v>
      </c>
      <c r="K12" s="1109">
        <f>+Tabla2[[#This Row],[Empresas Pendiente en Clasificar]]</f>
        <v>0</v>
      </c>
      <c r="L12" s="1112">
        <f t="shared" si="1"/>
        <v>25.128293748839599</v>
      </c>
      <c r="M12" s="1107"/>
    </row>
    <row r="13" spans="1:13" s="352" customFormat="1" ht="12.75" customHeight="1">
      <c r="A13" s="825" t="s">
        <v>433</v>
      </c>
      <c r="B13" s="1104">
        <v>74225</v>
      </c>
      <c r="C13" s="1104">
        <v>524</v>
      </c>
      <c r="D13" s="1104">
        <v>73</v>
      </c>
      <c r="E13" s="1105"/>
      <c r="F13" s="1111">
        <f t="shared" si="0"/>
        <v>74822</v>
      </c>
      <c r="G13" s="1108">
        <v>1365808</v>
      </c>
      <c r="H13" s="1108">
        <v>234553</v>
      </c>
      <c r="I13" s="1108">
        <v>287877</v>
      </c>
      <c r="J13" s="1111">
        <f>SUM(G13:I13)+Tabla2[[#This Row],[Empresas y Empleados sin claficar]]</f>
        <v>1888238</v>
      </c>
      <c r="K13" s="1109">
        <f>+Tabla2[[#This Row],[Empresas Pendiente en Clasificar]]</f>
        <v>0</v>
      </c>
      <c r="L13" s="1112">
        <f t="shared" si="1"/>
        <v>25.236401058512204</v>
      </c>
      <c r="M13" s="1107"/>
    </row>
    <row r="14" spans="1:13" s="352" customFormat="1" ht="12.75" customHeight="1">
      <c r="A14" s="825" t="s">
        <v>434</v>
      </c>
      <c r="B14" s="1104">
        <v>78962</v>
      </c>
      <c r="C14" s="1104">
        <v>564</v>
      </c>
      <c r="D14" s="1104">
        <v>76</v>
      </c>
      <c r="E14" s="1105"/>
      <c r="F14" s="1111">
        <f t="shared" si="0"/>
        <v>79602</v>
      </c>
      <c r="G14" s="1108">
        <v>1446555</v>
      </c>
      <c r="H14" s="1108">
        <v>281553</v>
      </c>
      <c r="I14" s="1108">
        <v>322214</v>
      </c>
      <c r="J14" s="1111">
        <f>SUM(G14:I14)+Tabla2[[#This Row],[Empresas y Empleados sin claficar]]</f>
        <v>2050322</v>
      </c>
      <c r="K14" s="1109">
        <f>+Tabla2[[#This Row],[Empresas Pendiente en Clasificar]]</f>
        <v>0</v>
      </c>
      <c r="L14" s="1112">
        <f t="shared" si="1"/>
        <v>25.757166905354136</v>
      </c>
      <c r="M14" s="1107"/>
    </row>
    <row r="15" spans="1:13" s="352" customFormat="1" ht="12.75" customHeight="1">
      <c r="A15" s="825" t="s">
        <v>435</v>
      </c>
      <c r="B15" s="1104">
        <v>84840</v>
      </c>
      <c r="C15" s="1104">
        <v>597</v>
      </c>
      <c r="D15" s="1104">
        <v>76</v>
      </c>
      <c r="E15" s="1105"/>
      <c r="F15" s="1111">
        <f t="shared" si="0"/>
        <v>85513</v>
      </c>
      <c r="G15" s="1108">
        <v>1546593</v>
      </c>
      <c r="H15" s="1108">
        <v>294564</v>
      </c>
      <c r="I15" s="1108">
        <v>332833</v>
      </c>
      <c r="J15" s="1111">
        <f>SUM(G15:I15)+Tabla2[[#This Row],[Empresas y Empleados sin claficar]]</f>
        <v>2173990</v>
      </c>
      <c r="K15" s="1109">
        <f>+Tabla2[[#This Row],[Empresas Pendiente en Clasificar]]</f>
        <v>0</v>
      </c>
      <c r="L15" s="1112">
        <f t="shared" si="1"/>
        <v>25.422918152795482</v>
      </c>
      <c r="M15" s="1107"/>
    </row>
    <row r="16" spans="1:13" s="352" customFormat="1" ht="12.75" customHeight="1">
      <c r="A16" s="825" t="s">
        <v>436</v>
      </c>
      <c r="B16" s="1104">
        <v>90771</v>
      </c>
      <c r="C16" s="1104">
        <v>615</v>
      </c>
      <c r="D16" s="1104">
        <v>77</v>
      </c>
      <c r="E16" s="1105"/>
      <c r="F16" s="1111">
        <f t="shared" si="0"/>
        <v>91463</v>
      </c>
      <c r="G16" s="1108">
        <v>1600281</v>
      </c>
      <c r="H16" s="1108">
        <v>312660</v>
      </c>
      <c r="I16" s="1108">
        <v>342772</v>
      </c>
      <c r="J16" s="1111">
        <f>SUM(G16:I16)+Tabla2[[#This Row],[Empresas y Empleados sin claficar]]</f>
        <v>2255713</v>
      </c>
      <c r="K16" s="1109">
        <f>+Tabla2[[#This Row],[Empresas Pendiente en Clasificar]]</f>
        <v>0</v>
      </c>
      <c r="L16" s="1112">
        <f t="shared" si="1"/>
        <v>24.662573937001849</v>
      </c>
      <c r="M16" s="1107"/>
    </row>
    <row r="17" spans="1:13" s="352" customFormat="1" ht="12.75" customHeight="1">
      <c r="A17" s="825" t="s">
        <v>437</v>
      </c>
      <c r="B17" s="1104">
        <v>91648</v>
      </c>
      <c r="C17" s="1104">
        <v>599</v>
      </c>
      <c r="D17" s="1104">
        <v>76</v>
      </c>
      <c r="E17" s="1105"/>
      <c r="F17" s="1111">
        <f t="shared" si="0"/>
        <v>92323</v>
      </c>
      <c r="G17" s="1108">
        <v>1465738</v>
      </c>
      <c r="H17" s="1108">
        <v>321920</v>
      </c>
      <c r="I17" s="1108">
        <v>329392</v>
      </c>
      <c r="J17" s="1111">
        <f>SUM(G17:I17)+Tabla2[[#This Row],[Empresas y Empleados sin claficar]]</f>
        <v>2117050</v>
      </c>
      <c r="K17" s="1109">
        <f>+Tabla2[[#This Row],[Empresas Pendiente en Clasificar]]</f>
        <v>0</v>
      </c>
      <c r="L17" s="1112">
        <f t="shared" si="1"/>
        <v>22.930905624817218</v>
      </c>
      <c r="M17" s="1107"/>
    </row>
    <row r="18" spans="1:13" s="352" customFormat="1" ht="12.75" customHeight="1">
      <c r="A18" s="825" t="s">
        <v>438</v>
      </c>
      <c r="B18" s="1104">
        <v>103388</v>
      </c>
      <c r="C18" s="1104">
        <v>592</v>
      </c>
      <c r="D18" s="1104">
        <v>73</v>
      </c>
      <c r="E18" s="1104">
        <v>92</v>
      </c>
      <c r="F18" s="1111">
        <f t="shared" si="0"/>
        <v>104145</v>
      </c>
      <c r="G18" s="1108">
        <v>1659980</v>
      </c>
      <c r="H18" s="1108">
        <v>330733</v>
      </c>
      <c r="I18" s="1108">
        <v>361238</v>
      </c>
      <c r="J18" s="1111">
        <f>SUM(G18:I18)+Tabla2[[#This Row],[Empresas y Empleados sin claficar]]</f>
        <v>2352043</v>
      </c>
      <c r="K18" s="1109">
        <f>+Tabla2[[#This Row],[Empresas Pendiente en Clasificar]]</f>
        <v>92</v>
      </c>
      <c r="L18" s="1112">
        <f t="shared" si="1"/>
        <v>22.584310336550001</v>
      </c>
      <c r="M18" s="1107"/>
    </row>
    <row r="19" spans="1:13" s="352" customFormat="1" ht="12.75" customHeight="1">
      <c r="A19" s="826" t="s">
        <v>439</v>
      </c>
      <c r="B19" s="1106">
        <v>98194</v>
      </c>
      <c r="C19" s="1106">
        <v>602</v>
      </c>
      <c r="D19" s="1106">
        <v>71</v>
      </c>
      <c r="E19" s="1104">
        <v>590</v>
      </c>
      <c r="F19" s="1111">
        <f t="shared" si="0"/>
        <v>99457</v>
      </c>
      <c r="G19" s="1110">
        <v>1664403</v>
      </c>
      <c r="H19" s="1110">
        <v>367589</v>
      </c>
      <c r="I19" s="1110">
        <v>372457</v>
      </c>
      <c r="J19" s="1111">
        <f>SUM(G19:I19)+Tabla2[[#This Row],[Empresas y Empleados sin claficar]]</f>
        <v>2405039</v>
      </c>
      <c r="K19" s="1109">
        <f>+Tabla2[[#This Row],[Empresas Pendiente en Clasificar]]</f>
        <v>590</v>
      </c>
      <c r="L19" s="1112">
        <f t="shared" si="1"/>
        <v>24.181696612606451</v>
      </c>
      <c r="M19" s="1107"/>
    </row>
    <row r="20" spans="1:13" s="352" customFormat="1" ht="12.75" customHeight="1">
      <c r="A20" s="826" t="s">
        <v>440</v>
      </c>
      <c r="B20" s="1106">
        <v>104505</v>
      </c>
      <c r="C20" s="1106">
        <v>601</v>
      </c>
      <c r="D20" s="1106">
        <v>70</v>
      </c>
      <c r="E20" s="1104">
        <v>0</v>
      </c>
      <c r="F20" s="1111">
        <f>SUM(B20:E20)</f>
        <v>105176</v>
      </c>
      <c r="G20" s="1110">
        <v>1715040</v>
      </c>
      <c r="H20" s="1110">
        <v>345736</v>
      </c>
      <c r="I20" s="1110">
        <v>385192</v>
      </c>
      <c r="J20" s="1111">
        <f>SUM(G20:I20)+Tabla2[[#This Row],[Empresas y Empleados sin claficar]]</f>
        <v>2445968</v>
      </c>
      <c r="K20" s="1109">
        <f>+Tabla2[[#This Row],[Empresas Pendiente en Clasificar]]</f>
        <v>0</v>
      </c>
      <c r="L20" s="1112">
        <f t="shared" si="1"/>
        <v>23.255951928196545</v>
      </c>
      <c r="M20" s="1107"/>
    </row>
    <row r="21" spans="1:13" s="352" customFormat="1" ht="12.75" customHeight="1">
      <c r="A21" s="826" t="s">
        <v>441</v>
      </c>
      <c r="B21" s="1106">
        <v>110144</v>
      </c>
      <c r="C21" s="1106">
        <v>595</v>
      </c>
      <c r="D21" s="1106">
        <v>69</v>
      </c>
      <c r="E21" s="1104">
        <v>0</v>
      </c>
      <c r="F21" s="1111">
        <v>110808</v>
      </c>
      <c r="G21" s="1110">
        <v>1760716</v>
      </c>
      <c r="H21" s="1110">
        <v>354880</v>
      </c>
      <c r="I21" s="1110">
        <v>399945</v>
      </c>
      <c r="J21" s="1111">
        <v>2515541</v>
      </c>
      <c r="K21" s="1109">
        <v>0</v>
      </c>
      <c r="L21" s="1112">
        <v>22.701799509060717</v>
      </c>
      <c r="M21" s="1107"/>
    </row>
    <row r="22" spans="1:13" s="352" customFormat="1" ht="12.75" customHeight="1">
      <c r="A22" s="826" t="str">
        <f>+'Resumen '!O5</f>
        <v>Mar.25</v>
      </c>
      <c r="B22" s="1106">
        <f>+'Resumen '!B10</f>
        <v>111230</v>
      </c>
      <c r="C22" s="1106">
        <f>+'Resumen '!B11</f>
        <v>580</v>
      </c>
      <c r="D22" s="1106">
        <f>+'Resumen '!B12</f>
        <v>68</v>
      </c>
      <c r="E22" s="1104"/>
      <c r="F22" s="1111">
        <f>SUM(B22:E22)</f>
        <v>111878</v>
      </c>
      <c r="G22" s="1110">
        <f>+'Resumen '!D10</f>
        <v>1777613</v>
      </c>
      <c r="H22" s="1110">
        <f>+'Resumen '!D11</f>
        <v>351800</v>
      </c>
      <c r="I22" s="1110">
        <f>+'Resumen '!D12</f>
        <v>401436</v>
      </c>
      <c r="J22" s="1111">
        <f>SUM(G22:I22)+Tabla2[[#This Row],[Empresas y Empleados sin claficar]]</f>
        <v>2530849</v>
      </c>
      <c r="K22" s="1109">
        <f>+Tabla2[[#This Row],[Empresas Pendiente en Clasificar]]</f>
        <v>0</v>
      </c>
      <c r="L22" s="1112">
        <f>J22/F22</f>
        <v>22.621507356227319</v>
      </c>
      <c r="M22" s="1107"/>
    </row>
    <row r="23" spans="1:13" s="827" customFormat="1" ht="32.25" customHeight="1">
      <c r="A23" s="1394" t="s">
        <v>442</v>
      </c>
      <c r="B23" s="1395"/>
      <c r="C23" s="1395"/>
      <c r="D23" s="1395"/>
      <c r="E23" s="1395"/>
      <c r="F23" s="1395"/>
      <c r="G23" s="1395"/>
      <c r="H23" s="1395"/>
      <c r="I23" s="1395"/>
      <c r="J23" s="1395"/>
      <c r="K23" s="1395"/>
      <c r="L23" s="1395"/>
      <c r="M23" s="1107"/>
    </row>
    <row r="24" spans="1:13" ht="64.5" customHeight="1"/>
    <row r="25" spans="1:13" ht="19.5" customHeight="1"/>
    <row r="26" spans="1:13" ht="19.5" customHeight="1"/>
    <row r="27" spans="1:13" ht="19.5" customHeight="1"/>
    <row r="28" spans="1:13" ht="19.5" customHeight="1"/>
    <row r="29" spans="1:13" ht="19.5" customHeight="1"/>
    <row r="30" spans="1:13" ht="19.5" customHeight="1"/>
    <row r="31" spans="1:13" ht="19.5" customHeight="1"/>
    <row r="32" spans="1:13" ht="19.5" customHeight="1"/>
    <row r="33" ht="51" customHeight="1"/>
    <row r="34" ht="37.5" customHeight="1"/>
    <row r="35" ht="19.5" customHeight="1"/>
    <row r="36" ht="19.5" customHeight="1"/>
    <row r="37" ht="19.5" customHeight="1"/>
    <row r="38" ht="19.5" customHeight="1"/>
    <row r="39" ht="19.5" customHeight="1"/>
    <row r="40" ht="19.5" customHeight="1"/>
  </sheetData>
  <mergeCells count="3">
    <mergeCell ref="A2:L2"/>
    <mergeCell ref="A1:L1"/>
    <mergeCell ref="A23:L23"/>
  </mergeCells>
  <conditionalFormatting sqref="B17:D22 G17:I22">
    <cfRule type="cellIs" dxfId="672" priority="3" operator="equal">
      <formula>0</formula>
    </cfRule>
  </conditionalFormatting>
  <pageMargins left="0.70866141732283472" right="0.70866141732283472" top="0.52" bottom="0.41" header="0.31496062992125984" footer="0.31496062992125984"/>
  <pageSetup scale="70"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S50"/>
  <sheetViews>
    <sheetView showGridLines="0" view="pageBreakPreview" zoomScale="55" zoomScaleNormal="85" zoomScaleSheetLayoutView="55" workbookViewId="0">
      <selection activeCell="P40" sqref="P40"/>
    </sheetView>
  </sheetViews>
  <sheetFormatPr baseColWidth="10"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900" customWidth="1"/>
    <col min="12" max="16384" width="11.42578125" style="18"/>
  </cols>
  <sheetData>
    <row r="1" spans="1:11" ht="68.25" customHeight="1">
      <c r="A1" s="1397" t="s">
        <v>443</v>
      </c>
      <c r="B1" s="1397"/>
      <c r="C1" s="1397"/>
      <c r="D1" s="1397"/>
      <c r="E1" s="1397"/>
      <c r="F1" s="1397"/>
      <c r="G1" s="1397"/>
      <c r="H1" s="1397"/>
      <c r="I1" s="1397"/>
    </row>
    <row r="2" spans="1:11" ht="28.5" customHeight="1">
      <c r="A2" s="1398" t="str">
        <f>+'Resumen '!O3</f>
        <v>Período: Marzo 2025</v>
      </c>
      <c r="B2" s="1398"/>
      <c r="C2" s="1398"/>
      <c r="D2" s="1398"/>
      <c r="E2" s="1398"/>
      <c r="F2" s="1398"/>
      <c r="G2" s="1398"/>
      <c r="H2" s="1398"/>
      <c r="I2" s="1398"/>
    </row>
    <row r="3" spans="1:11" ht="16.5" customHeight="1">
      <c r="A3" s="1396"/>
      <c r="B3" s="1396"/>
      <c r="C3" s="1396"/>
      <c r="D3" s="1396"/>
      <c r="E3" s="1396"/>
      <c r="F3" s="1396"/>
      <c r="G3" s="1396"/>
      <c r="H3" s="1396"/>
      <c r="I3" s="1396"/>
    </row>
    <row r="4" spans="1:11" s="61" customFormat="1" ht="49.5" customHeight="1">
      <c r="A4" s="608" t="s">
        <v>444</v>
      </c>
      <c r="B4" s="609" t="s">
        <v>445</v>
      </c>
      <c r="C4" s="609" t="s">
        <v>446</v>
      </c>
      <c r="D4" s="609" t="s">
        <v>447</v>
      </c>
      <c r="E4" s="610" t="s">
        <v>448</v>
      </c>
      <c r="F4" s="59"/>
      <c r="G4" s="59"/>
      <c r="H4" s="59"/>
      <c r="I4" s="59"/>
      <c r="J4" s="60"/>
      <c r="K4" s="901"/>
    </row>
    <row r="5" spans="1:11" ht="19.5" customHeight="1">
      <c r="A5" s="611" t="s">
        <v>449</v>
      </c>
      <c r="B5" s="612">
        <f>+'Resumen '!L53</f>
        <v>69241</v>
      </c>
      <c r="C5" s="613">
        <f t="shared" ref="C5:C13" si="0">+B5/$B$14</f>
        <v>0.61889737034984538</v>
      </c>
      <c r="D5" s="612">
        <f>+'Resumen '!M53</f>
        <v>172754</v>
      </c>
      <c r="E5" s="614">
        <f>+D5/$D$14</f>
        <v>6.8259307449792542E-2</v>
      </c>
      <c r="F5" s="31"/>
      <c r="G5" s="31"/>
      <c r="H5" s="31"/>
      <c r="I5" s="31"/>
      <c r="J5" s="52"/>
    </row>
    <row r="6" spans="1:11" ht="19.5" customHeight="1">
      <c r="A6" s="611" t="s">
        <v>450</v>
      </c>
      <c r="B6" s="612">
        <f>+'Resumen '!L54</f>
        <v>19396</v>
      </c>
      <c r="C6" s="615">
        <f t="shared" si="0"/>
        <v>0.17336741808040901</v>
      </c>
      <c r="D6" s="612">
        <f>+'Resumen '!M54</f>
        <v>147038</v>
      </c>
      <c r="E6" s="616">
        <f t="shared" ref="E6:E12" si="1">+D6/$D$14</f>
        <v>5.8098290336562948E-2</v>
      </c>
      <c r="F6" s="31"/>
      <c r="G6" s="31"/>
      <c r="H6" s="31"/>
      <c r="I6" s="31"/>
      <c r="J6" s="52"/>
    </row>
    <row r="7" spans="1:11" ht="19.5" customHeight="1">
      <c r="A7" s="611" t="s">
        <v>451</v>
      </c>
      <c r="B7" s="612">
        <f>+'Resumen '!L55</f>
        <v>11233</v>
      </c>
      <c r="C7" s="615">
        <f t="shared" si="0"/>
        <v>0.10040401151254044</v>
      </c>
      <c r="D7" s="612">
        <f>+'Resumen '!M55</f>
        <v>161919</v>
      </c>
      <c r="E7" s="616">
        <f t="shared" si="1"/>
        <v>6.3978135400413069E-2</v>
      </c>
      <c r="H7" s="31"/>
      <c r="I7" s="31"/>
      <c r="J7" s="52"/>
    </row>
    <row r="8" spans="1:11" ht="19.5" customHeight="1">
      <c r="A8" s="611" t="s">
        <v>452</v>
      </c>
      <c r="B8" s="612">
        <f>+'Resumen '!L56</f>
        <v>7581</v>
      </c>
      <c r="C8" s="615">
        <f t="shared" si="0"/>
        <v>6.7761311428520349E-2</v>
      </c>
      <c r="D8" s="612">
        <f>+'Resumen '!M56</f>
        <v>239874</v>
      </c>
      <c r="E8" s="616">
        <f t="shared" si="1"/>
        <v>9.4780052069483409E-2</v>
      </c>
      <c r="F8" s="53"/>
      <c r="G8" s="53"/>
      <c r="H8" s="53"/>
      <c r="I8" s="53"/>
      <c r="J8" s="52"/>
    </row>
    <row r="9" spans="1:11" ht="19.5" customHeight="1">
      <c r="A9" s="611" t="s">
        <v>453</v>
      </c>
      <c r="B9" s="612">
        <f>+'Resumen '!L57</f>
        <v>2079</v>
      </c>
      <c r="C9" s="615">
        <f t="shared" si="0"/>
        <v>1.8582741915300596E-2</v>
      </c>
      <c r="D9" s="612">
        <f>+'Resumen '!M57</f>
        <v>146305</v>
      </c>
      <c r="E9" s="616">
        <f t="shared" si="1"/>
        <v>5.780866420714946E-2</v>
      </c>
      <c r="F9" s="54"/>
      <c r="G9" s="54"/>
      <c r="H9" s="54"/>
      <c r="I9" s="54"/>
      <c r="J9" s="52"/>
    </row>
    <row r="10" spans="1:11" ht="19.5" customHeight="1">
      <c r="A10" s="611" t="s">
        <v>454</v>
      </c>
      <c r="B10" s="612">
        <f>+'Resumen '!L58</f>
        <v>1797</v>
      </c>
      <c r="C10" s="615">
        <f t="shared" si="0"/>
        <v>1.6062139115822594E-2</v>
      </c>
      <c r="D10" s="612">
        <f>+'Resumen '!M58</f>
        <v>375847</v>
      </c>
      <c r="E10" s="616">
        <f t="shared" si="1"/>
        <v>0.14850629176217151</v>
      </c>
      <c r="F10" s="31"/>
      <c r="G10" s="31"/>
      <c r="H10" s="31"/>
      <c r="I10" s="31"/>
      <c r="J10" s="52"/>
    </row>
    <row r="11" spans="1:11" ht="19.5" customHeight="1">
      <c r="A11" s="611" t="s">
        <v>455</v>
      </c>
      <c r="B11" s="612">
        <f>+'Resumen '!L59</f>
        <v>276</v>
      </c>
      <c r="C11" s="615">
        <f t="shared" si="0"/>
        <v>2.4669729526805985E-3</v>
      </c>
      <c r="D11" s="612">
        <f>+'Resumen '!M59</f>
        <v>198537</v>
      </c>
      <c r="E11" s="616">
        <f t="shared" si="1"/>
        <v>7.844679789272295E-2</v>
      </c>
      <c r="F11" s="31"/>
      <c r="G11" s="31"/>
      <c r="H11" s="31"/>
      <c r="I11" s="31"/>
      <c r="J11" s="52"/>
    </row>
    <row r="12" spans="1:11" ht="19.5" customHeight="1">
      <c r="A12" s="611" t="s">
        <v>456</v>
      </c>
      <c r="B12" s="612">
        <f>+'Resumen '!L60</f>
        <v>266</v>
      </c>
      <c r="C12" s="615">
        <f t="shared" si="0"/>
        <v>2.3775898746849246E-3</v>
      </c>
      <c r="D12" s="612">
        <f>+'Resumen '!M60</f>
        <v>620904</v>
      </c>
      <c r="E12" s="616">
        <f t="shared" si="1"/>
        <v>0.24533427320239176</v>
      </c>
      <c r="J12" s="54"/>
    </row>
    <row r="13" spans="1:11" ht="19.5" customHeight="1">
      <c r="A13" s="611" t="s">
        <v>457</v>
      </c>
      <c r="B13" s="612">
        <f>+'Resumen '!L61</f>
        <v>9</v>
      </c>
      <c r="C13" s="615">
        <f t="shared" si="0"/>
        <v>8.0444770196106468E-5</v>
      </c>
      <c r="D13" s="612">
        <f>+'Resumen '!M61</f>
        <v>467671</v>
      </c>
      <c r="E13" s="616">
        <f>+D13/$D$14</f>
        <v>0.18478818767931235</v>
      </c>
      <c r="F13" s="18" t="s">
        <v>1</v>
      </c>
      <c r="J13" s="52"/>
    </row>
    <row r="14" spans="1:11" ht="22.5" customHeight="1">
      <c r="A14" s="617" t="s">
        <v>185</v>
      </c>
      <c r="B14" s="618">
        <f>SUM(B5:B13)</f>
        <v>111878</v>
      </c>
      <c r="C14" s="619">
        <f>SUM(C5:C13)</f>
        <v>1</v>
      </c>
      <c r="D14" s="618">
        <f>SUM(D5:D13)</f>
        <v>2530849</v>
      </c>
      <c r="E14" s="620">
        <f>SUM(E5:E13)</f>
        <v>1</v>
      </c>
      <c r="J14" s="52"/>
    </row>
    <row r="16" spans="1:11" ht="23.25"/>
    <row r="17" spans="11:19" ht="23.25"/>
    <row r="25" spans="11:19" ht="13.5" customHeight="1">
      <c r="K25" s="1145"/>
      <c r="L25" s="1145"/>
      <c r="M25" s="1145"/>
      <c r="N25" s="1145"/>
      <c r="O25" s="1145"/>
      <c r="P25" s="1145"/>
      <c r="Q25" s="1145"/>
      <c r="R25" s="1145"/>
      <c r="S25" s="1145"/>
    </row>
    <row r="26" spans="11:19" ht="13.5" customHeight="1">
      <c r="K26" s="1145"/>
      <c r="L26" s="1145"/>
      <c r="M26" s="1145"/>
      <c r="N26" s="1145"/>
      <c r="O26" s="1145"/>
      <c r="P26" s="1145"/>
      <c r="Q26" s="1145"/>
      <c r="R26" s="1145"/>
      <c r="S26" s="1145"/>
    </row>
    <row r="27" spans="11:19" ht="13.5" customHeight="1">
      <c r="K27" s="1145"/>
      <c r="L27" s="1145"/>
      <c r="M27" s="1145"/>
      <c r="N27" s="1145"/>
      <c r="O27" s="1145"/>
      <c r="P27" s="1145"/>
      <c r="Q27" s="1145"/>
      <c r="R27" s="1145"/>
      <c r="S27" s="1145"/>
    </row>
    <row r="28" spans="11:19" ht="13.5" customHeight="1">
      <c r="K28" s="1145"/>
      <c r="L28" s="1145"/>
      <c r="M28" s="1145"/>
      <c r="N28" s="1145"/>
      <c r="O28" s="1145"/>
      <c r="P28" s="1145"/>
      <c r="Q28" s="1145"/>
      <c r="R28" s="1145"/>
      <c r="S28" s="1145"/>
    </row>
    <row r="29" spans="11:19" ht="13.5" customHeight="1">
      <c r="K29" s="1145"/>
      <c r="L29" s="1145"/>
      <c r="M29" s="1145"/>
      <c r="N29" s="1145"/>
      <c r="O29" s="1145"/>
      <c r="P29" s="1145"/>
      <c r="Q29" s="1145"/>
      <c r="R29" s="1145"/>
      <c r="S29" s="1145"/>
    </row>
    <row r="30" spans="11:19" ht="13.5" customHeight="1">
      <c r="K30" s="1145"/>
      <c r="L30" s="1145"/>
      <c r="M30" s="1145"/>
      <c r="N30" s="1145"/>
      <c r="O30" s="1145"/>
      <c r="P30" s="1145"/>
      <c r="Q30" s="1145"/>
      <c r="R30" s="1145"/>
      <c r="S30" s="1145"/>
    </row>
    <row r="31" spans="11:19" ht="13.5" customHeight="1">
      <c r="K31" s="1145"/>
      <c r="L31" s="1145"/>
      <c r="M31" s="1145"/>
      <c r="N31" s="1145"/>
      <c r="O31" s="1145"/>
      <c r="P31" s="1145"/>
      <c r="Q31" s="1145"/>
      <c r="R31" s="1145"/>
      <c r="S31" s="1145"/>
    </row>
    <row r="32" spans="11:19" ht="13.5" customHeight="1">
      <c r="K32" s="1145"/>
      <c r="L32" s="1145"/>
      <c r="M32" s="1145"/>
      <c r="N32" s="1145"/>
      <c r="O32" s="1145"/>
      <c r="P32" s="1145"/>
      <c r="Q32" s="1145"/>
      <c r="R32" s="1145"/>
      <c r="S32" s="1145"/>
    </row>
    <row r="33" spans="11:19" ht="47.25" customHeight="1">
      <c r="K33" s="1145"/>
      <c r="L33" s="1145"/>
      <c r="M33" s="1145"/>
      <c r="N33" s="1145"/>
      <c r="O33" s="1145"/>
      <c r="P33" s="1145"/>
      <c r="Q33" s="1145"/>
      <c r="R33" s="1145"/>
      <c r="S33" s="1145"/>
    </row>
    <row r="34" spans="11:19" ht="13.5" customHeight="1">
      <c r="K34" s="1145"/>
      <c r="L34" s="1145"/>
      <c r="M34" s="1145"/>
      <c r="N34" s="1145"/>
      <c r="O34" s="1145"/>
      <c r="P34" s="1145"/>
      <c r="Q34" s="1145"/>
      <c r="R34" s="1145"/>
      <c r="S34" s="1145"/>
    </row>
    <row r="35" spans="11:19" ht="13.5" customHeight="1">
      <c r="K35" s="1145"/>
      <c r="L35" s="1145"/>
      <c r="M35" s="1145"/>
      <c r="N35" s="1145"/>
      <c r="O35" s="1145"/>
      <c r="P35" s="1145"/>
      <c r="Q35" s="1145"/>
      <c r="R35" s="1145"/>
      <c r="S35" s="1145"/>
    </row>
    <row r="36" spans="11:19" ht="13.5" customHeight="1">
      <c r="K36" s="1145"/>
      <c r="L36" s="1145"/>
      <c r="M36" s="1145"/>
      <c r="N36" s="1145"/>
      <c r="O36" s="1145"/>
      <c r="P36" s="1145"/>
      <c r="Q36" s="1145"/>
      <c r="R36" s="1145"/>
      <c r="S36" s="1145"/>
    </row>
    <row r="37" spans="11:19" ht="13.5" customHeight="1">
      <c r="K37" s="1145"/>
      <c r="L37" s="1145"/>
      <c r="M37" s="1145"/>
      <c r="N37" s="1145"/>
      <c r="O37" s="1145"/>
      <c r="P37" s="1145"/>
      <c r="Q37" s="1145"/>
      <c r="R37" s="1145"/>
      <c r="S37" s="1145"/>
    </row>
    <row r="38" spans="11:19" ht="13.5" customHeight="1">
      <c r="K38" s="1145"/>
      <c r="L38" s="1145"/>
      <c r="M38" s="1145"/>
      <c r="N38" s="1145"/>
      <c r="O38" s="1145"/>
      <c r="P38" s="1145"/>
      <c r="Q38" s="1145"/>
      <c r="R38" s="1145"/>
      <c r="S38" s="1145"/>
    </row>
    <row r="39" spans="11:19" ht="13.5" customHeight="1">
      <c r="K39" s="1145"/>
      <c r="L39" s="1145"/>
      <c r="M39" s="1145"/>
      <c r="N39" s="1145"/>
      <c r="O39" s="1145"/>
      <c r="P39" s="1145"/>
      <c r="Q39" s="1145"/>
      <c r="R39" s="1145"/>
      <c r="S39" s="1145"/>
    </row>
    <row r="40" spans="11:19" ht="13.5" customHeight="1">
      <c r="K40" s="1145"/>
      <c r="L40" s="1145"/>
      <c r="M40" s="1145"/>
      <c r="N40" s="1145"/>
      <c r="O40" s="1145"/>
      <c r="P40" s="1145"/>
      <c r="Q40" s="1145"/>
      <c r="R40" s="1145"/>
      <c r="S40" s="1145"/>
    </row>
    <row r="41" spans="11:19" ht="13.5" customHeight="1">
      <c r="K41" s="1145"/>
      <c r="L41" s="1145"/>
      <c r="M41" s="1145"/>
      <c r="N41" s="1145"/>
      <c r="O41" s="1145"/>
      <c r="P41" s="1145"/>
      <c r="Q41" s="1145"/>
      <c r="R41" s="1145"/>
      <c r="S41" s="1145"/>
    </row>
    <row r="42" spans="11:19" ht="13.5" customHeight="1">
      <c r="K42" s="1145"/>
      <c r="L42" s="1145"/>
      <c r="M42" s="1145"/>
      <c r="N42" s="1145"/>
      <c r="O42" s="1145"/>
      <c r="P42" s="1145"/>
      <c r="Q42" s="1145"/>
      <c r="R42" s="1145"/>
      <c r="S42" s="1145"/>
    </row>
    <row r="43" spans="11:19" ht="13.5" customHeight="1">
      <c r="K43" s="1145"/>
      <c r="L43" s="1145"/>
      <c r="M43" s="1145"/>
      <c r="N43" s="1145"/>
      <c r="O43" s="1145"/>
      <c r="P43" s="1145"/>
      <c r="Q43" s="1145"/>
      <c r="R43" s="1145"/>
      <c r="S43" s="1145"/>
    </row>
    <row r="44" spans="11:19" ht="13.5" customHeight="1">
      <c r="K44" s="1145"/>
      <c r="L44" s="1145"/>
      <c r="M44" s="1145"/>
      <c r="N44" s="1145"/>
      <c r="O44" s="1145"/>
      <c r="P44" s="1145"/>
      <c r="Q44" s="1145"/>
      <c r="R44" s="1145"/>
      <c r="S44" s="1145"/>
    </row>
    <row r="45" spans="11:19" ht="13.5" customHeight="1">
      <c r="K45" s="1145"/>
      <c r="L45" s="1145"/>
      <c r="M45" s="1145"/>
      <c r="N45" s="1145"/>
      <c r="O45" s="1145"/>
      <c r="P45" s="1145"/>
      <c r="Q45" s="1145"/>
      <c r="R45" s="1145"/>
      <c r="S45" s="1145"/>
    </row>
    <row r="46" spans="11:19" ht="13.5" customHeight="1">
      <c r="K46" s="1145"/>
      <c r="L46" s="1145"/>
      <c r="M46" s="1145"/>
      <c r="N46" s="1145"/>
      <c r="O46" s="1145"/>
      <c r="P46" s="1145"/>
      <c r="Q46" s="1145"/>
      <c r="R46" s="1145"/>
      <c r="S46" s="1145"/>
    </row>
    <row r="47" spans="11:19" ht="13.5" customHeight="1">
      <c r="K47" s="1145"/>
      <c r="L47" s="1145"/>
      <c r="M47" s="1145"/>
      <c r="N47" s="1145"/>
      <c r="O47" s="1145"/>
      <c r="P47" s="1145"/>
      <c r="Q47" s="1145"/>
      <c r="R47" s="1145"/>
      <c r="S47" s="1145"/>
    </row>
    <row r="48" spans="11:19" ht="13.5" customHeight="1">
      <c r="K48" s="1145"/>
      <c r="L48" s="1145"/>
      <c r="M48" s="1145"/>
      <c r="N48" s="1145"/>
      <c r="O48" s="1145"/>
      <c r="P48" s="1145"/>
      <c r="Q48" s="1145"/>
      <c r="R48" s="1145"/>
      <c r="S48" s="1145"/>
    </row>
    <row r="49" spans="11:19" ht="13.5" customHeight="1">
      <c r="K49" s="1145"/>
      <c r="L49" s="1145"/>
      <c r="M49" s="1145"/>
      <c r="N49" s="1145"/>
      <c r="O49" s="1145"/>
      <c r="P49" s="1145"/>
      <c r="Q49" s="1145"/>
      <c r="R49" s="1145"/>
      <c r="S49" s="1145"/>
    </row>
    <row r="50" spans="11:19" ht="13.5" customHeight="1">
      <c r="K50" s="1145"/>
      <c r="L50" s="1145"/>
      <c r="M50" s="1145"/>
      <c r="N50" s="1145"/>
      <c r="O50" s="1145"/>
      <c r="P50" s="1145"/>
      <c r="Q50" s="1145"/>
      <c r="R50" s="1145"/>
      <c r="S50" s="1145"/>
    </row>
  </sheetData>
  <mergeCells count="3">
    <mergeCell ref="A3:I3"/>
    <mergeCell ref="A1:I1"/>
    <mergeCell ref="A2:I2"/>
  </mergeCells>
  <conditionalFormatting sqref="A4:E10 B6:B13 D6:D13">
    <cfRule type="cellIs" dxfId="654" priority="1" operator="equal">
      <formula>0</formula>
    </cfRule>
  </conditionalFormatting>
  <conditionalFormatting sqref="B5:E13">
    <cfRule type="cellIs" dxfId="653" priority="2" operator="equal">
      <formula>0</formula>
    </cfRule>
  </conditionalFormatting>
  <pageMargins left="0.70866141732283472" right="0.70866141732283472" top="0.34" bottom="0.33" header="0.31496062992125984" footer="0.31496062992125984"/>
  <pageSetup paperSize="119" scale="51"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baseColWidth="10" defaultColWidth="11.42578125" defaultRowHeight="15"/>
  <cols>
    <col min="1" max="1" width="9.85546875" style="177" customWidth="1"/>
    <col min="2" max="2" width="54.28515625" style="174" customWidth="1"/>
    <col min="3" max="3" width="23.7109375" style="174" customWidth="1"/>
    <col min="4" max="4" width="24.7109375" style="178" customWidth="1"/>
    <col min="5" max="16384" width="11.42578125" style="174"/>
  </cols>
  <sheetData>
    <row r="1" spans="1:4" ht="31.5">
      <c r="A1" s="1342" t="s">
        <v>2</v>
      </c>
      <c r="B1" s="1342"/>
      <c r="C1" s="1342"/>
      <c r="D1" s="1342"/>
    </row>
    <row r="2" spans="1:4" ht="24" thickBot="1">
      <c r="A2" s="1343" t="s">
        <v>3</v>
      </c>
      <c r="B2" s="1343"/>
      <c r="C2" s="1343"/>
      <c r="D2" s="1343"/>
    </row>
    <row r="3" spans="1:4" s="179" customFormat="1" ht="60" customHeight="1" thickBot="1">
      <c r="A3" s="214" t="s">
        <v>4</v>
      </c>
      <c r="B3" s="215" t="s">
        <v>5</v>
      </c>
      <c r="C3" s="214" t="s">
        <v>6</v>
      </c>
      <c r="D3" s="216" t="s">
        <v>7</v>
      </c>
    </row>
    <row r="4" spans="1:4" ht="15.75">
      <c r="A4" s="1333">
        <v>1</v>
      </c>
      <c r="B4" s="621" t="s">
        <v>8</v>
      </c>
      <c r="C4" s="1336" t="s">
        <v>9</v>
      </c>
      <c r="D4" s="1339">
        <f>1/12</f>
        <v>8.3333333333333329E-2</v>
      </c>
    </row>
    <row r="5" spans="1:4" ht="15.75">
      <c r="A5" s="1334"/>
      <c r="B5" s="621" t="s">
        <v>10</v>
      </c>
      <c r="C5" s="1337"/>
      <c r="D5" s="1340"/>
    </row>
    <row r="6" spans="1:4" ht="16.5" thickBot="1">
      <c r="A6" s="1335"/>
      <c r="B6" s="622" t="s">
        <v>11</v>
      </c>
      <c r="C6" s="1338"/>
      <c r="D6" s="1341"/>
    </row>
    <row r="7" spans="1:4" ht="15.75">
      <c r="A7" s="1333">
        <v>2</v>
      </c>
      <c r="B7" s="621" t="s">
        <v>12</v>
      </c>
      <c r="C7" s="1336" t="s">
        <v>13</v>
      </c>
      <c r="D7" s="1339">
        <v>0.16666666666666699</v>
      </c>
    </row>
    <row r="8" spans="1:4" ht="15.75">
      <c r="A8" s="1334"/>
      <c r="B8" s="621" t="s">
        <v>14</v>
      </c>
      <c r="C8" s="1337"/>
      <c r="D8" s="1340"/>
    </row>
    <row r="9" spans="1:4" ht="15.75">
      <c r="A9" s="1334"/>
      <c r="B9" s="621" t="s">
        <v>11</v>
      </c>
      <c r="C9" s="1337"/>
      <c r="D9" s="1340"/>
    </row>
    <row r="10" spans="1:4" ht="16.5" thickBot="1">
      <c r="A10" s="1335"/>
      <c r="B10" s="623" t="s">
        <v>15</v>
      </c>
      <c r="C10" s="1338"/>
      <c r="D10" s="1341"/>
    </row>
    <row r="11" spans="1:4" ht="15.75">
      <c r="A11" s="1333">
        <v>3</v>
      </c>
      <c r="B11" s="621" t="s">
        <v>16</v>
      </c>
      <c r="C11" s="1336" t="s">
        <v>17</v>
      </c>
      <c r="D11" s="1339">
        <v>0.25</v>
      </c>
    </row>
    <row r="12" spans="1:4" ht="15.75">
      <c r="A12" s="1334"/>
      <c r="B12" s="621" t="s">
        <v>18</v>
      </c>
      <c r="C12" s="1337"/>
      <c r="D12" s="1340"/>
    </row>
    <row r="13" spans="1:4" ht="16.5" thickBot="1">
      <c r="A13" s="1335"/>
      <c r="B13" s="622" t="s">
        <v>11</v>
      </c>
      <c r="C13" s="1338"/>
      <c r="D13" s="1341"/>
    </row>
    <row r="14" spans="1:4" ht="15.75">
      <c r="A14" s="1333">
        <v>4</v>
      </c>
      <c r="B14" s="621" t="s">
        <v>19</v>
      </c>
      <c r="C14" s="1336" t="s">
        <v>20</v>
      </c>
      <c r="D14" s="1339">
        <v>0.33333333333333331</v>
      </c>
    </row>
    <row r="15" spans="1:4" ht="15.75">
      <c r="A15" s="1334"/>
      <c r="B15" s="621" t="s">
        <v>21</v>
      </c>
      <c r="C15" s="1337"/>
      <c r="D15" s="1340"/>
    </row>
    <row r="16" spans="1:4" ht="16.5" thickBot="1">
      <c r="A16" s="1335"/>
      <c r="B16" s="622" t="s">
        <v>11</v>
      </c>
      <c r="C16" s="1338"/>
      <c r="D16" s="1341"/>
    </row>
    <row r="17" spans="1:4" ht="15.75">
      <c r="A17" s="1333">
        <v>5</v>
      </c>
      <c r="B17" s="621" t="s">
        <v>22</v>
      </c>
      <c r="C17" s="1336" t="s">
        <v>23</v>
      </c>
      <c r="D17" s="1339">
        <v>0.41666666666666669</v>
      </c>
    </row>
    <row r="18" spans="1:4" ht="15.75">
      <c r="A18" s="1334"/>
      <c r="B18" s="621" t="s">
        <v>24</v>
      </c>
      <c r="C18" s="1337"/>
      <c r="D18" s="1340"/>
    </row>
    <row r="19" spans="1:4" ht="15.75">
      <c r="A19" s="1334"/>
      <c r="B19" s="621" t="s">
        <v>11</v>
      </c>
      <c r="C19" s="1337"/>
      <c r="D19" s="1340"/>
    </row>
    <row r="20" spans="1:4" ht="16.5" thickBot="1">
      <c r="A20" s="1335"/>
      <c r="B20" s="623" t="s">
        <v>25</v>
      </c>
      <c r="C20" s="1338"/>
      <c r="D20" s="1341"/>
    </row>
    <row r="21" spans="1:4" ht="15.75">
      <c r="A21" s="1333">
        <v>6</v>
      </c>
      <c r="B21" s="621" t="s">
        <v>26</v>
      </c>
      <c r="C21" s="1336" t="s">
        <v>27</v>
      </c>
      <c r="D21" s="1339">
        <v>0.5</v>
      </c>
    </row>
    <row r="22" spans="1:4" ht="15.75">
      <c r="A22" s="1334"/>
      <c r="B22" s="621" t="s">
        <v>11</v>
      </c>
      <c r="C22" s="1337"/>
      <c r="D22" s="1340"/>
    </row>
    <row r="23" spans="1:4" ht="16.5" thickBot="1">
      <c r="A23" s="1335"/>
      <c r="B23" s="622" t="s">
        <v>28</v>
      </c>
      <c r="C23" s="1338"/>
      <c r="D23" s="1341"/>
    </row>
    <row r="24" spans="1:4" ht="15.75">
      <c r="A24" s="1324">
        <v>7</v>
      </c>
      <c r="B24" s="926" t="s">
        <v>29</v>
      </c>
      <c r="C24" s="1327" t="s">
        <v>30</v>
      </c>
      <c r="D24" s="1330">
        <v>0.58333333333333337</v>
      </c>
    </row>
    <row r="25" spans="1:4" ht="15.75">
      <c r="A25" s="1325"/>
      <c r="B25" s="926" t="s">
        <v>31</v>
      </c>
      <c r="C25" s="1328"/>
      <c r="D25" s="1331"/>
    </row>
    <row r="26" spans="1:4" ht="16.5" thickBot="1">
      <c r="A26" s="1326"/>
      <c r="B26" s="927" t="s">
        <v>32</v>
      </c>
      <c r="C26" s="1329"/>
      <c r="D26" s="1332"/>
    </row>
    <row r="27" spans="1:4" ht="15.75">
      <c r="A27" s="1324">
        <v>8</v>
      </c>
      <c r="B27" s="926" t="s">
        <v>33</v>
      </c>
      <c r="C27" s="1327" t="s">
        <v>34</v>
      </c>
      <c r="D27" s="1330">
        <v>0.66666666666666663</v>
      </c>
    </row>
    <row r="28" spans="1:4" ht="15.75">
      <c r="A28" s="1325"/>
      <c r="B28" s="926" t="s">
        <v>35</v>
      </c>
      <c r="C28" s="1328"/>
      <c r="D28" s="1331"/>
    </row>
    <row r="29" spans="1:4" ht="15.75">
      <c r="A29" s="1325"/>
      <c r="B29" s="926" t="s">
        <v>32</v>
      </c>
      <c r="C29" s="1328"/>
      <c r="D29" s="1331"/>
    </row>
    <row r="30" spans="1:4" ht="16.5" thickBot="1">
      <c r="A30" s="1326"/>
      <c r="B30" s="623" t="s">
        <v>36</v>
      </c>
      <c r="C30" s="1329"/>
      <c r="D30" s="1332"/>
    </row>
    <row r="31" spans="1:4" ht="15.75">
      <c r="A31" s="1315">
        <v>9</v>
      </c>
      <c r="B31" s="175" t="s">
        <v>37</v>
      </c>
      <c r="C31" s="1318" t="s">
        <v>38</v>
      </c>
      <c r="D31" s="1321">
        <v>0.75</v>
      </c>
    </row>
    <row r="32" spans="1:4" ht="15.75">
      <c r="A32" s="1316"/>
      <c r="B32" s="175" t="s">
        <v>39</v>
      </c>
      <c r="C32" s="1319"/>
      <c r="D32" s="1322"/>
    </row>
    <row r="33" spans="1:4" ht="16.5" thickBot="1">
      <c r="A33" s="1317"/>
      <c r="B33" s="176" t="s">
        <v>32</v>
      </c>
      <c r="C33" s="1320"/>
      <c r="D33" s="1323"/>
    </row>
    <row r="34" spans="1:4" ht="15.75">
      <c r="A34" s="1315">
        <v>10</v>
      </c>
      <c r="B34" s="175" t="s">
        <v>40</v>
      </c>
      <c r="C34" s="1318" t="s">
        <v>41</v>
      </c>
      <c r="D34" s="1321">
        <v>0.83333333333333337</v>
      </c>
    </row>
    <row r="35" spans="1:4" ht="15.75">
      <c r="A35" s="1316"/>
      <c r="B35" s="175" t="s">
        <v>42</v>
      </c>
      <c r="C35" s="1319"/>
      <c r="D35" s="1322"/>
    </row>
    <row r="36" spans="1:4" ht="16.5" thickBot="1">
      <c r="A36" s="1317"/>
      <c r="B36" s="176" t="s">
        <v>32</v>
      </c>
      <c r="C36" s="1320"/>
      <c r="D36" s="1323"/>
    </row>
    <row r="37" spans="1:4" ht="15.75">
      <c r="A37" s="1300">
        <v>11</v>
      </c>
      <c r="B37" s="180" t="s">
        <v>43</v>
      </c>
      <c r="C37" s="1302" t="s">
        <v>44</v>
      </c>
      <c r="D37" s="1304">
        <v>0.91666666666666663</v>
      </c>
    </row>
    <row r="38" spans="1:4" ht="15.75">
      <c r="A38" s="1301"/>
      <c r="B38" s="180" t="s">
        <v>45</v>
      </c>
      <c r="C38" s="1303"/>
      <c r="D38" s="1305"/>
    </row>
    <row r="39" spans="1:4" ht="16.5" thickBot="1">
      <c r="A39" s="1301"/>
      <c r="B39" s="180" t="s">
        <v>32</v>
      </c>
      <c r="C39" s="1303"/>
      <c r="D39" s="1305"/>
    </row>
    <row r="40" spans="1:4" ht="15.75">
      <c r="A40" s="1306">
        <v>12</v>
      </c>
      <c r="B40" s="217" t="s">
        <v>46</v>
      </c>
      <c r="C40" s="1309" t="s">
        <v>47</v>
      </c>
      <c r="D40" s="1312">
        <f>12/12</f>
        <v>1</v>
      </c>
    </row>
    <row r="41" spans="1:4" ht="15.75">
      <c r="A41" s="1307"/>
      <c r="B41" s="218" t="s">
        <v>48</v>
      </c>
      <c r="C41" s="1310"/>
      <c r="D41" s="1313"/>
    </row>
    <row r="42" spans="1:4" ht="15.75">
      <c r="A42" s="1307"/>
      <c r="B42" s="219" t="s">
        <v>49</v>
      </c>
      <c r="C42" s="1310"/>
      <c r="D42" s="1313"/>
    </row>
    <row r="43" spans="1:4" ht="16.5" thickBot="1">
      <c r="A43" s="1308"/>
      <c r="B43" s="220" t="s">
        <v>11</v>
      </c>
      <c r="C43" s="1311"/>
      <c r="D43" s="1314"/>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0866141732283472" right="0.70866141732283472" top="0.74803149606299213" bottom="0.74803149606299213" header="0.31496062992125984" footer="0.31496062992125984"/>
  <pageSetup paperSize="119" scale="6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baseColWidth="10" defaultColWidth="11.42578125" defaultRowHeight="18"/>
  <cols>
    <col min="1" max="1" width="11.42578125" style="253"/>
    <col min="2" max="5" width="26.140625" style="258" customWidth="1"/>
    <col min="6" max="6" width="33" style="258" customWidth="1"/>
    <col min="7" max="13" width="19.42578125" style="258" customWidth="1"/>
    <col min="14" max="16384" width="11.42578125" style="253"/>
  </cols>
  <sheetData>
    <row r="5" spans="1:13" ht="24.75" customHeight="1"/>
    <row r="6" spans="1:13" ht="409.5" customHeight="1">
      <c r="A6" s="1399" t="s">
        <v>458</v>
      </c>
      <c r="B6" s="1399"/>
      <c r="C6" s="1399"/>
      <c r="D6" s="1399"/>
      <c r="E6" s="1399"/>
      <c r="F6" s="1399"/>
      <c r="G6" s="1399"/>
      <c r="H6" s="1399"/>
      <c r="I6" s="1399"/>
      <c r="J6" s="1399"/>
      <c r="K6" s="1399"/>
      <c r="L6" s="1399"/>
      <c r="M6" s="1399"/>
    </row>
    <row r="7" spans="1:13" ht="14.25">
      <c r="A7" s="1399"/>
      <c r="B7" s="1399"/>
      <c r="C7" s="1399"/>
      <c r="D7" s="1399"/>
      <c r="E7" s="1399"/>
      <c r="F7" s="1399"/>
      <c r="G7" s="1399"/>
      <c r="H7" s="1399"/>
      <c r="I7" s="1399"/>
      <c r="J7" s="1399"/>
      <c r="K7" s="1399"/>
      <c r="L7" s="1399"/>
      <c r="M7" s="1399"/>
    </row>
    <row r="8" spans="1:13" ht="14.25">
      <c r="A8" s="1399"/>
      <c r="B8" s="1399"/>
      <c r="C8" s="1399"/>
      <c r="D8" s="1399"/>
      <c r="E8" s="1399"/>
      <c r="F8" s="1399"/>
      <c r="G8" s="1399"/>
      <c r="H8" s="1399"/>
      <c r="I8" s="1399"/>
      <c r="J8" s="1399"/>
      <c r="K8" s="1399"/>
      <c r="L8" s="1399"/>
      <c r="M8" s="1399"/>
    </row>
    <row r="9" spans="1:13" ht="14.25">
      <c r="A9" s="1399"/>
      <c r="B9" s="1399"/>
      <c r="C9" s="1399"/>
      <c r="D9" s="1399"/>
      <c r="E9" s="1399"/>
      <c r="F9" s="1399"/>
      <c r="G9" s="1399"/>
      <c r="H9" s="1399"/>
      <c r="I9" s="1399"/>
      <c r="J9" s="1399"/>
      <c r="K9" s="1399"/>
      <c r="L9" s="1399"/>
      <c r="M9" s="1399"/>
    </row>
    <row r="10" spans="1:13" ht="14.25">
      <c r="A10" s="1399"/>
      <c r="B10" s="1399"/>
      <c r="C10" s="1399"/>
      <c r="D10" s="1399"/>
      <c r="E10" s="1399"/>
      <c r="F10" s="1399"/>
      <c r="G10" s="1399"/>
      <c r="H10" s="1399"/>
      <c r="I10" s="1399"/>
      <c r="J10" s="1399"/>
      <c r="K10" s="1399"/>
      <c r="L10" s="1399"/>
      <c r="M10" s="1399"/>
    </row>
    <row r="11" spans="1:13" ht="14.25">
      <c r="A11" s="1399"/>
      <c r="B11" s="1399"/>
      <c r="C11" s="1399"/>
      <c r="D11" s="1399"/>
      <c r="E11" s="1399"/>
      <c r="F11" s="1399"/>
      <c r="G11" s="1399"/>
      <c r="H11" s="1399"/>
      <c r="I11" s="1399"/>
      <c r="J11" s="1399"/>
      <c r="K11" s="1399"/>
      <c r="L11" s="1399"/>
      <c r="M11" s="1399"/>
    </row>
    <row r="12" spans="1:13" ht="14.25">
      <c r="A12" s="1399"/>
      <c r="B12" s="1399"/>
      <c r="C12" s="1399"/>
      <c r="D12" s="1399"/>
      <c r="E12" s="1399"/>
      <c r="F12" s="1399"/>
      <c r="G12" s="1399"/>
      <c r="H12" s="1399"/>
      <c r="I12" s="1399"/>
      <c r="J12" s="1399"/>
      <c r="K12" s="1399"/>
      <c r="L12" s="1399"/>
      <c r="M12" s="1399"/>
    </row>
    <row r="13" spans="1:13" ht="14.25">
      <c r="A13" s="1399"/>
      <c r="B13" s="1399"/>
      <c r="C13" s="1399"/>
      <c r="D13" s="1399"/>
      <c r="E13" s="1399"/>
      <c r="F13" s="1399"/>
      <c r="G13" s="1399"/>
      <c r="H13" s="1399"/>
      <c r="I13" s="1399"/>
      <c r="J13" s="1399"/>
      <c r="K13" s="1399"/>
      <c r="L13" s="1399"/>
      <c r="M13" s="1399"/>
    </row>
    <row r="14" spans="1:13" ht="14.25">
      <c r="A14" s="1399"/>
      <c r="B14" s="1399"/>
      <c r="C14" s="1399"/>
      <c r="D14" s="1399"/>
      <c r="E14" s="1399"/>
      <c r="F14" s="1399"/>
      <c r="G14" s="1399"/>
      <c r="H14" s="1399"/>
      <c r="I14" s="1399"/>
      <c r="J14" s="1399"/>
      <c r="K14" s="1399"/>
      <c r="L14" s="1399"/>
      <c r="M14" s="1399"/>
    </row>
    <row r="15" spans="1:13" ht="14.25">
      <c r="A15" s="1399"/>
      <c r="B15" s="1399"/>
      <c r="C15" s="1399"/>
      <c r="D15" s="1399"/>
      <c r="E15" s="1399"/>
      <c r="F15" s="1399"/>
      <c r="G15" s="1399"/>
      <c r="H15" s="1399"/>
      <c r="I15" s="1399"/>
      <c r="J15" s="1399"/>
      <c r="K15" s="1399"/>
      <c r="L15" s="1399"/>
      <c r="M15" s="1399"/>
    </row>
    <row r="16" spans="1:13" ht="14.25">
      <c r="A16" s="1399"/>
      <c r="B16" s="1399"/>
      <c r="C16" s="1399"/>
      <c r="D16" s="1399"/>
      <c r="E16" s="1399"/>
      <c r="F16" s="1399"/>
      <c r="G16" s="1399"/>
      <c r="H16" s="1399"/>
      <c r="I16" s="1399"/>
      <c r="J16" s="1399"/>
      <c r="K16" s="1399"/>
      <c r="L16" s="1399"/>
      <c r="M16" s="1399"/>
    </row>
    <row r="17" spans="1:13" ht="14.25">
      <c r="A17" s="1399"/>
      <c r="B17" s="1399"/>
      <c r="C17" s="1399"/>
      <c r="D17" s="1399"/>
      <c r="E17" s="1399"/>
      <c r="F17" s="1399"/>
      <c r="G17" s="1399"/>
      <c r="H17" s="1399"/>
      <c r="I17" s="1399"/>
      <c r="J17" s="1399"/>
      <c r="K17" s="1399"/>
      <c r="L17" s="1399"/>
      <c r="M17" s="1399"/>
    </row>
    <row r="18" spans="1:13" ht="14.25">
      <c r="A18" s="1399"/>
      <c r="B18" s="1399"/>
      <c r="C18" s="1399"/>
      <c r="D18" s="1399"/>
      <c r="E18" s="1399"/>
      <c r="F18" s="1399"/>
      <c r="G18" s="1399"/>
      <c r="H18" s="1399"/>
      <c r="I18" s="1399"/>
      <c r="J18" s="1399"/>
      <c r="K18" s="1399"/>
      <c r="L18" s="1399"/>
      <c r="M18" s="1399"/>
    </row>
    <row r="19" spans="1:13" ht="14.25">
      <c r="A19" s="1399"/>
      <c r="B19" s="1399"/>
      <c r="C19" s="1399"/>
      <c r="D19" s="1399"/>
      <c r="E19" s="1399"/>
      <c r="F19" s="1399"/>
      <c r="G19" s="1399"/>
      <c r="H19" s="1399"/>
      <c r="I19" s="1399"/>
      <c r="J19" s="1399"/>
      <c r="K19" s="1399"/>
      <c r="L19" s="1399"/>
      <c r="M19" s="1399"/>
    </row>
    <row r="20" spans="1:13" ht="14.25">
      <c r="A20" s="1399"/>
      <c r="B20" s="1399"/>
      <c r="C20" s="1399"/>
      <c r="D20" s="1399"/>
      <c r="E20" s="1399"/>
      <c r="F20" s="1399"/>
      <c r="G20" s="1399"/>
      <c r="H20" s="1399"/>
      <c r="I20" s="1399"/>
      <c r="J20" s="1399"/>
      <c r="K20" s="1399"/>
      <c r="L20" s="1399"/>
      <c r="M20" s="1399"/>
    </row>
    <row r="21" spans="1:13" ht="14.25">
      <c r="A21" s="1399"/>
      <c r="B21" s="1399"/>
      <c r="C21" s="1399"/>
      <c r="D21" s="1399"/>
      <c r="E21" s="1399"/>
      <c r="F21" s="1399"/>
      <c r="G21" s="1399"/>
      <c r="H21" s="1399"/>
      <c r="I21" s="1399"/>
      <c r="J21" s="1399"/>
      <c r="K21" s="1399"/>
      <c r="L21" s="1399"/>
      <c r="M21" s="1399"/>
    </row>
    <row r="22" spans="1:13" ht="14.25">
      <c r="A22" s="1399"/>
      <c r="B22" s="1399"/>
      <c r="C22" s="1399"/>
      <c r="D22" s="1399"/>
      <c r="E22" s="1399"/>
      <c r="F22" s="1399"/>
      <c r="G22" s="1399"/>
      <c r="H22" s="1399"/>
      <c r="I22" s="1399"/>
      <c r="J22" s="1399"/>
      <c r="K22" s="1399"/>
      <c r="L22" s="1399"/>
      <c r="M22" s="1399"/>
    </row>
    <row r="23" spans="1:13" ht="14.25">
      <c r="A23" s="1399"/>
      <c r="B23" s="1399"/>
      <c r="C23" s="1399"/>
      <c r="D23" s="1399"/>
      <c r="E23" s="1399"/>
      <c r="F23" s="1399"/>
      <c r="G23" s="1399"/>
      <c r="H23" s="1399"/>
      <c r="I23" s="1399"/>
      <c r="J23" s="1399"/>
      <c r="K23" s="1399"/>
      <c r="L23" s="1399"/>
      <c r="M23" s="1399"/>
    </row>
    <row r="24" spans="1:13" ht="14.25">
      <c r="A24" s="1399"/>
      <c r="B24" s="1399"/>
      <c r="C24" s="1399"/>
      <c r="D24" s="1399"/>
      <c r="E24" s="1399"/>
      <c r="F24" s="1399"/>
      <c r="G24" s="1399"/>
      <c r="H24" s="1399"/>
      <c r="I24" s="1399"/>
      <c r="J24" s="1399"/>
      <c r="K24" s="1399"/>
      <c r="L24" s="1399"/>
      <c r="M24" s="1399"/>
    </row>
    <row r="25" spans="1:13" ht="14.25">
      <c r="A25" s="1399"/>
      <c r="B25" s="1399"/>
      <c r="C25" s="1399"/>
      <c r="D25" s="1399"/>
      <c r="E25" s="1399"/>
      <c r="F25" s="1399"/>
      <c r="G25" s="1399"/>
      <c r="H25" s="1399"/>
      <c r="I25" s="1399"/>
      <c r="J25" s="1399"/>
      <c r="K25" s="1399"/>
      <c r="L25" s="1399"/>
      <c r="M25" s="1399"/>
    </row>
    <row r="26" spans="1:13" ht="14.25">
      <c r="A26" s="1399"/>
      <c r="B26" s="1399"/>
      <c r="C26" s="1399"/>
      <c r="D26" s="1399"/>
      <c r="E26" s="1399"/>
      <c r="F26" s="1399"/>
      <c r="G26" s="1399"/>
      <c r="H26" s="1399"/>
      <c r="I26" s="1399"/>
      <c r="J26" s="1399"/>
      <c r="K26" s="1399"/>
      <c r="L26" s="1399"/>
      <c r="M26" s="1399"/>
    </row>
    <row r="27" spans="1:13" ht="14.25">
      <c r="A27" s="1399"/>
      <c r="B27" s="1399"/>
      <c r="C27" s="1399"/>
      <c r="D27" s="1399"/>
      <c r="E27" s="1399"/>
      <c r="F27" s="1399"/>
      <c r="G27" s="1399"/>
      <c r="H27" s="1399"/>
      <c r="I27" s="1399"/>
      <c r="J27" s="1399"/>
      <c r="K27" s="1399"/>
      <c r="L27" s="1399"/>
      <c r="M27" s="1399"/>
    </row>
    <row r="28" spans="1:13" ht="14.25">
      <c r="A28" s="1399"/>
      <c r="B28" s="1399"/>
      <c r="C28" s="1399"/>
      <c r="D28" s="1399"/>
      <c r="E28" s="1399"/>
      <c r="F28" s="1399"/>
      <c r="G28" s="1399"/>
      <c r="H28" s="1399"/>
      <c r="I28" s="1399"/>
      <c r="J28" s="1399"/>
      <c r="K28" s="1399"/>
      <c r="L28" s="1399"/>
      <c r="M28" s="1399"/>
    </row>
    <row r="29" spans="1:13" ht="14.25">
      <c r="A29" s="1399"/>
      <c r="B29" s="1399"/>
      <c r="C29" s="1399"/>
      <c r="D29" s="1399"/>
      <c r="E29" s="1399"/>
      <c r="F29" s="1399"/>
      <c r="G29" s="1399"/>
      <c r="H29" s="1399"/>
      <c r="I29" s="1399"/>
      <c r="J29" s="1399"/>
      <c r="K29" s="1399"/>
      <c r="L29" s="1399"/>
      <c r="M29" s="1399"/>
    </row>
    <row r="30" spans="1:13" ht="14.25">
      <c r="A30" s="1399"/>
      <c r="B30" s="1399"/>
      <c r="C30" s="1399"/>
      <c r="D30" s="1399"/>
      <c r="E30" s="1399"/>
      <c r="F30" s="1399"/>
      <c r="G30" s="1399"/>
      <c r="H30" s="1399"/>
      <c r="I30" s="1399"/>
      <c r="J30" s="1399"/>
      <c r="K30" s="1399"/>
      <c r="L30" s="1399"/>
      <c r="M30" s="1399"/>
    </row>
    <row r="31" spans="1:13" ht="14.25">
      <c r="A31" s="1399"/>
      <c r="B31" s="1399"/>
      <c r="C31" s="1399"/>
      <c r="D31" s="1399"/>
      <c r="E31" s="1399"/>
      <c r="F31" s="1399"/>
      <c r="G31" s="1399"/>
      <c r="H31" s="1399"/>
      <c r="I31" s="1399"/>
      <c r="J31" s="1399"/>
      <c r="K31" s="1399"/>
      <c r="L31" s="1399"/>
      <c r="M31" s="1399"/>
    </row>
    <row r="32" spans="1:13" ht="14.25">
      <c r="A32" s="1399"/>
      <c r="B32" s="1399"/>
      <c r="C32" s="1399"/>
      <c r="D32" s="1399"/>
      <c r="E32" s="1399"/>
      <c r="F32" s="1399"/>
      <c r="G32" s="1399"/>
      <c r="H32" s="1399"/>
      <c r="I32" s="1399"/>
      <c r="J32" s="1399"/>
      <c r="K32" s="1399"/>
      <c r="L32" s="1399"/>
      <c r="M32" s="1399"/>
    </row>
    <row r="33" spans="1:13" ht="14.25">
      <c r="A33" s="1399"/>
      <c r="B33" s="1399"/>
      <c r="C33" s="1399"/>
      <c r="D33" s="1399"/>
      <c r="E33" s="1399"/>
      <c r="F33" s="1399"/>
      <c r="G33" s="1399"/>
      <c r="H33" s="1399"/>
      <c r="I33" s="1399"/>
      <c r="J33" s="1399"/>
      <c r="K33" s="1399"/>
      <c r="L33" s="1399"/>
      <c r="M33" s="1399"/>
    </row>
    <row r="34" spans="1:13" ht="14.25">
      <c r="A34" s="1399"/>
      <c r="B34" s="1399"/>
      <c r="C34" s="1399"/>
      <c r="D34" s="1399"/>
      <c r="E34" s="1399"/>
      <c r="F34" s="1399"/>
      <c r="G34" s="1399"/>
      <c r="H34" s="1399"/>
      <c r="I34" s="1399"/>
      <c r="J34" s="1399"/>
      <c r="K34" s="1399"/>
      <c r="L34" s="1399"/>
      <c r="M34" s="1399"/>
    </row>
    <row r="35" spans="1:13" ht="14.25">
      <c r="A35" s="1399"/>
      <c r="B35" s="1399"/>
      <c r="C35" s="1399"/>
      <c r="D35" s="1399"/>
      <c r="E35" s="1399"/>
      <c r="F35" s="1399"/>
      <c r="G35" s="1399"/>
      <c r="H35" s="1399"/>
      <c r="I35" s="1399"/>
      <c r="J35" s="1399"/>
      <c r="K35" s="1399"/>
      <c r="L35" s="1399"/>
      <c r="M35" s="1399"/>
    </row>
    <row r="36" spans="1:13" ht="14.25">
      <c r="A36" s="1399"/>
      <c r="B36" s="1399"/>
      <c r="C36" s="1399"/>
      <c r="D36" s="1399"/>
      <c r="E36" s="1399"/>
      <c r="F36" s="1399"/>
      <c r="G36" s="1399"/>
      <c r="H36" s="1399"/>
      <c r="I36" s="1399"/>
      <c r="J36" s="1399"/>
      <c r="K36" s="1399"/>
      <c r="L36" s="1399"/>
      <c r="M36" s="1399"/>
    </row>
    <row r="37" spans="1:13" ht="14.25">
      <c r="A37" s="1399"/>
      <c r="B37" s="1399"/>
      <c r="C37" s="1399"/>
      <c r="D37" s="1399"/>
      <c r="E37" s="1399"/>
      <c r="F37" s="1399"/>
      <c r="G37" s="1399"/>
      <c r="H37" s="1399"/>
      <c r="I37" s="1399"/>
      <c r="J37" s="1399"/>
      <c r="K37" s="1399"/>
      <c r="L37" s="1399"/>
      <c r="M37" s="1399"/>
    </row>
    <row r="38" spans="1:13" ht="14.25">
      <c r="A38" s="1399"/>
      <c r="B38" s="1399"/>
      <c r="C38" s="1399"/>
      <c r="D38" s="1399"/>
      <c r="E38" s="1399"/>
      <c r="F38" s="1399"/>
      <c r="G38" s="1399"/>
      <c r="H38" s="1399"/>
      <c r="I38" s="1399"/>
      <c r="J38" s="1399"/>
      <c r="K38" s="1399"/>
      <c r="L38" s="1399"/>
      <c r="M38" s="1399"/>
    </row>
    <row r="39" spans="1:13" ht="14.25">
      <c r="A39" s="1399"/>
      <c r="B39" s="1399"/>
      <c r="C39" s="1399"/>
      <c r="D39" s="1399"/>
      <c r="E39" s="1399"/>
      <c r="F39" s="1399"/>
      <c r="G39" s="1399"/>
      <c r="H39" s="1399"/>
      <c r="I39" s="1399"/>
      <c r="J39" s="1399"/>
      <c r="K39" s="1399"/>
      <c r="L39" s="1399"/>
      <c r="M39" s="1399"/>
    </row>
    <row r="40" spans="1:13" ht="14.25">
      <c r="A40" s="1399"/>
      <c r="B40" s="1399"/>
      <c r="C40" s="1399"/>
      <c r="D40" s="1399"/>
      <c r="E40" s="1399"/>
      <c r="F40" s="1399"/>
      <c r="G40" s="1399"/>
      <c r="H40" s="1399"/>
      <c r="I40" s="1399"/>
      <c r="J40" s="1399"/>
      <c r="K40" s="1399"/>
      <c r="L40" s="1399"/>
      <c r="M40" s="1399"/>
    </row>
    <row r="41" spans="1:13" ht="14.25">
      <c r="A41" s="1399"/>
      <c r="B41" s="1399"/>
      <c r="C41" s="1399"/>
      <c r="D41" s="1399"/>
      <c r="E41" s="1399"/>
      <c r="F41" s="1399"/>
      <c r="G41" s="1399"/>
      <c r="H41" s="1399"/>
      <c r="I41" s="1399"/>
      <c r="J41" s="1399"/>
      <c r="K41" s="1399"/>
      <c r="L41" s="1399"/>
      <c r="M41" s="1399"/>
    </row>
    <row r="42" spans="1:13" ht="64.5" customHeight="1">
      <c r="A42" s="1399"/>
      <c r="B42" s="1399"/>
      <c r="C42" s="1399"/>
      <c r="D42" s="1399"/>
      <c r="E42" s="1399"/>
      <c r="F42" s="1399"/>
      <c r="G42" s="1399"/>
      <c r="H42" s="1399"/>
      <c r="I42" s="1399"/>
      <c r="J42" s="1399"/>
      <c r="K42" s="1399"/>
      <c r="L42" s="1399"/>
      <c r="M42" s="1399"/>
    </row>
    <row r="43" spans="1:13" ht="171" customHeight="1">
      <c r="A43" s="1399"/>
      <c r="B43" s="1399"/>
      <c r="C43" s="1399"/>
      <c r="D43" s="1399"/>
      <c r="E43" s="1399"/>
      <c r="F43" s="1399"/>
      <c r="G43" s="1399"/>
      <c r="H43" s="1399"/>
      <c r="I43" s="1399"/>
      <c r="J43" s="1399"/>
      <c r="K43" s="1399"/>
      <c r="L43" s="1399"/>
      <c r="M43" s="1399"/>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249977111117893"/>
    <pageSetUpPr fitToPage="1"/>
  </sheetPr>
  <dimension ref="A2:R51"/>
  <sheetViews>
    <sheetView showGridLines="0" view="pageBreakPreview" topLeftCell="A13" zoomScale="40" zoomScaleNormal="100" zoomScaleSheetLayoutView="40" workbookViewId="0">
      <selection activeCell="A5" sqref="A5:M51"/>
    </sheetView>
  </sheetViews>
  <sheetFormatPr baseColWidth="10" defaultColWidth="11.42578125" defaultRowHeight="14.25"/>
  <cols>
    <col min="1" max="1" width="11.42578125" style="253"/>
    <col min="2" max="3" width="13.7109375" style="253" customWidth="1"/>
    <col min="4" max="9" width="40.42578125" style="253" customWidth="1"/>
    <col min="10" max="10" width="24.140625" style="253" customWidth="1"/>
    <col min="11" max="12" width="22" style="253" customWidth="1"/>
    <col min="13" max="13" width="17.85546875" style="253" customWidth="1"/>
    <col min="14" max="16384" width="11.42578125" style="253"/>
  </cols>
  <sheetData>
    <row r="2" spans="1:13" ht="21.75" customHeight="1"/>
    <row r="3" spans="1:13" ht="36.75" customHeight="1"/>
    <row r="4" spans="1:13" ht="22.5" customHeight="1"/>
    <row r="5" spans="1:13">
      <c r="A5" s="1400" t="s">
        <v>459</v>
      </c>
      <c r="B5" s="1401"/>
      <c r="C5" s="1401"/>
      <c r="D5" s="1401"/>
      <c r="E5" s="1401"/>
      <c r="F5" s="1401"/>
      <c r="G5" s="1401"/>
      <c r="H5" s="1401"/>
      <c r="I5" s="1401"/>
      <c r="J5" s="1401"/>
      <c r="K5" s="1401"/>
      <c r="L5" s="1401"/>
      <c r="M5" s="1401"/>
    </row>
    <row r="6" spans="1:13">
      <c r="A6" s="1401"/>
      <c r="B6" s="1401"/>
      <c r="C6" s="1401"/>
      <c r="D6" s="1401"/>
      <c r="E6" s="1401"/>
      <c r="F6" s="1401"/>
      <c r="G6" s="1401"/>
      <c r="H6" s="1401"/>
      <c r="I6" s="1401"/>
      <c r="J6" s="1401"/>
      <c r="K6" s="1401"/>
      <c r="L6" s="1401"/>
      <c r="M6" s="1401"/>
    </row>
    <row r="7" spans="1:13">
      <c r="A7" s="1401"/>
      <c r="B7" s="1401"/>
      <c r="C7" s="1401"/>
      <c r="D7" s="1401"/>
      <c r="E7" s="1401"/>
      <c r="F7" s="1401"/>
      <c r="G7" s="1401"/>
      <c r="H7" s="1401"/>
      <c r="I7" s="1401"/>
      <c r="J7" s="1401"/>
      <c r="K7" s="1401"/>
      <c r="L7" s="1401"/>
      <c r="M7" s="1401"/>
    </row>
    <row r="8" spans="1:13">
      <c r="A8" s="1401"/>
      <c r="B8" s="1401"/>
      <c r="C8" s="1401"/>
      <c r="D8" s="1401"/>
      <c r="E8" s="1401"/>
      <c r="F8" s="1401"/>
      <c r="G8" s="1401"/>
      <c r="H8" s="1401"/>
      <c r="I8" s="1401"/>
      <c r="J8" s="1401"/>
      <c r="K8" s="1401"/>
      <c r="L8" s="1401"/>
      <c r="M8" s="1401"/>
    </row>
    <row r="9" spans="1:13">
      <c r="A9" s="1401"/>
      <c r="B9" s="1401"/>
      <c r="C9" s="1401"/>
      <c r="D9" s="1401"/>
      <c r="E9" s="1401"/>
      <c r="F9" s="1401"/>
      <c r="G9" s="1401"/>
      <c r="H9" s="1401"/>
      <c r="I9" s="1401"/>
      <c r="J9" s="1401"/>
      <c r="K9" s="1401"/>
      <c r="L9" s="1401"/>
      <c r="M9" s="1401"/>
    </row>
    <row r="10" spans="1:13">
      <c r="A10" s="1401"/>
      <c r="B10" s="1401"/>
      <c r="C10" s="1401"/>
      <c r="D10" s="1401"/>
      <c r="E10" s="1401"/>
      <c r="F10" s="1401"/>
      <c r="G10" s="1401"/>
      <c r="H10" s="1401"/>
      <c r="I10" s="1401"/>
      <c r="J10" s="1401"/>
      <c r="K10" s="1401"/>
      <c r="L10" s="1401"/>
      <c r="M10" s="1401"/>
    </row>
    <row r="11" spans="1:13">
      <c r="A11" s="1401"/>
      <c r="B11" s="1401"/>
      <c r="C11" s="1401"/>
      <c r="D11" s="1401"/>
      <c r="E11" s="1401"/>
      <c r="F11" s="1401"/>
      <c r="G11" s="1401"/>
      <c r="H11" s="1401"/>
      <c r="I11" s="1401"/>
      <c r="J11" s="1401"/>
      <c r="K11" s="1401"/>
      <c r="L11" s="1401"/>
      <c r="M11" s="1401"/>
    </row>
    <row r="12" spans="1:13">
      <c r="A12" s="1401"/>
      <c r="B12" s="1401"/>
      <c r="C12" s="1401"/>
      <c r="D12" s="1401"/>
      <c r="E12" s="1401"/>
      <c r="F12" s="1401"/>
      <c r="G12" s="1401"/>
      <c r="H12" s="1401"/>
      <c r="I12" s="1401"/>
      <c r="J12" s="1401"/>
      <c r="K12" s="1401"/>
      <c r="L12" s="1401"/>
      <c r="M12" s="1401"/>
    </row>
    <row r="13" spans="1:13">
      <c r="A13" s="1401"/>
      <c r="B13" s="1401"/>
      <c r="C13" s="1401"/>
      <c r="D13" s="1401"/>
      <c r="E13" s="1401"/>
      <c r="F13" s="1401"/>
      <c r="G13" s="1401"/>
      <c r="H13" s="1401"/>
      <c r="I13" s="1401"/>
      <c r="J13" s="1401"/>
      <c r="K13" s="1401"/>
      <c r="L13" s="1401"/>
      <c r="M13" s="1401"/>
    </row>
    <row r="14" spans="1:13">
      <c r="A14" s="1401"/>
      <c r="B14" s="1401"/>
      <c r="C14" s="1401"/>
      <c r="D14" s="1401"/>
      <c r="E14" s="1401"/>
      <c r="F14" s="1401"/>
      <c r="G14" s="1401"/>
      <c r="H14" s="1401"/>
      <c r="I14" s="1401"/>
      <c r="J14" s="1401"/>
      <c r="K14" s="1401"/>
      <c r="L14" s="1401"/>
      <c r="M14" s="1401"/>
    </row>
    <row r="15" spans="1:13">
      <c r="A15" s="1401"/>
      <c r="B15" s="1401"/>
      <c r="C15" s="1401"/>
      <c r="D15" s="1401"/>
      <c r="E15" s="1401"/>
      <c r="F15" s="1401"/>
      <c r="G15" s="1401"/>
      <c r="H15" s="1401"/>
      <c r="I15" s="1401"/>
      <c r="J15" s="1401"/>
      <c r="K15" s="1401"/>
      <c r="L15" s="1401"/>
      <c r="M15" s="1401"/>
    </row>
    <row r="16" spans="1:13">
      <c r="A16" s="1401"/>
      <c r="B16" s="1401"/>
      <c r="C16" s="1401"/>
      <c r="D16" s="1401"/>
      <c r="E16" s="1401"/>
      <c r="F16" s="1401"/>
      <c r="G16" s="1401"/>
      <c r="H16" s="1401"/>
      <c r="I16" s="1401"/>
      <c r="J16" s="1401"/>
      <c r="K16" s="1401"/>
      <c r="L16" s="1401"/>
      <c r="M16" s="1401"/>
    </row>
    <row r="17" spans="1:18">
      <c r="A17" s="1401"/>
      <c r="B17" s="1401"/>
      <c r="C17" s="1401"/>
      <c r="D17" s="1401"/>
      <c r="E17" s="1401"/>
      <c r="F17" s="1401"/>
      <c r="G17" s="1401"/>
      <c r="H17" s="1401"/>
      <c r="I17" s="1401"/>
      <c r="J17" s="1401"/>
      <c r="K17" s="1401"/>
      <c r="L17" s="1401"/>
      <c r="M17" s="1401"/>
    </row>
    <row r="18" spans="1:18" ht="99" customHeight="1">
      <c r="A18" s="1401"/>
      <c r="B18" s="1401"/>
      <c r="C18" s="1401"/>
      <c r="D18" s="1401"/>
      <c r="E18" s="1401"/>
      <c r="F18" s="1401"/>
      <c r="G18" s="1401"/>
      <c r="H18" s="1401"/>
      <c r="I18" s="1401"/>
      <c r="J18" s="1401"/>
      <c r="K18" s="1401"/>
      <c r="L18" s="1401"/>
      <c r="M18" s="1401"/>
    </row>
    <row r="19" spans="1:18">
      <c r="A19" s="1401"/>
      <c r="B19" s="1401"/>
      <c r="C19" s="1401"/>
      <c r="D19" s="1401"/>
      <c r="E19" s="1401"/>
      <c r="F19" s="1401"/>
      <c r="G19" s="1401"/>
      <c r="H19" s="1401"/>
      <c r="I19" s="1401"/>
      <c r="J19" s="1401"/>
      <c r="K19" s="1401"/>
      <c r="L19" s="1401"/>
      <c r="M19" s="1401"/>
    </row>
    <row r="20" spans="1:18">
      <c r="A20" s="1401"/>
      <c r="B20" s="1401"/>
      <c r="C20" s="1401"/>
      <c r="D20" s="1401"/>
      <c r="E20" s="1401"/>
      <c r="F20" s="1401"/>
      <c r="G20" s="1401"/>
      <c r="H20" s="1401"/>
      <c r="I20" s="1401"/>
      <c r="J20" s="1401"/>
      <c r="K20" s="1401"/>
      <c r="L20" s="1401"/>
      <c r="M20" s="1401"/>
    </row>
    <row r="21" spans="1:18">
      <c r="A21" s="1401"/>
      <c r="B21" s="1401"/>
      <c r="C21" s="1401"/>
      <c r="D21" s="1401"/>
      <c r="E21" s="1401"/>
      <c r="F21" s="1401"/>
      <c r="G21" s="1401"/>
      <c r="H21" s="1401"/>
      <c r="I21" s="1401"/>
      <c r="J21" s="1401"/>
      <c r="K21" s="1401"/>
      <c r="L21" s="1401"/>
      <c r="M21" s="1401"/>
    </row>
    <row r="22" spans="1:18">
      <c r="A22" s="1401"/>
      <c r="B22" s="1401"/>
      <c r="C22" s="1401"/>
      <c r="D22" s="1401"/>
      <c r="E22" s="1401"/>
      <c r="F22" s="1401"/>
      <c r="G22" s="1401"/>
      <c r="H22" s="1401"/>
      <c r="I22" s="1401"/>
      <c r="J22" s="1401"/>
      <c r="K22" s="1401"/>
      <c r="L22" s="1401"/>
      <c r="M22" s="1401"/>
    </row>
    <row r="23" spans="1:18">
      <c r="A23" s="1401"/>
      <c r="B23" s="1401"/>
      <c r="C23" s="1401"/>
      <c r="D23" s="1401"/>
      <c r="E23" s="1401"/>
      <c r="F23" s="1401"/>
      <c r="G23" s="1401"/>
      <c r="H23" s="1401"/>
      <c r="I23" s="1401"/>
      <c r="J23" s="1401"/>
      <c r="K23" s="1401"/>
      <c r="L23" s="1401"/>
      <c r="M23" s="1401"/>
    </row>
    <row r="24" spans="1:18">
      <c r="A24" s="1401"/>
      <c r="B24" s="1401"/>
      <c r="C24" s="1401"/>
      <c r="D24" s="1401"/>
      <c r="E24" s="1401"/>
      <c r="F24" s="1401"/>
      <c r="G24" s="1401"/>
      <c r="H24" s="1401"/>
      <c r="I24" s="1401"/>
      <c r="J24" s="1401"/>
      <c r="K24" s="1401"/>
      <c r="L24" s="1401"/>
      <c r="M24" s="1401"/>
    </row>
    <row r="25" spans="1:18" ht="59.25" customHeight="1">
      <c r="A25" s="1401"/>
      <c r="B25" s="1401"/>
      <c r="C25" s="1401"/>
      <c r="D25" s="1401"/>
      <c r="E25" s="1401"/>
      <c r="F25" s="1401"/>
      <c r="G25" s="1401"/>
      <c r="H25" s="1401"/>
      <c r="I25" s="1401"/>
      <c r="J25" s="1401"/>
      <c r="K25" s="1401"/>
      <c r="L25" s="1401"/>
      <c r="M25" s="1401"/>
      <c r="R25" s="299"/>
    </row>
    <row r="26" spans="1:18">
      <c r="A26" s="1401"/>
      <c r="B26" s="1401"/>
      <c r="C26" s="1401"/>
      <c r="D26" s="1401"/>
      <c r="E26" s="1401"/>
      <c r="F26" s="1401"/>
      <c r="G26" s="1401"/>
      <c r="H26" s="1401"/>
      <c r="I26" s="1401"/>
      <c r="J26" s="1401"/>
      <c r="K26" s="1401"/>
      <c r="L26" s="1401"/>
      <c r="M26" s="1401"/>
    </row>
    <row r="27" spans="1:18">
      <c r="A27" s="1401"/>
      <c r="B27" s="1401"/>
      <c r="C27" s="1401"/>
      <c r="D27" s="1401"/>
      <c r="E27" s="1401"/>
      <c r="F27" s="1401"/>
      <c r="G27" s="1401"/>
      <c r="H27" s="1401"/>
      <c r="I27" s="1401"/>
      <c r="J27" s="1401"/>
      <c r="K27" s="1401"/>
      <c r="L27" s="1401"/>
      <c r="M27" s="1401"/>
    </row>
    <row r="28" spans="1:18">
      <c r="A28" s="1401"/>
      <c r="B28" s="1401"/>
      <c r="C28" s="1401"/>
      <c r="D28" s="1401"/>
      <c r="E28" s="1401"/>
      <c r="F28" s="1401"/>
      <c r="G28" s="1401"/>
      <c r="H28" s="1401"/>
      <c r="I28" s="1401"/>
      <c r="J28" s="1401"/>
      <c r="K28" s="1401"/>
      <c r="L28" s="1401"/>
      <c r="M28" s="1401"/>
    </row>
    <row r="29" spans="1:18">
      <c r="A29" s="1401"/>
      <c r="B29" s="1401"/>
      <c r="C29" s="1401"/>
      <c r="D29" s="1401"/>
      <c r="E29" s="1401"/>
      <c r="F29" s="1401"/>
      <c r="G29" s="1401"/>
      <c r="H29" s="1401"/>
      <c r="I29" s="1401"/>
      <c r="J29" s="1401"/>
      <c r="K29" s="1401"/>
      <c r="L29" s="1401"/>
      <c r="M29" s="1401"/>
    </row>
    <row r="30" spans="1:18" ht="51" customHeight="1">
      <c r="A30" s="1401"/>
      <c r="B30" s="1401"/>
      <c r="C30" s="1401"/>
      <c r="D30" s="1401"/>
      <c r="E30" s="1401"/>
      <c r="F30" s="1401"/>
      <c r="G30" s="1401"/>
      <c r="H30" s="1401"/>
      <c r="I30" s="1401"/>
      <c r="J30" s="1401"/>
      <c r="K30" s="1401"/>
      <c r="L30" s="1401"/>
      <c r="M30" s="1401"/>
    </row>
    <row r="31" spans="1:18" ht="51" customHeight="1">
      <c r="A31" s="1401"/>
      <c r="B31" s="1401"/>
      <c r="C31" s="1401"/>
      <c r="D31" s="1401"/>
      <c r="E31" s="1401"/>
      <c r="F31" s="1401"/>
      <c r="G31" s="1401"/>
      <c r="H31" s="1401"/>
      <c r="I31" s="1401"/>
      <c r="J31" s="1401"/>
      <c r="K31" s="1401"/>
      <c r="L31" s="1401"/>
      <c r="M31" s="1401"/>
    </row>
    <row r="32" spans="1:18" ht="51" customHeight="1">
      <c r="A32" s="1401"/>
      <c r="B32" s="1401"/>
      <c r="C32" s="1401"/>
      <c r="D32" s="1401"/>
      <c r="E32" s="1401"/>
      <c r="F32" s="1401"/>
      <c r="G32" s="1401"/>
      <c r="H32" s="1401"/>
      <c r="I32" s="1401"/>
      <c r="J32" s="1401"/>
      <c r="K32" s="1401"/>
      <c r="L32" s="1401"/>
      <c r="M32" s="1401"/>
    </row>
    <row r="33" spans="1:13" ht="51" customHeight="1">
      <c r="A33" s="1401"/>
      <c r="B33" s="1401"/>
      <c r="C33" s="1401"/>
      <c r="D33" s="1401"/>
      <c r="E33" s="1401"/>
      <c r="F33" s="1401"/>
      <c r="G33" s="1401"/>
      <c r="H33" s="1401"/>
      <c r="I33" s="1401"/>
      <c r="J33" s="1401"/>
      <c r="K33" s="1401"/>
      <c r="L33" s="1401"/>
      <c r="M33" s="1401"/>
    </row>
    <row r="34" spans="1:13" ht="51" customHeight="1">
      <c r="A34" s="1401"/>
      <c r="B34" s="1401"/>
      <c r="C34" s="1401"/>
      <c r="D34" s="1401"/>
      <c r="E34" s="1401"/>
      <c r="F34" s="1401"/>
      <c r="G34" s="1401"/>
      <c r="H34" s="1401"/>
      <c r="I34" s="1401"/>
      <c r="J34" s="1401"/>
      <c r="K34" s="1401"/>
      <c r="L34" s="1401"/>
      <c r="M34" s="1401"/>
    </row>
    <row r="35" spans="1:13" ht="32.25" customHeight="1">
      <c r="A35" s="1401"/>
      <c r="B35" s="1401"/>
      <c r="C35" s="1401"/>
      <c r="D35" s="1401"/>
      <c r="E35" s="1401"/>
      <c r="F35" s="1401"/>
      <c r="G35" s="1401"/>
      <c r="H35" s="1401"/>
      <c r="I35" s="1401"/>
      <c r="J35" s="1401"/>
      <c r="K35" s="1401"/>
      <c r="L35" s="1401"/>
      <c r="M35" s="1401"/>
    </row>
    <row r="36" spans="1:13">
      <c r="A36" s="1401"/>
      <c r="B36" s="1401"/>
      <c r="C36" s="1401"/>
      <c r="D36" s="1401"/>
      <c r="E36" s="1401"/>
      <c r="F36" s="1401"/>
      <c r="G36" s="1401"/>
      <c r="H36" s="1401"/>
      <c r="I36" s="1401"/>
      <c r="J36" s="1401"/>
      <c r="K36" s="1401"/>
      <c r="L36" s="1401"/>
      <c r="M36" s="1401"/>
    </row>
    <row r="37" spans="1:13" ht="64.5" customHeight="1">
      <c r="A37" s="1401"/>
      <c r="B37" s="1401"/>
      <c r="C37" s="1401"/>
      <c r="D37" s="1401"/>
      <c r="E37" s="1401"/>
      <c r="F37" s="1401"/>
      <c r="G37" s="1401"/>
      <c r="H37" s="1401"/>
      <c r="I37" s="1401"/>
      <c r="J37" s="1401"/>
      <c r="K37" s="1401"/>
      <c r="L37" s="1401"/>
      <c r="M37" s="1401"/>
    </row>
    <row r="38" spans="1:13" ht="79.5" customHeight="1">
      <c r="A38" s="1401"/>
      <c r="B38" s="1401"/>
      <c r="C38" s="1401"/>
      <c r="D38" s="1401"/>
      <c r="E38" s="1401"/>
      <c r="F38" s="1401"/>
      <c r="G38" s="1401"/>
      <c r="H38" s="1401"/>
      <c r="I38" s="1401"/>
      <c r="J38" s="1401"/>
      <c r="K38" s="1401"/>
      <c r="L38" s="1401"/>
      <c r="M38" s="1401"/>
    </row>
    <row r="39" spans="1:13" ht="79.5" customHeight="1">
      <c r="A39" s="1401"/>
      <c r="B39" s="1401"/>
      <c r="C39" s="1401"/>
      <c r="D39" s="1401"/>
      <c r="E39" s="1401"/>
      <c r="F39" s="1401"/>
      <c r="G39" s="1401"/>
      <c r="H39" s="1401"/>
      <c r="I39" s="1401"/>
      <c r="J39" s="1401"/>
      <c r="K39" s="1401"/>
      <c r="L39" s="1401"/>
      <c r="M39" s="1401"/>
    </row>
    <row r="40" spans="1:13" ht="79.5" customHeight="1">
      <c r="A40" s="1401"/>
      <c r="B40" s="1401"/>
      <c r="C40" s="1401"/>
      <c r="D40" s="1401"/>
      <c r="E40" s="1401"/>
      <c r="F40" s="1401"/>
      <c r="G40" s="1401"/>
      <c r="H40" s="1401"/>
      <c r="I40" s="1401"/>
      <c r="J40" s="1401"/>
      <c r="K40" s="1401"/>
      <c r="L40" s="1401"/>
      <c r="M40" s="1401"/>
    </row>
    <row r="41" spans="1:13" ht="195.75" customHeight="1">
      <c r="A41" s="1401"/>
      <c r="B41" s="1401"/>
      <c r="C41" s="1401"/>
      <c r="D41" s="1401"/>
      <c r="E41" s="1401"/>
      <c r="F41" s="1401"/>
      <c r="G41" s="1401"/>
      <c r="H41" s="1401"/>
      <c r="I41" s="1401"/>
      <c r="J41" s="1401"/>
      <c r="K41" s="1401"/>
      <c r="L41" s="1401"/>
      <c r="M41" s="1401"/>
    </row>
    <row r="42" spans="1:13" ht="79.5" customHeight="1">
      <c r="A42" s="1401"/>
      <c r="B42" s="1401"/>
      <c r="C42" s="1401"/>
      <c r="D42" s="1401"/>
      <c r="E42" s="1401"/>
      <c r="F42" s="1401"/>
      <c r="G42" s="1401"/>
      <c r="H42" s="1401"/>
      <c r="I42" s="1401"/>
      <c r="J42" s="1401"/>
      <c r="K42" s="1401"/>
      <c r="L42" s="1401"/>
      <c r="M42" s="1401"/>
    </row>
    <row r="43" spans="1:13" ht="251.25" customHeight="1">
      <c r="A43" s="1401"/>
      <c r="B43" s="1401"/>
      <c r="C43" s="1401"/>
      <c r="D43" s="1401"/>
      <c r="E43" s="1401"/>
      <c r="F43" s="1401"/>
      <c r="G43" s="1401"/>
      <c r="H43" s="1401"/>
      <c r="I43" s="1401"/>
      <c r="J43" s="1401"/>
      <c r="K43" s="1401"/>
      <c r="L43" s="1401"/>
      <c r="M43" s="1401"/>
    </row>
    <row r="44" spans="1:13" ht="79.5" customHeight="1">
      <c r="A44" s="1401"/>
      <c r="B44" s="1401"/>
      <c r="C44" s="1401"/>
      <c r="D44" s="1401"/>
      <c r="E44" s="1401"/>
      <c r="F44" s="1401"/>
      <c r="G44" s="1401"/>
      <c r="H44" s="1401"/>
      <c r="I44" s="1401"/>
      <c r="J44" s="1401"/>
      <c r="K44" s="1401"/>
      <c r="L44" s="1401"/>
      <c r="M44" s="1401"/>
    </row>
    <row r="45" spans="1:13" ht="70.5" customHeight="1">
      <c r="A45" s="1401"/>
      <c r="B45" s="1401"/>
      <c r="C45" s="1401"/>
      <c r="D45" s="1401"/>
      <c r="E45" s="1401"/>
      <c r="F45" s="1401"/>
      <c r="G45" s="1401"/>
      <c r="H45" s="1401"/>
      <c r="I45" s="1401"/>
      <c r="J45" s="1401"/>
      <c r="K45" s="1401"/>
      <c r="L45" s="1401"/>
      <c r="M45" s="1401"/>
    </row>
    <row r="46" spans="1:13" ht="59.25" customHeight="1">
      <c r="A46" s="1401"/>
      <c r="B46" s="1401"/>
      <c r="C46" s="1401"/>
      <c r="D46" s="1401"/>
      <c r="E46" s="1401"/>
      <c r="F46" s="1401"/>
      <c r="G46" s="1401"/>
      <c r="H46" s="1401"/>
      <c r="I46" s="1401"/>
      <c r="J46" s="1401"/>
      <c r="K46" s="1401"/>
      <c r="L46" s="1401"/>
      <c r="M46" s="1401"/>
    </row>
    <row r="47" spans="1:13" ht="59.25" customHeight="1">
      <c r="A47" s="1401"/>
      <c r="B47" s="1401"/>
      <c r="C47" s="1401"/>
      <c r="D47" s="1401"/>
      <c r="E47" s="1401"/>
      <c r="F47" s="1401"/>
      <c r="G47" s="1401"/>
      <c r="H47" s="1401"/>
      <c r="I47" s="1401"/>
      <c r="J47" s="1401"/>
      <c r="K47" s="1401"/>
      <c r="L47" s="1401"/>
      <c r="M47" s="1401"/>
    </row>
    <row r="48" spans="1:13" ht="59.25" customHeight="1">
      <c r="A48" s="1401"/>
      <c r="B48" s="1401"/>
      <c r="C48" s="1401"/>
      <c r="D48" s="1401"/>
      <c r="E48" s="1401"/>
      <c r="F48" s="1401"/>
      <c r="G48" s="1401"/>
      <c r="H48" s="1401"/>
      <c r="I48" s="1401"/>
      <c r="J48" s="1401"/>
      <c r="K48" s="1401"/>
      <c r="L48" s="1401"/>
      <c r="M48" s="1401"/>
    </row>
    <row r="49" spans="1:15" ht="59.25" customHeight="1">
      <c r="A49" s="1401"/>
      <c r="B49" s="1401"/>
      <c r="C49" s="1401"/>
      <c r="D49" s="1401"/>
      <c r="E49" s="1401"/>
      <c r="F49" s="1401"/>
      <c r="G49" s="1401"/>
      <c r="H49" s="1401"/>
      <c r="I49" s="1401"/>
      <c r="J49" s="1401"/>
      <c r="K49" s="1401"/>
      <c r="L49" s="1401"/>
      <c r="M49" s="1401"/>
      <c r="O49" s="253" t="s">
        <v>1</v>
      </c>
    </row>
    <row r="50" spans="1:15" ht="59.25" customHeight="1">
      <c r="A50" s="1401"/>
      <c r="B50" s="1401"/>
      <c r="C50" s="1401"/>
      <c r="D50" s="1401"/>
      <c r="E50" s="1401"/>
      <c r="F50" s="1401"/>
      <c r="G50" s="1401"/>
      <c r="H50" s="1401"/>
      <c r="I50" s="1401"/>
      <c r="J50" s="1401"/>
      <c r="K50" s="1401"/>
      <c r="L50" s="1401"/>
      <c r="M50" s="1401"/>
    </row>
    <row r="51" spans="1:15" ht="62.25" customHeight="1">
      <c r="A51" s="1401"/>
      <c r="B51" s="1401"/>
      <c r="C51" s="1401"/>
      <c r="D51" s="1401"/>
      <c r="E51" s="1401"/>
      <c r="F51" s="1401"/>
      <c r="G51" s="1401"/>
      <c r="H51" s="1401"/>
      <c r="I51" s="1401"/>
      <c r="J51" s="1401"/>
      <c r="K51" s="1401"/>
      <c r="L51" s="1401"/>
      <c r="M51" s="1401"/>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8" tint="-0.249977111117893"/>
    <pageSetUpPr fitToPage="1"/>
  </sheetPr>
  <dimension ref="A3:U56"/>
  <sheetViews>
    <sheetView showGridLines="0" view="pageBreakPreview" zoomScale="40" zoomScaleNormal="100" zoomScaleSheetLayoutView="40" workbookViewId="0">
      <pane ySplit="3" topLeftCell="A7" activePane="bottomLeft" state="frozen"/>
      <selection activeCell="Q40" sqref="Q40"/>
      <selection pane="bottomLeft" activeCell="R39" sqref="R39"/>
    </sheetView>
  </sheetViews>
  <sheetFormatPr baseColWidth="10" defaultColWidth="11.42578125" defaultRowHeight="30"/>
  <cols>
    <col min="1" max="1" width="16.28515625" style="253" customWidth="1"/>
    <col min="2" max="2" width="15.42578125" style="253" customWidth="1"/>
    <col min="3" max="3" width="11.42578125" style="253"/>
    <col min="4" max="4" width="16.42578125" style="253" customWidth="1"/>
    <col min="5" max="5" width="14.85546875" style="253" customWidth="1"/>
    <col min="6" max="6" width="20.140625" style="253" customWidth="1"/>
    <col min="7" max="7" width="17.28515625" style="253" customWidth="1"/>
    <col min="8" max="8" width="45.7109375" style="253" customWidth="1"/>
    <col min="9" max="9" width="42.42578125" style="253" customWidth="1"/>
    <col min="10" max="10" width="58.5703125" style="253" customWidth="1"/>
    <col min="11" max="11" width="53.85546875" style="253" customWidth="1"/>
    <col min="12" max="12" width="20.140625" style="253" customWidth="1"/>
    <col min="13" max="13" width="7" style="253" customWidth="1"/>
    <col min="14" max="14" width="24.140625" style="253" customWidth="1"/>
    <col min="15" max="21" width="11.42578125" style="1217"/>
    <col min="22" max="16384" width="11.42578125" style="253"/>
  </cols>
  <sheetData>
    <row r="3" spans="1:14" ht="81" customHeight="1"/>
    <row r="4" spans="1:14" ht="10.5" customHeight="1">
      <c r="A4" s="1402" t="s">
        <v>957</v>
      </c>
      <c r="B4" s="1402"/>
      <c r="C4" s="1402"/>
      <c r="D4" s="1402"/>
      <c r="E4" s="1402"/>
      <c r="F4" s="1402"/>
      <c r="G4" s="1402"/>
      <c r="H4" s="1402"/>
      <c r="I4" s="1402"/>
      <c r="J4" s="1402"/>
      <c r="K4" s="1402"/>
      <c r="L4" s="1402"/>
      <c r="M4" s="1156"/>
      <c r="N4" s="1156"/>
    </row>
    <row r="5" spans="1:14" ht="14.25" customHeight="1">
      <c r="A5" s="1402"/>
      <c r="B5" s="1402"/>
      <c r="C5" s="1402"/>
      <c r="D5" s="1402"/>
      <c r="E5" s="1402"/>
      <c r="F5" s="1402"/>
      <c r="G5" s="1402"/>
      <c r="H5" s="1402"/>
      <c r="I5" s="1402"/>
      <c r="J5" s="1402"/>
      <c r="K5" s="1402"/>
      <c r="L5" s="1402"/>
      <c r="M5" s="1156"/>
      <c r="N5" s="1156"/>
    </row>
    <row r="6" spans="1:14" ht="14.25" customHeight="1">
      <c r="A6" s="1402"/>
      <c r="B6" s="1402"/>
      <c r="C6" s="1402"/>
      <c r="D6" s="1402"/>
      <c r="E6" s="1402"/>
      <c r="F6" s="1402"/>
      <c r="G6" s="1402"/>
      <c r="H6" s="1402"/>
      <c r="I6" s="1402"/>
      <c r="J6" s="1402"/>
      <c r="K6" s="1402"/>
      <c r="L6" s="1402"/>
      <c r="M6" s="1156"/>
      <c r="N6" s="1156"/>
    </row>
    <row r="7" spans="1:14" ht="14.25" customHeight="1">
      <c r="A7" s="1402"/>
      <c r="B7" s="1402"/>
      <c r="C7" s="1402"/>
      <c r="D7" s="1402"/>
      <c r="E7" s="1402"/>
      <c r="F7" s="1402"/>
      <c r="G7" s="1402"/>
      <c r="H7" s="1402"/>
      <c r="I7" s="1402"/>
      <c r="J7" s="1402"/>
      <c r="K7" s="1402"/>
      <c r="L7" s="1402"/>
      <c r="M7" s="1156"/>
      <c r="N7" s="1156"/>
    </row>
    <row r="8" spans="1:14" ht="14.25" customHeight="1">
      <c r="A8" s="1402"/>
      <c r="B8" s="1402"/>
      <c r="C8" s="1402"/>
      <c r="D8" s="1402"/>
      <c r="E8" s="1402"/>
      <c r="F8" s="1402"/>
      <c r="G8" s="1402"/>
      <c r="H8" s="1402"/>
      <c r="I8" s="1402"/>
      <c r="J8" s="1402"/>
      <c r="K8" s="1402"/>
      <c r="L8" s="1402"/>
      <c r="M8" s="1156"/>
      <c r="N8" s="1156"/>
    </row>
    <row r="9" spans="1:14" ht="14.25" customHeight="1">
      <c r="A9" s="1402"/>
      <c r="B9" s="1402"/>
      <c r="C9" s="1402"/>
      <c r="D9" s="1402"/>
      <c r="E9" s="1402"/>
      <c r="F9" s="1402"/>
      <c r="G9" s="1402"/>
      <c r="H9" s="1402"/>
      <c r="I9" s="1402"/>
      <c r="J9" s="1402"/>
      <c r="K9" s="1402"/>
      <c r="L9" s="1402"/>
      <c r="M9" s="1156"/>
      <c r="N9" s="1156"/>
    </row>
    <row r="10" spans="1:14" ht="45.75" customHeight="1">
      <c r="A10" s="1402"/>
      <c r="B10" s="1402"/>
      <c r="C10" s="1402"/>
      <c r="D10" s="1402"/>
      <c r="E10" s="1402"/>
      <c r="F10" s="1402"/>
      <c r="G10" s="1402"/>
      <c r="H10" s="1402"/>
      <c r="I10" s="1402"/>
      <c r="J10" s="1402"/>
      <c r="K10" s="1402"/>
      <c r="L10" s="1402"/>
      <c r="M10" s="1156"/>
      <c r="N10" s="1156"/>
    </row>
    <row r="11" spans="1:14" ht="14.25" customHeight="1">
      <c r="A11" s="1402"/>
      <c r="B11" s="1402"/>
      <c r="C11" s="1402"/>
      <c r="D11" s="1402"/>
      <c r="E11" s="1402"/>
      <c r="F11" s="1402"/>
      <c r="G11" s="1402"/>
      <c r="H11" s="1402"/>
      <c r="I11" s="1402"/>
      <c r="J11" s="1402"/>
      <c r="K11" s="1402"/>
      <c r="L11" s="1402"/>
      <c r="M11" s="1156"/>
      <c r="N11" s="1156"/>
    </row>
    <row r="12" spans="1:14" ht="14.25" customHeight="1">
      <c r="A12" s="1402"/>
      <c r="B12" s="1402"/>
      <c r="C12" s="1402"/>
      <c r="D12" s="1402"/>
      <c r="E12" s="1402"/>
      <c r="F12" s="1402"/>
      <c r="G12" s="1402"/>
      <c r="H12" s="1402"/>
      <c r="I12" s="1402"/>
      <c r="J12" s="1402"/>
      <c r="K12" s="1402"/>
      <c r="L12" s="1402"/>
      <c r="M12" s="1156"/>
      <c r="N12" s="1156"/>
    </row>
    <row r="13" spans="1:14" ht="14.25" customHeight="1">
      <c r="A13" s="1402"/>
      <c r="B13" s="1402"/>
      <c r="C13" s="1402"/>
      <c r="D13" s="1402"/>
      <c r="E13" s="1402"/>
      <c r="F13" s="1402"/>
      <c r="G13" s="1402"/>
      <c r="H13" s="1402"/>
      <c r="I13" s="1402"/>
      <c r="J13" s="1402"/>
      <c r="K13" s="1402"/>
      <c r="L13" s="1402"/>
      <c r="M13" s="1156"/>
      <c r="N13" s="1156"/>
    </row>
    <row r="14" spans="1:14" ht="14.25" customHeight="1">
      <c r="A14" s="1402"/>
      <c r="B14" s="1402"/>
      <c r="C14" s="1402"/>
      <c r="D14" s="1402"/>
      <c r="E14" s="1402"/>
      <c r="F14" s="1402"/>
      <c r="G14" s="1402"/>
      <c r="H14" s="1402"/>
      <c r="I14" s="1402"/>
      <c r="J14" s="1402"/>
      <c r="K14" s="1402"/>
      <c r="L14" s="1402"/>
      <c r="M14" s="1156"/>
      <c r="N14" s="1156"/>
    </row>
    <row r="15" spans="1:14" ht="14.25" customHeight="1">
      <c r="A15" s="1402"/>
      <c r="B15" s="1402"/>
      <c r="C15" s="1402"/>
      <c r="D15" s="1402"/>
      <c r="E15" s="1402"/>
      <c r="F15" s="1402"/>
      <c r="G15" s="1402"/>
      <c r="H15" s="1402"/>
      <c r="I15" s="1402"/>
      <c r="J15" s="1402"/>
      <c r="K15" s="1402"/>
      <c r="L15" s="1402"/>
      <c r="M15" s="1156"/>
      <c r="N15" s="1156"/>
    </row>
    <row r="16" spans="1:14" ht="14.25" customHeight="1">
      <c r="A16" s="1402"/>
      <c r="B16" s="1402"/>
      <c r="C16" s="1402"/>
      <c r="D16" s="1402"/>
      <c r="E16" s="1402"/>
      <c r="F16" s="1402"/>
      <c r="G16" s="1402"/>
      <c r="H16" s="1402"/>
      <c r="I16" s="1402"/>
      <c r="J16" s="1402"/>
      <c r="K16" s="1402"/>
      <c r="L16" s="1402"/>
      <c r="M16" s="1156"/>
      <c r="N16" s="1156"/>
    </row>
    <row r="17" spans="1:14" ht="14.25" customHeight="1">
      <c r="A17" s="1402"/>
      <c r="B17" s="1402"/>
      <c r="C17" s="1402"/>
      <c r="D17" s="1402"/>
      <c r="E17" s="1402"/>
      <c r="F17" s="1402"/>
      <c r="G17" s="1402"/>
      <c r="H17" s="1402"/>
      <c r="I17" s="1402"/>
      <c r="J17" s="1402"/>
      <c r="K17" s="1402"/>
      <c r="L17" s="1402"/>
      <c r="M17" s="1156"/>
      <c r="N17" s="1156"/>
    </row>
    <row r="18" spans="1:14" ht="14.25" customHeight="1">
      <c r="A18" s="1402"/>
      <c r="B18" s="1402"/>
      <c r="C18" s="1402"/>
      <c r="D18" s="1402"/>
      <c r="E18" s="1402"/>
      <c r="F18" s="1402"/>
      <c r="G18" s="1402"/>
      <c r="H18" s="1402"/>
      <c r="I18" s="1402"/>
      <c r="J18" s="1402"/>
      <c r="K18" s="1402"/>
      <c r="L18" s="1402"/>
      <c r="M18" s="1156"/>
      <c r="N18" s="1156"/>
    </row>
    <row r="19" spans="1:14" ht="14.25" customHeight="1">
      <c r="A19" s="1402"/>
      <c r="B19" s="1402"/>
      <c r="C19" s="1402"/>
      <c r="D19" s="1402"/>
      <c r="E19" s="1402"/>
      <c r="F19" s="1402"/>
      <c r="G19" s="1402"/>
      <c r="H19" s="1402"/>
      <c r="I19" s="1402"/>
      <c r="J19" s="1402"/>
      <c r="K19" s="1402"/>
      <c r="L19" s="1402"/>
      <c r="M19" s="1156"/>
      <c r="N19" s="1156"/>
    </row>
    <row r="20" spans="1:14" ht="14.25" customHeight="1">
      <c r="A20" s="1402"/>
      <c r="B20" s="1402"/>
      <c r="C20" s="1402"/>
      <c r="D20" s="1402"/>
      <c r="E20" s="1402"/>
      <c r="F20" s="1402"/>
      <c r="G20" s="1402"/>
      <c r="H20" s="1402"/>
      <c r="I20" s="1402"/>
      <c r="J20" s="1402"/>
      <c r="K20" s="1402"/>
      <c r="L20" s="1402"/>
      <c r="M20" s="1156"/>
      <c r="N20" s="1156"/>
    </row>
    <row r="21" spans="1:14" ht="14.25" customHeight="1">
      <c r="A21" s="1402"/>
      <c r="B21" s="1402"/>
      <c r="C21" s="1402"/>
      <c r="D21" s="1402"/>
      <c r="E21" s="1402"/>
      <c r="F21" s="1402"/>
      <c r="G21" s="1402"/>
      <c r="H21" s="1402"/>
      <c r="I21" s="1402"/>
      <c r="J21" s="1402"/>
      <c r="K21" s="1402"/>
      <c r="L21" s="1402"/>
      <c r="M21" s="1156"/>
      <c r="N21" s="1156"/>
    </row>
    <row r="22" spans="1:14" ht="15" customHeight="1">
      <c r="A22" s="1402"/>
      <c r="B22" s="1402"/>
      <c r="C22" s="1402"/>
      <c r="D22" s="1402"/>
      <c r="E22" s="1402"/>
      <c r="F22" s="1402"/>
      <c r="G22" s="1402"/>
      <c r="H22" s="1402"/>
      <c r="I22" s="1402"/>
      <c r="J22" s="1402"/>
      <c r="K22" s="1402"/>
      <c r="L22" s="1402"/>
      <c r="M22" s="1156"/>
      <c r="N22" s="1156"/>
    </row>
    <row r="23" spans="1:14" ht="15" customHeight="1">
      <c r="A23" s="1402"/>
      <c r="B23" s="1402"/>
      <c r="C23" s="1402"/>
      <c r="D23" s="1402"/>
      <c r="E23" s="1402"/>
      <c r="F23" s="1402"/>
      <c r="G23" s="1402"/>
      <c r="H23" s="1402"/>
      <c r="I23" s="1402"/>
      <c r="J23" s="1402"/>
      <c r="K23" s="1402"/>
      <c r="L23" s="1402"/>
      <c r="M23" s="1156"/>
      <c r="N23" s="1156"/>
    </row>
    <row r="24" spans="1:14" ht="15" customHeight="1">
      <c r="A24" s="1402"/>
      <c r="B24" s="1402"/>
      <c r="C24" s="1402"/>
      <c r="D24" s="1402"/>
      <c r="E24" s="1402"/>
      <c r="F24" s="1402"/>
      <c r="G24" s="1402"/>
      <c r="H24" s="1402"/>
      <c r="I24" s="1402"/>
      <c r="J24" s="1402"/>
      <c r="K24" s="1402"/>
      <c r="L24" s="1402"/>
      <c r="M24" s="1156"/>
      <c r="N24" s="1156"/>
    </row>
    <row r="25" spans="1:14" ht="15" customHeight="1">
      <c r="A25" s="1402"/>
      <c r="B25" s="1402"/>
      <c r="C25" s="1402"/>
      <c r="D25" s="1402"/>
      <c r="E25" s="1402"/>
      <c r="F25" s="1402"/>
      <c r="G25" s="1402"/>
      <c r="H25" s="1402"/>
      <c r="I25" s="1402"/>
      <c r="J25" s="1402"/>
      <c r="K25" s="1402"/>
      <c r="L25" s="1402"/>
      <c r="M25" s="1156"/>
      <c r="N25" s="1156"/>
    </row>
    <row r="26" spans="1:14" ht="15" customHeight="1">
      <c r="A26" s="1402"/>
      <c r="B26" s="1402"/>
      <c r="C26" s="1402"/>
      <c r="D26" s="1402"/>
      <c r="E26" s="1402"/>
      <c r="F26" s="1402"/>
      <c r="G26" s="1402"/>
      <c r="H26" s="1402"/>
      <c r="I26" s="1402"/>
      <c r="J26" s="1402"/>
      <c r="K26" s="1402"/>
      <c r="L26" s="1402"/>
      <c r="M26" s="1156"/>
      <c r="N26" s="1156"/>
    </row>
    <row r="27" spans="1:14" ht="14.25" customHeight="1">
      <c r="A27" s="1402"/>
      <c r="B27" s="1402"/>
      <c r="C27" s="1402"/>
      <c r="D27" s="1402"/>
      <c r="E27" s="1402"/>
      <c r="F27" s="1402"/>
      <c r="G27" s="1402"/>
      <c r="H27" s="1402"/>
      <c r="I27" s="1402"/>
      <c r="J27" s="1402"/>
      <c r="K27" s="1402"/>
      <c r="L27" s="1402"/>
      <c r="M27" s="1156"/>
      <c r="N27" s="1156"/>
    </row>
    <row r="28" spans="1:14" ht="93.75" customHeight="1">
      <c r="A28" s="1402"/>
      <c r="B28" s="1402"/>
      <c r="C28" s="1402"/>
      <c r="D28" s="1402"/>
      <c r="E28" s="1402"/>
      <c r="F28" s="1402"/>
      <c r="G28" s="1402"/>
      <c r="H28" s="1402"/>
      <c r="I28" s="1402"/>
      <c r="J28" s="1402"/>
      <c r="K28" s="1402"/>
      <c r="L28" s="1402"/>
      <c r="M28" s="1156"/>
      <c r="N28" s="1156"/>
    </row>
    <row r="29" spans="1:14" ht="14.25" customHeight="1">
      <c r="A29" s="1402"/>
      <c r="B29" s="1402"/>
      <c r="C29" s="1402"/>
      <c r="D29" s="1402"/>
      <c r="E29" s="1402"/>
      <c r="F29" s="1402"/>
      <c r="G29" s="1402"/>
      <c r="H29" s="1402"/>
      <c r="I29" s="1402"/>
      <c r="J29" s="1402"/>
      <c r="K29" s="1402"/>
      <c r="L29" s="1402"/>
      <c r="M29" s="1156"/>
      <c r="N29" s="1156"/>
    </row>
    <row r="30" spans="1:14" ht="14.25" customHeight="1">
      <c r="A30" s="1402"/>
      <c r="B30" s="1402"/>
      <c r="C30" s="1402"/>
      <c r="D30" s="1402"/>
      <c r="E30" s="1402"/>
      <c r="F30" s="1402"/>
      <c r="G30" s="1402"/>
      <c r="H30" s="1402"/>
      <c r="I30" s="1402"/>
      <c r="J30" s="1402"/>
      <c r="K30" s="1402"/>
      <c r="L30" s="1402"/>
      <c r="M30" s="1156"/>
      <c r="N30" s="1156"/>
    </row>
    <row r="31" spans="1:14">
      <c r="A31" s="1402"/>
      <c r="B31" s="1402"/>
      <c r="C31" s="1402"/>
      <c r="D31" s="1402"/>
      <c r="E31" s="1402"/>
      <c r="F31" s="1402"/>
      <c r="G31" s="1402"/>
      <c r="H31" s="1402"/>
      <c r="I31" s="1402"/>
      <c r="J31" s="1402"/>
      <c r="K31" s="1402"/>
      <c r="L31" s="1402"/>
      <c r="M31" s="1156"/>
      <c r="N31" s="1156"/>
    </row>
    <row r="32" spans="1:14" ht="14.25" customHeight="1">
      <c r="A32" s="1402"/>
      <c r="B32" s="1402"/>
      <c r="C32" s="1402"/>
      <c r="D32" s="1402"/>
      <c r="E32" s="1402"/>
      <c r="F32" s="1402"/>
      <c r="G32" s="1402"/>
      <c r="H32" s="1402"/>
      <c r="I32" s="1402"/>
      <c r="J32" s="1402"/>
      <c r="K32" s="1402"/>
      <c r="L32" s="1402"/>
      <c r="M32" s="1156"/>
      <c r="N32" s="1156"/>
    </row>
    <row r="33" spans="1:14" ht="14.25" customHeight="1">
      <c r="A33" s="1402"/>
      <c r="B33" s="1402"/>
      <c r="C33" s="1402"/>
      <c r="D33" s="1402"/>
      <c r="E33" s="1402"/>
      <c r="F33" s="1402"/>
      <c r="G33" s="1402"/>
      <c r="H33" s="1402"/>
      <c r="I33" s="1402"/>
      <c r="J33" s="1402"/>
      <c r="K33" s="1402"/>
      <c r="L33" s="1402"/>
      <c r="M33" s="1156"/>
      <c r="N33" s="1156"/>
    </row>
    <row r="34" spans="1:14" ht="42.75" customHeight="1">
      <c r="A34" s="1402"/>
      <c r="B34" s="1402"/>
      <c r="C34" s="1402"/>
      <c r="D34" s="1402"/>
      <c r="E34" s="1402"/>
      <c r="F34" s="1402"/>
      <c r="G34" s="1402"/>
      <c r="H34" s="1402"/>
      <c r="I34" s="1402"/>
      <c r="J34" s="1402"/>
      <c r="K34" s="1402"/>
      <c r="L34" s="1402"/>
      <c r="M34" s="1156"/>
      <c r="N34" s="1156"/>
    </row>
    <row r="35" spans="1:14" ht="14.25" customHeight="1">
      <c r="A35" s="1402"/>
      <c r="B35" s="1402"/>
      <c r="C35" s="1402"/>
      <c r="D35" s="1402"/>
      <c r="E35" s="1402"/>
      <c r="F35" s="1402"/>
      <c r="G35" s="1402"/>
      <c r="H35" s="1402"/>
      <c r="I35" s="1402"/>
      <c r="J35" s="1402"/>
      <c r="K35" s="1402"/>
      <c r="L35" s="1402"/>
      <c r="M35" s="1156"/>
      <c r="N35" s="1156"/>
    </row>
    <row r="36" spans="1:14" ht="19.5" customHeight="1">
      <c r="A36" s="1402"/>
      <c r="B36" s="1402"/>
      <c r="C36" s="1402"/>
      <c r="D36" s="1402"/>
      <c r="E36" s="1402"/>
      <c r="F36" s="1402"/>
      <c r="G36" s="1402"/>
      <c r="H36" s="1402"/>
      <c r="I36" s="1402"/>
      <c r="J36" s="1402"/>
      <c r="K36" s="1402"/>
      <c r="L36" s="1402"/>
      <c r="M36" s="1156"/>
      <c r="N36" s="1156"/>
    </row>
    <row r="37" spans="1:14" ht="59.25" customHeight="1">
      <c r="A37" s="1402"/>
      <c r="B37" s="1402"/>
      <c r="C37" s="1402"/>
      <c r="D37" s="1402"/>
      <c r="E37" s="1402"/>
      <c r="F37" s="1402"/>
      <c r="G37" s="1402"/>
      <c r="H37" s="1402"/>
      <c r="I37" s="1402"/>
      <c r="J37" s="1402"/>
      <c r="K37" s="1402"/>
      <c r="L37" s="1402"/>
      <c r="M37" s="1156"/>
      <c r="N37" s="1156"/>
    </row>
    <row r="38" spans="1:14">
      <c r="A38" s="1402"/>
      <c r="B38" s="1402"/>
      <c r="C38" s="1402"/>
      <c r="D38" s="1402"/>
      <c r="E38" s="1402"/>
      <c r="F38" s="1402"/>
      <c r="G38" s="1402"/>
      <c r="H38" s="1402"/>
      <c r="I38" s="1402"/>
      <c r="J38" s="1402"/>
      <c r="K38" s="1402"/>
      <c r="L38" s="1402"/>
      <c r="M38" s="1156"/>
      <c r="N38" s="1156"/>
    </row>
    <row r="39" spans="1:14">
      <c r="A39" s="1402"/>
      <c r="B39" s="1402"/>
      <c r="C39" s="1402"/>
      <c r="D39" s="1402"/>
      <c r="E39" s="1402"/>
      <c r="F39" s="1402"/>
      <c r="G39" s="1402"/>
      <c r="H39" s="1402"/>
      <c r="I39" s="1402"/>
      <c r="J39" s="1402"/>
      <c r="K39" s="1402"/>
      <c r="L39" s="1402"/>
      <c r="M39" s="1156"/>
      <c r="N39" s="1156"/>
    </row>
    <row r="40" spans="1:14">
      <c r="A40" s="1402"/>
      <c r="B40" s="1402"/>
      <c r="C40" s="1402"/>
      <c r="D40" s="1402"/>
      <c r="E40" s="1402"/>
      <c r="F40" s="1402"/>
      <c r="G40" s="1402"/>
      <c r="H40" s="1402"/>
      <c r="I40" s="1402"/>
      <c r="J40" s="1402"/>
      <c r="K40" s="1402"/>
      <c r="L40" s="1402"/>
      <c r="M40" s="1157"/>
      <c r="N40" s="1157"/>
    </row>
    <row r="41" spans="1:14">
      <c r="A41" s="1402"/>
      <c r="B41" s="1402"/>
      <c r="C41" s="1402"/>
      <c r="D41" s="1402"/>
      <c r="E41" s="1402"/>
      <c r="F41" s="1402"/>
      <c r="G41" s="1402"/>
      <c r="H41" s="1402"/>
      <c r="I41" s="1402"/>
      <c r="J41" s="1402"/>
      <c r="K41" s="1402"/>
      <c r="L41" s="1402"/>
      <c r="M41" s="1157"/>
      <c r="N41" s="1157"/>
    </row>
    <row r="42" spans="1:14" ht="30.75" customHeight="1">
      <c r="A42" s="1402"/>
      <c r="B42" s="1402"/>
      <c r="C42" s="1402"/>
      <c r="D42" s="1402"/>
      <c r="E42" s="1402"/>
      <c r="F42" s="1402"/>
      <c r="G42" s="1402"/>
      <c r="H42" s="1402"/>
      <c r="I42" s="1402"/>
      <c r="J42" s="1402"/>
      <c r="K42" s="1402"/>
      <c r="L42" s="1402"/>
      <c r="M42" s="1157"/>
      <c r="N42" s="1157"/>
    </row>
    <row r="43" spans="1:14">
      <c r="A43" s="1402"/>
      <c r="B43" s="1402"/>
      <c r="C43" s="1402"/>
      <c r="D43" s="1402"/>
      <c r="E43" s="1402"/>
      <c r="F43" s="1402"/>
      <c r="G43" s="1402"/>
      <c r="H43" s="1402"/>
      <c r="I43" s="1402"/>
      <c r="J43" s="1402"/>
      <c r="K43" s="1402"/>
      <c r="L43" s="1402"/>
      <c r="M43" s="1157"/>
      <c r="N43" s="1157"/>
    </row>
    <row r="44" spans="1:14" ht="105" customHeight="1">
      <c r="A44" s="1402"/>
      <c r="B44" s="1402"/>
      <c r="C44" s="1402"/>
      <c r="D44" s="1402"/>
      <c r="E44" s="1402"/>
      <c r="F44" s="1402"/>
      <c r="G44" s="1402"/>
      <c r="H44" s="1402"/>
      <c r="I44" s="1402"/>
      <c r="J44" s="1402"/>
      <c r="K44" s="1402"/>
      <c r="L44" s="1402"/>
      <c r="M44" s="1157"/>
      <c r="N44" s="1157"/>
    </row>
    <row r="45" spans="1:14">
      <c r="A45" s="1402"/>
      <c r="B45" s="1402"/>
      <c r="C45" s="1402"/>
      <c r="D45" s="1402"/>
      <c r="E45" s="1402"/>
      <c r="F45" s="1402"/>
      <c r="G45" s="1402"/>
      <c r="H45" s="1402"/>
      <c r="I45" s="1402"/>
      <c r="J45" s="1402"/>
      <c r="K45" s="1402"/>
      <c r="L45" s="1402"/>
      <c r="M45" s="1157"/>
      <c r="N45" s="1157"/>
    </row>
    <row r="46" spans="1:14">
      <c r="A46" s="1402"/>
      <c r="B46" s="1402"/>
      <c r="C46" s="1402"/>
      <c r="D46" s="1402"/>
      <c r="E46" s="1402"/>
      <c r="F46" s="1402"/>
      <c r="G46" s="1402"/>
      <c r="H46" s="1402"/>
      <c r="I46" s="1402"/>
      <c r="J46" s="1402"/>
      <c r="K46" s="1402"/>
      <c r="L46" s="1402"/>
      <c r="M46" s="1157"/>
      <c r="N46" s="1157"/>
    </row>
    <row r="47" spans="1:14">
      <c r="A47" s="1402"/>
      <c r="B47" s="1402"/>
      <c r="C47" s="1402"/>
      <c r="D47" s="1402"/>
      <c r="E47" s="1402"/>
      <c r="F47" s="1402"/>
      <c r="G47" s="1402"/>
      <c r="H47" s="1402"/>
      <c r="I47" s="1402"/>
      <c r="J47" s="1402"/>
      <c r="K47" s="1402"/>
      <c r="L47" s="1402"/>
      <c r="M47" s="1157"/>
      <c r="N47" s="1157"/>
    </row>
    <row r="48" spans="1:14">
      <c r="A48" s="1402"/>
      <c r="B48" s="1402"/>
      <c r="C48" s="1402"/>
      <c r="D48" s="1402"/>
      <c r="E48" s="1402"/>
      <c r="F48" s="1402"/>
      <c r="G48" s="1402"/>
      <c r="H48" s="1402"/>
      <c r="I48" s="1402"/>
      <c r="J48" s="1402"/>
      <c r="K48" s="1402"/>
      <c r="L48" s="1402"/>
      <c r="M48" s="1157"/>
      <c r="N48" s="1157"/>
    </row>
    <row r="49" spans="1:14">
      <c r="A49" s="1402"/>
      <c r="B49" s="1402"/>
      <c r="C49" s="1402"/>
      <c r="D49" s="1402"/>
      <c r="E49" s="1402"/>
      <c r="F49" s="1402"/>
      <c r="G49" s="1402"/>
      <c r="H49" s="1402"/>
      <c r="I49" s="1402"/>
      <c r="J49" s="1402"/>
      <c r="K49" s="1402"/>
      <c r="L49" s="1402"/>
      <c r="M49" s="1157"/>
      <c r="N49" s="1157"/>
    </row>
    <row r="50" spans="1:14">
      <c r="A50" s="1402"/>
      <c r="B50" s="1402"/>
      <c r="C50" s="1402"/>
      <c r="D50" s="1402"/>
      <c r="E50" s="1402"/>
      <c r="F50" s="1402"/>
      <c r="G50" s="1402"/>
      <c r="H50" s="1402"/>
      <c r="I50" s="1402"/>
      <c r="J50" s="1402"/>
      <c r="K50" s="1402"/>
      <c r="L50" s="1402"/>
      <c r="M50" s="1157"/>
      <c r="N50" s="1157"/>
    </row>
    <row r="51" spans="1:14">
      <c r="A51" s="1402"/>
      <c r="B51" s="1402"/>
      <c r="C51" s="1402"/>
      <c r="D51" s="1402"/>
      <c r="E51" s="1402"/>
      <c r="F51" s="1402"/>
      <c r="G51" s="1402"/>
      <c r="H51" s="1402"/>
      <c r="I51" s="1402"/>
      <c r="J51" s="1402"/>
      <c r="K51" s="1402"/>
      <c r="L51" s="1402"/>
      <c r="M51" s="1157"/>
      <c r="N51" s="1157"/>
    </row>
    <row r="52" spans="1:14">
      <c r="A52" s="1402"/>
      <c r="B52" s="1402"/>
      <c r="C52" s="1402"/>
      <c r="D52" s="1402"/>
      <c r="E52" s="1402"/>
      <c r="F52" s="1402"/>
      <c r="G52" s="1402"/>
      <c r="H52" s="1402"/>
      <c r="I52" s="1402"/>
      <c r="J52" s="1402"/>
      <c r="K52" s="1402"/>
      <c r="L52" s="1402"/>
      <c r="M52" s="1157"/>
      <c r="N52" s="1157"/>
    </row>
    <row r="53" spans="1:14">
      <c r="A53" s="1402"/>
      <c r="B53" s="1402"/>
      <c r="C53" s="1402"/>
      <c r="D53" s="1402"/>
      <c r="E53" s="1402"/>
      <c r="F53" s="1402"/>
      <c r="G53" s="1402"/>
      <c r="H53" s="1402"/>
      <c r="I53" s="1402"/>
      <c r="J53" s="1402"/>
      <c r="K53" s="1402"/>
      <c r="L53" s="1402"/>
      <c r="M53" s="1157"/>
      <c r="N53" s="1157"/>
    </row>
    <row r="54" spans="1:14">
      <c r="A54" s="1402"/>
      <c r="B54" s="1402"/>
      <c r="C54" s="1402"/>
      <c r="D54" s="1402"/>
      <c r="E54" s="1402"/>
      <c r="F54" s="1402"/>
      <c r="G54" s="1402"/>
      <c r="H54" s="1402"/>
      <c r="I54" s="1402"/>
      <c r="J54" s="1402"/>
      <c r="K54" s="1402"/>
      <c r="L54" s="1402"/>
      <c r="M54" s="1157"/>
      <c r="N54" s="1157"/>
    </row>
    <row r="55" spans="1:14">
      <c r="A55" s="1402"/>
      <c r="B55" s="1402"/>
      <c r="C55" s="1402"/>
      <c r="D55" s="1402"/>
      <c r="E55" s="1402"/>
      <c r="F55" s="1402"/>
      <c r="G55" s="1402"/>
      <c r="H55" s="1402"/>
      <c r="I55" s="1402"/>
      <c r="J55" s="1402"/>
      <c r="K55" s="1402"/>
      <c r="L55" s="1402"/>
      <c r="M55" s="1157"/>
      <c r="N55" s="1157"/>
    </row>
    <row r="56" spans="1:14">
      <c r="A56" s="1402"/>
      <c r="B56" s="1402"/>
      <c r="C56" s="1402"/>
      <c r="D56" s="1402"/>
      <c r="E56" s="1402"/>
      <c r="F56" s="1402"/>
      <c r="G56" s="1402"/>
      <c r="H56" s="1402"/>
      <c r="I56" s="1402"/>
      <c r="J56" s="1402"/>
      <c r="K56" s="1402"/>
      <c r="L56" s="1402"/>
      <c r="M56" s="1157"/>
      <c r="N56" s="1157"/>
    </row>
  </sheetData>
  <mergeCells count="1">
    <mergeCell ref="A4:L56"/>
  </mergeCells>
  <pageMargins left="0.70866141732283472" right="0.70866141732283472" top="0.74803149606299213" bottom="0.74803149606299213" header="0.31496062992125984" footer="0.31496062992125984"/>
  <pageSetup paperSize="119" scale="3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J55"/>
  <sheetViews>
    <sheetView showGridLines="0" view="pageBreakPreview" zoomScale="40" zoomScaleNormal="100" zoomScaleSheetLayoutView="40" workbookViewId="0">
      <selection activeCell="K1" sqref="K1:T1048576"/>
    </sheetView>
  </sheetViews>
  <sheetFormatPr baseColWidth="10" defaultColWidth="11.42578125" defaultRowHeight="20.25" customHeight="1"/>
  <cols>
    <col min="1" max="1" width="40.85546875" style="266" bestFit="1" customWidth="1"/>
    <col min="2" max="2" width="36" style="253" customWidth="1"/>
    <col min="3" max="3" width="47.85546875" style="253" customWidth="1"/>
    <col min="4" max="4" width="47.28515625" style="253" customWidth="1"/>
    <col min="5" max="5" width="40.85546875" style="253" customWidth="1"/>
    <col min="6" max="6" width="31.42578125" style="253" customWidth="1"/>
    <col min="7" max="7" width="45" style="253" customWidth="1"/>
    <col min="8" max="8" width="37.7109375" style="253" customWidth="1"/>
    <col min="9" max="9" width="37.140625" style="253" customWidth="1"/>
    <col min="10" max="10" width="31.42578125" style="253" customWidth="1"/>
    <col min="11" max="16384" width="11.42578125" style="253"/>
  </cols>
  <sheetData>
    <row r="1" spans="1:10" ht="91.5" customHeight="1">
      <c r="A1" s="1403" t="s">
        <v>461</v>
      </c>
      <c r="B1" s="1403"/>
      <c r="C1" s="1403"/>
      <c r="D1" s="1403"/>
      <c r="E1" s="1403"/>
      <c r="F1" s="1403"/>
      <c r="G1" s="1403"/>
      <c r="H1" s="1403"/>
      <c r="I1" s="1403"/>
      <c r="J1" s="1403"/>
    </row>
    <row r="2" spans="1:10" ht="57.75" customHeight="1">
      <c r="A2" s="1407" t="str">
        <f>+'III.1.4.Afil. SFS'!A2:K2</f>
        <v>Período:  Diciembre 2008 - Marzo 2025</v>
      </c>
      <c r="B2" s="1407"/>
      <c r="C2" s="1407"/>
      <c r="D2" s="1407"/>
      <c r="E2" s="1407"/>
      <c r="F2" s="1407"/>
      <c r="G2" s="1407"/>
      <c r="H2" s="1407"/>
      <c r="I2" s="1407"/>
      <c r="J2" s="1407"/>
    </row>
    <row r="3" spans="1:10" ht="48.75" customHeight="1">
      <c r="A3" s="259"/>
      <c r="B3" s="259"/>
      <c r="C3" s="259"/>
      <c r="D3" s="259"/>
      <c r="E3" s="259"/>
      <c r="F3" s="259"/>
      <c r="G3" s="259"/>
      <c r="H3" s="259"/>
      <c r="I3" s="259"/>
      <c r="J3" s="259"/>
    </row>
    <row r="4" spans="1:10" s="261" customFormat="1" ht="83.25" customHeight="1">
      <c r="A4" s="828" t="s">
        <v>413</v>
      </c>
      <c r="B4" s="660" t="s">
        <v>393</v>
      </c>
      <c r="C4" s="660" t="s">
        <v>462</v>
      </c>
      <c r="D4" s="660" t="s">
        <v>463</v>
      </c>
      <c r="E4" s="661" t="s">
        <v>464</v>
      </c>
      <c r="F4" s="627"/>
      <c r="H4" s="260"/>
      <c r="I4" s="260"/>
      <c r="J4" s="260"/>
    </row>
    <row r="5" spans="1:10" s="261" customFormat="1" ht="35.25" customHeight="1">
      <c r="A5" s="658" t="s">
        <v>465</v>
      </c>
      <c r="B5" s="829">
        <v>2916902</v>
      </c>
      <c r="C5" s="830">
        <v>9327818</v>
      </c>
      <c r="D5" s="831">
        <f t="shared" ref="D5:D14" si="0">B5/C5</f>
        <v>0.31271000356139023</v>
      </c>
      <c r="E5" s="832"/>
      <c r="H5" s="260"/>
      <c r="I5" s="260"/>
      <c r="J5" s="260"/>
    </row>
    <row r="6" spans="1:10" s="261" customFormat="1" ht="35.25" customHeight="1">
      <c r="A6" s="658" t="s">
        <v>466</v>
      </c>
      <c r="B6" s="829">
        <v>3514506</v>
      </c>
      <c r="C6" s="830">
        <v>9428533.4999999963</v>
      </c>
      <c r="D6" s="831">
        <f t="shared" si="0"/>
        <v>0.37275213584381933</v>
      </c>
      <c r="E6" s="832">
        <f>+(B6-B5)/B5</f>
        <v>0.20487626941186232</v>
      </c>
      <c r="H6" s="260"/>
      <c r="I6" s="260"/>
      <c r="J6" s="260"/>
    </row>
    <row r="7" spans="1:10" s="261" customFormat="1" ht="35.25" customHeight="1">
      <c r="A7" s="658" t="s">
        <v>467</v>
      </c>
      <c r="B7" s="829">
        <v>4404974</v>
      </c>
      <c r="C7" s="830">
        <v>9529297.5000000037</v>
      </c>
      <c r="D7" s="831">
        <f t="shared" si="0"/>
        <v>0.46225590081535373</v>
      </c>
      <c r="E7" s="832">
        <f t="shared" ref="E7:E19" si="1">+(B7-B6)/B6</f>
        <v>0.25336932132140333</v>
      </c>
      <c r="H7" s="260"/>
      <c r="I7" s="260"/>
      <c r="J7" s="260"/>
    </row>
    <row r="8" spans="1:10" s="261" customFormat="1" ht="35.25" customHeight="1">
      <c r="A8" s="658" t="s">
        <v>468</v>
      </c>
      <c r="B8" s="829">
        <v>4550576</v>
      </c>
      <c r="C8" s="830">
        <v>9630258.5</v>
      </c>
      <c r="D8" s="831">
        <f t="shared" si="0"/>
        <v>0.47252895651762616</v>
      </c>
      <c r="E8" s="832">
        <f t="shared" si="1"/>
        <v>3.3053997594537449E-2</v>
      </c>
      <c r="H8" s="260"/>
      <c r="I8" s="260"/>
      <c r="J8" s="260"/>
    </row>
    <row r="9" spans="1:10" s="261" customFormat="1" ht="35.25" customHeight="1">
      <c r="A9" s="833" t="s">
        <v>469</v>
      </c>
      <c r="B9" s="829">
        <v>5022465</v>
      </c>
      <c r="C9" s="834">
        <v>9730638.5</v>
      </c>
      <c r="D9" s="835">
        <f t="shared" si="0"/>
        <v>0.51614958257877941</v>
      </c>
      <c r="E9" s="832">
        <f t="shared" si="1"/>
        <v>0.10369874055504183</v>
      </c>
      <c r="H9" s="260"/>
      <c r="I9" s="260"/>
      <c r="J9" s="260"/>
    </row>
    <row r="10" spans="1:10" s="261" customFormat="1" ht="35.25" customHeight="1">
      <c r="A10" s="833" t="s">
        <v>470</v>
      </c>
      <c r="B10" s="829">
        <v>5638332</v>
      </c>
      <c r="C10" s="834">
        <v>9830624</v>
      </c>
      <c r="D10" s="835">
        <f t="shared" si="0"/>
        <v>0.57354772189435788</v>
      </c>
      <c r="E10" s="832">
        <f t="shared" si="1"/>
        <v>0.122622457299354</v>
      </c>
      <c r="H10" s="260"/>
      <c r="I10" s="260"/>
      <c r="J10" s="260"/>
    </row>
    <row r="11" spans="1:10" s="261" customFormat="1" ht="35.25" customHeight="1">
      <c r="A11" s="833" t="s">
        <v>471</v>
      </c>
      <c r="B11" s="829">
        <v>6187615</v>
      </c>
      <c r="C11" s="834">
        <v>9930374</v>
      </c>
      <c r="D11" s="835">
        <f t="shared" si="0"/>
        <v>0.62309989533123322</v>
      </c>
      <c r="E11" s="832">
        <f t="shared" si="1"/>
        <v>9.7419414110414215E-2</v>
      </c>
      <c r="H11" s="260"/>
      <c r="I11" s="260"/>
      <c r="J11" s="260"/>
    </row>
    <row r="12" spans="1:10" s="261" customFormat="1" ht="35.25" customHeight="1">
      <c r="A12" s="658" t="s">
        <v>472</v>
      </c>
      <c r="B12" s="829">
        <v>6687772</v>
      </c>
      <c r="C12" s="834">
        <v>10028012</v>
      </c>
      <c r="D12" s="835">
        <f t="shared" si="0"/>
        <v>0.66690905435693537</v>
      </c>
      <c r="E12" s="832">
        <f t="shared" si="1"/>
        <v>8.0831952214221472E-2</v>
      </c>
      <c r="H12" s="260"/>
      <c r="I12" s="260"/>
      <c r="J12" s="260"/>
    </row>
    <row r="13" spans="1:10" s="261" customFormat="1" ht="35.25" customHeight="1">
      <c r="A13" s="658" t="s">
        <v>473</v>
      </c>
      <c r="B13" s="829">
        <v>6981264</v>
      </c>
      <c r="C13" s="834">
        <v>10123139</v>
      </c>
      <c r="D13" s="835">
        <f t="shared" si="0"/>
        <v>0.68963431204491021</v>
      </c>
      <c r="E13" s="832">
        <f t="shared" si="1"/>
        <v>4.3884869280830748E-2</v>
      </c>
      <c r="H13" s="260"/>
      <c r="I13" s="260"/>
      <c r="J13" s="260"/>
    </row>
    <row r="14" spans="1:10" s="261" customFormat="1" ht="35.25" customHeight="1">
      <c r="A14" s="658" t="s">
        <v>474</v>
      </c>
      <c r="B14" s="829">
        <v>7523996</v>
      </c>
      <c r="C14" s="834">
        <v>10217441</v>
      </c>
      <c r="D14" s="835">
        <f t="shared" si="0"/>
        <v>0.73638751620880416</v>
      </c>
      <c r="E14" s="832">
        <f t="shared" si="1"/>
        <v>7.7741222792892514E-2</v>
      </c>
      <c r="H14" s="260"/>
      <c r="I14" s="260"/>
      <c r="J14" s="260"/>
    </row>
    <row r="15" spans="1:10" s="261" customFormat="1" ht="35.25" customHeight="1">
      <c r="A15" s="833" t="s">
        <v>475</v>
      </c>
      <c r="B15" s="829">
        <v>7868032</v>
      </c>
      <c r="C15" s="834">
        <v>10310703</v>
      </c>
      <c r="D15" s="835">
        <f t="shared" ref="D15:D19" si="2">B15/C15</f>
        <v>0.76309365132522966</v>
      </c>
      <c r="E15" s="832">
        <f t="shared" si="1"/>
        <v>4.5725170507799312E-2</v>
      </c>
      <c r="H15" s="260"/>
      <c r="I15" s="260"/>
      <c r="J15" s="260"/>
    </row>
    <row r="16" spans="1:10" s="261" customFormat="1" ht="35.25" customHeight="1">
      <c r="A16" s="833" t="s">
        <v>476</v>
      </c>
      <c r="B16" s="829">
        <v>8123784</v>
      </c>
      <c r="C16" s="834">
        <v>10402759</v>
      </c>
      <c r="D16" s="835">
        <f t="shared" si="2"/>
        <v>0.78092590629082148</v>
      </c>
      <c r="E16" s="832">
        <f t="shared" si="1"/>
        <v>3.2505205876132683E-2</v>
      </c>
      <c r="H16" s="260"/>
      <c r="I16" s="260"/>
      <c r="J16" s="260"/>
    </row>
    <row r="17" spans="1:10" s="261" customFormat="1" ht="35.25" customHeight="1">
      <c r="A17" s="833" t="s">
        <v>477</v>
      </c>
      <c r="B17" s="829">
        <v>10057667</v>
      </c>
      <c r="C17" s="834">
        <v>10492017</v>
      </c>
      <c r="D17" s="835">
        <f t="shared" si="2"/>
        <v>0.9586018589180707</v>
      </c>
      <c r="E17" s="832">
        <f t="shared" si="1"/>
        <v>0.2380519964587931</v>
      </c>
      <c r="H17" s="260"/>
      <c r="I17" s="260"/>
      <c r="J17" s="260"/>
    </row>
    <row r="18" spans="1:10" s="261" customFormat="1" ht="35.25" customHeight="1">
      <c r="A18" s="833" t="s">
        <v>478</v>
      </c>
      <c r="B18" s="829">
        <v>10130724</v>
      </c>
      <c r="C18" s="834">
        <v>10578737</v>
      </c>
      <c r="D18" s="835">
        <f t="shared" si="2"/>
        <v>0.9576496702772741</v>
      </c>
      <c r="E18" s="832">
        <f t="shared" si="1"/>
        <v>7.2638117766277207E-3</v>
      </c>
      <c r="H18" s="260"/>
      <c r="I18" s="260"/>
      <c r="J18" s="260"/>
    </row>
    <row r="19" spans="1:10" s="261" customFormat="1" ht="35.25" customHeight="1">
      <c r="A19" s="837" t="s">
        <v>479</v>
      </c>
      <c r="B19" s="829">
        <v>10443537</v>
      </c>
      <c r="C19" s="834">
        <v>10666547</v>
      </c>
      <c r="D19" s="835">
        <f t="shared" si="2"/>
        <v>0.97909257794485882</v>
      </c>
      <c r="E19" s="832">
        <f t="shared" si="1"/>
        <v>3.0877654943516377E-2</v>
      </c>
      <c r="H19" s="260"/>
      <c r="I19" s="260"/>
      <c r="J19" s="260"/>
    </row>
    <row r="20" spans="1:10" s="261" customFormat="1" ht="35.25" customHeight="1">
      <c r="A20" s="837">
        <v>2023</v>
      </c>
      <c r="B20" s="829">
        <v>10379206</v>
      </c>
      <c r="C20" s="834">
        <v>10753416</v>
      </c>
      <c r="D20" s="835">
        <f>B20/C20</f>
        <v>0.96520082548652442</v>
      </c>
      <c r="E20" s="836">
        <f>+(B20-B19)/B19</f>
        <v>-6.1598862530960535E-3</v>
      </c>
    </row>
    <row r="21" spans="1:10" s="261" customFormat="1" ht="35.25" customHeight="1">
      <c r="A21" s="928">
        <v>2024</v>
      </c>
      <c r="B21" s="829">
        <v>10552960</v>
      </c>
      <c r="C21" s="834">
        <v>10836972</v>
      </c>
      <c r="D21" s="835">
        <f t="shared" ref="D21:D22" si="3">B21/C21</f>
        <v>0.97379231025050172</v>
      </c>
      <c r="E21" s="836">
        <f>+(B21-B20)/B20</f>
        <v>1.6740586900385251E-2</v>
      </c>
    </row>
    <row r="22" spans="1:10" s="262" customFormat="1" ht="27.75">
      <c r="A22" s="928" t="str">
        <f>+'Resumen '!O5</f>
        <v>Mar.25</v>
      </c>
      <c r="B22" s="829">
        <f>+'Resumen '!C30+'Resumen '!C39+'Resumen '!B33</f>
        <v>10554463</v>
      </c>
      <c r="C22" s="834">
        <f>+'Resumen '!B4</f>
        <v>10857620</v>
      </c>
      <c r="D22" s="835">
        <f t="shared" si="3"/>
        <v>0.97207887179694996</v>
      </c>
      <c r="E22" s="836"/>
    </row>
    <row r="23" spans="1:10" ht="26.25" customHeight="1">
      <c r="A23" s="1404" t="s">
        <v>480</v>
      </c>
      <c r="B23" s="1405"/>
      <c r="C23" s="1405"/>
      <c r="D23" s="1405"/>
      <c r="E23" s="1406"/>
    </row>
    <row r="24" spans="1:10" ht="20.25" customHeight="1">
      <c r="A24" s="264"/>
      <c r="B24" s="265"/>
    </row>
    <row r="25" spans="1:10"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3:E23"/>
    <mergeCell ref="A2:J2"/>
  </mergeCells>
  <conditionalFormatting sqref="C10:C20">
    <cfRule type="cellIs" dxfId="642" priority="7" operator="equal">
      <formula>0</formula>
    </cfRule>
    <cfRule type="cellIs" dxfId="641" priority="8" operator="equal">
      <formula>0</formula>
    </cfRule>
  </conditionalFormatting>
  <conditionalFormatting sqref="B21:C21">
    <cfRule type="cellIs" dxfId="640" priority="5" operator="equal">
      <formula>0</formula>
    </cfRule>
    <cfRule type="cellIs" dxfId="639" priority="6" operator="equal">
      <formula>0</formula>
    </cfRule>
  </conditionalFormatting>
  <conditionalFormatting sqref="C22">
    <cfRule type="cellIs" dxfId="638" priority="3" operator="equal">
      <formula>0</formula>
    </cfRule>
    <cfRule type="cellIs" dxfId="637" priority="4" operator="equal">
      <formula>0</formula>
    </cfRule>
  </conditionalFormatting>
  <conditionalFormatting sqref="B22">
    <cfRule type="cellIs" dxfId="636" priority="1" operator="equal">
      <formula>0</formula>
    </cfRule>
    <cfRule type="cellIs" dxfId="635" priority="2" operator="equal">
      <formula>0</formula>
    </cfRule>
  </conditionalFormatting>
  <pageMargins left="0.70866141732283472" right="0.70866141732283472" top="0.74803149606299213" bottom="0.74803149606299213" header="0.31496062992125984" footer="0.31496062992125984"/>
  <pageSetup paperSize="119" scale="26" orientation="landscape" r:id="rId1"/>
  <ignoredErrors>
    <ignoredError sqref="A5:A18" numberStoredAsText="1"/>
  </ignoredErrors>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L41"/>
  <sheetViews>
    <sheetView showGridLines="0" view="pageBreakPreview" zoomScale="85" zoomScaleNormal="100" zoomScaleSheetLayoutView="85" zoomScalePageLayoutView="62" workbookViewId="0">
      <selection activeCell="O27" sqref="O27:O28"/>
    </sheetView>
  </sheetViews>
  <sheetFormatPr baseColWidth="10"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11" width="14.85546875" style="15" customWidth="1"/>
    <col min="12" max="12" width="25" customWidth="1"/>
  </cols>
  <sheetData>
    <row r="1" spans="1:11" ht="46.5" customHeight="1">
      <c r="A1" s="1408" t="s">
        <v>481</v>
      </c>
      <c r="B1" s="1408"/>
      <c r="C1" s="1408"/>
      <c r="D1" s="1408"/>
      <c r="E1" s="1408"/>
      <c r="F1" s="1408"/>
      <c r="G1" s="1408"/>
      <c r="H1" s="1408"/>
      <c r="I1" s="1408"/>
      <c r="J1" s="1408"/>
      <c r="K1" s="1408"/>
    </row>
    <row r="2" spans="1:11" ht="24" customHeight="1">
      <c r="A2" s="1409" t="str">
        <f>+'Resumen '!O4</f>
        <v>Período:  Diciembre 2008 - Marzo 2025</v>
      </c>
      <c r="B2" s="1409"/>
      <c r="C2" s="1409"/>
      <c r="D2" s="1409"/>
      <c r="E2" s="1409"/>
      <c r="F2" s="1409"/>
      <c r="G2" s="1409"/>
      <c r="H2" s="1409"/>
      <c r="I2" s="1409"/>
      <c r="J2" s="1409"/>
      <c r="K2" s="1409"/>
    </row>
    <row r="3" spans="1:11" ht="6" customHeight="1">
      <c r="H3"/>
      <c r="I3"/>
      <c r="J3"/>
      <c r="K3"/>
    </row>
    <row r="4" spans="1:11" ht="19.5" customHeight="1">
      <c r="A4" s="1148" t="s">
        <v>394</v>
      </c>
      <c r="B4" s="1149" t="s">
        <v>460</v>
      </c>
      <c r="C4" s="1149" t="s">
        <v>396</v>
      </c>
      <c r="D4" s="1149" t="s">
        <v>229</v>
      </c>
      <c r="E4" s="1150" t="s">
        <v>395</v>
      </c>
      <c r="F4" s="1151" t="s">
        <v>482</v>
      </c>
      <c r="G4" s="1151" t="s">
        <v>483</v>
      </c>
      <c r="H4" s="1152" t="s">
        <v>484</v>
      </c>
      <c r="I4" s="1020"/>
      <c r="J4" s="1020"/>
      <c r="K4" s="1020"/>
    </row>
    <row r="5" spans="1:11" s="1027" customFormat="1">
      <c r="A5" s="1021" t="s">
        <v>485</v>
      </c>
      <c r="B5" s="1022">
        <v>1692259</v>
      </c>
      <c r="C5" s="1022">
        <v>1224643</v>
      </c>
      <c r="D5" s="1022">
        <v>0</v>
      </c>
      <c r="E5" s="1023">
        <f t="shared" ref="E5:E22" si="0">SUM(B5:D5)</f>
        <v>2916902</v>
      </c>
      <c r="F5" s="1024">
        <f t="shared" ref="F5:F15" si="1">B5/E5</f>
        <v>0.5801562753908085</v>
      </c>
      <c r="G5" s="1024">
        <f t="shared" ref="G5:G15" si="2">C5/E5</f>
        <v>0.41984372460919156</v>
      </c>
      <c r="H5" s="1025">
        <f t="shared" ref="H5:H15" si="3">+D5/E5</f>
        <v>0</v>
      </c>
      <c r="I5" s="1026"/>
      <c r="J5" s="1026"/>
      <c r="K5" s="1026"/>
    </row>
    <row r="6" spans="1:11" s="1027" customFormat="1">
      <c r="A6" s="1021" t="s">
        <v>486</v>
      </c>
      <c r="B6" s="1022">
        <v>2088299</v>
      </c>
      <c r="C6" s="1022">
        <v>1404225</v>
      </c>
      <c r="D6" s="1022">
        <v>21982</v>
      </c>
      <c r="E6" s="1023">
        <f t="shared" si="0"/>
        <v>3514506</v>
      </c>
      <c r="F6" s="1024">
        <f t="shared" si="1"/>
        <v>0.59419417693411247</v>
      </c>
      <c r="G6" s="1024">
        <f t="shared" si="2"/>
        <v>0.39955117447516092</v>
      </c>
      <c r="H6" s="1025">
        <f t="shared" si="3"/>
        <v>6.2546485907265491E-3</v>
      </c>
      <c r="I6" s="1026"/>
      <c r="J6" s="1026"/>
      <c r="K6" s="1026"/>
    </row>
    <row r="7" spans="1:11" s="1027" customFormat="1">
      <c r="A7" s="1021" t="s">
        <v>487</v>
      </c>
      <c r="B7" s="1022">
        <v>2364083</v>
      </c>
      <c r="C7" s="1022">
        <v>2013786</v>
      </c>
      <c r="D7" s="1022">
        <v>27105</v>
      </c>
      <c r="E7" s="1023">
        <f t="shared" si="0"/>
        <v>4404974</v>
      </c>
      <c r="F7" s="1024">
        <f t="shared" si="1"/>
        <v>0.53668489303228573</v>
      </c>
      <c r="G7" s="1024">
        <f t="shared" si="2"/>
        <v>0.45716183568847396</v>
      </c>
      <c r="H7" s="1025">
        <f t="shared" si="3"/>
        <v>6.1532712792402404E-3</v>
      </c>
      <c r="I7" s="1026"/>
      <c r="J7" s="1026"/>
      <c r="K7" s="1026"/>
    </row>
    <row r="8" spans="1:11" s="1027" customFormat="1">
      <c r="A8" s="1021" t="s">
        <v>488</v>
      </c>
      <c r="B8" s="1022">
        <v>2517423</v>
      </c>
      <c r="C8" s="1022">
        <v>2003427</v>
      </c>
      <c r="D8" s="1022">
        <v>29726</v>
      </c>
      <c r="E8" s="1023">
        <f t="shared" si="0"/>
        <v>4550576</v>
      </c>
      <c r="F8" s="1024">
        <f t="shared" si="1"/>
        <v>0.55320974751328178</v>
      </c>
      <c r="G8" s="1024">
        <f t="shared" si="2"/>
        <v>0.44025789262721904</v>
      </c>
      <c r="H8" s="1025">
        <f t="shared" si="3"/>
        <v>6.5323598594991053E-3</v>
      </c>
      <c r="I8" s="1026"/>
      <c r="J8" s="1026"/>
      <c r="K8" s="1026"/>
    </row>
    <row r="9" spans="1:11" s="1027" customFormat="1">
      <c r="A9" s="1021" t="s">
        <v>489</v>
      </c>
      <c r="B9" s="1022">
        <v>2688411</v>
      </c>
      <c r="C9" s="1022">
        <v>2303351</v>
      </c>
      <c r="D9" s="1022">
        <v>30703</v>
      </c>
      <c r="E9" s="1023">
        <f t="shared" si="0"/>
        <v>5022465</v>
      </c>
      <c r="F9" s="1024">
        <f t="shared" si="1"/>
        <v>0.53527719954245578</v>
      </c>
      <c r="G9" s="1024">
        <f t="shared" si="2"/>
        <v>0.45860966676721493</v>
      </c>
      <c r="H9" s="1025">
        <f t="shared" si="3"/>
        <v>6.1131336903293499E-3</v>
      </c>
      <c r="I9" s="1026"/>
      <c r="J9" s="1026"/>
      <c r="K9" s="1026"/>
    </row>
    <row r="10" spans="1:11" s="1027" customFormat="1">
      <c r="A10" s="1021" t="s">
        <v>490</v>
      </c>
      <c r="B10" s="1022">
        <v>2859306</v>
      </c>
      <c r="C10" s="1022">
        <v>2751753</v>
      </c>
      <c r="D10" s="1022">
        <v>27273</v>
      </c>
      <c r="E10" s="1023">
        <f t="shared" si="0"/>
        <v>5638332</v>
      </c>
      <c r="F10" s="1024">
        <f t="shared" si="1"/>
        <v>0.50711912672045567</v>
      </c>
      <c r="G10" s="1024">
        <f t="shared" si="2"/>
        <v>0.48804380444429307</v>
      </c>
      <c r="H10" s="1025">
        <f t="shared" si="3"/>
        <v>4.8370688352512761E-3</v>
      </c>
      <c r="I10" s="1026"/>
      <c r="J10" s="1026"/>
      <c r="K10" s="1026"/>
    </row>
    <row r="11" spans="1:11" s="1027" customFormat="1">
      <c r="A11" s="1021" t="s">
        <v>491</v>
      </c>
      <c r="B11" s="1022">
        <v>3141599</v>
      </c>
      <c r="C11" s="1022">
        <v>3015646</v>
      </c>
      <c r="D11" s="1022">
        <v>30370</v>
      </c>
      <c r="E11" s="1023">
        <f t="shared" si="0"/>
        <v>6187615</v>
      </c>
      <c r="F11" s="1024">
        <f t="shared" si="1"/>
        <v>0.50772373523562797</v>
      </c>
      <c r="G11" s="1024">
        <f t="shared" si="2"/>
        <v>0.48736807315904429</v>
      </c>
      <c r="H11" s="1025">
        <f t="shared" si="3"/>
        <v>4.9081916053277394E-3</v>
      </c>
      <c r="I11" s="1026"/>
      <c r="J11" s="1026"/>
      <c r="K11" s="1026"/>
    </row>
    <row r="12" spans="1:11" s="1027" customFormat="1">
      <c r="A12" s="1021" t="s">
        <v>492</v>
      </c>
      <c r="B12" s="1022">
        <v>3339838</v>
      </c>
      <c r="C12" s="1022">
        <v>3317405</v>
      </c>
      <c r="D12" s="1022">
        <v>30529</v>
      </c>
      <c r="E12" s="1023">
        <f t="shared" si="0"/>
        <v>6687772</v>
      </c>
      <c r="F12" s="1024">
        <f t="shared" si="1"/>
        <v>0.49939471620743053</v>
      </c>
      <c r="G12" s="1024">
        <f t="shared" si="2"/>
        <v>0.4960403853480651</v>
      </c>
      <c r="H12" s="1025">
        <f t="shared" si="3"/>
        <v>4.5648984445043877E-3</v>
      </c>
      <c r="I12" s="1026"/>
      <c r="J12" s="1026"/>
      <c r="K12" s="1026"/>
    </row>
    <row r="13" spans="1:11" s="1027" customFormat="1">
      <c r="A13" s="1021" t="s">
        <v>493</v>
      </c>
      <c r="B13" s="1022">
        <v>3591288</v>
      </c>
      <c r="C13" s="1022">
        <v>3347068</v>
      </c>
      <c r="D13" s="1022">
        <v>42908</v>
      </c>
      <c r="E13" s="1023">
        <f t="shared" si="0"/>
        <v>6981264</v>
      </c>
      <c r="F13" s="1024">
        <f t="shared" si="1"/>
        <v>0.51441801943029231</v>
      </c>
      <c r="G13" s="1024">
        <f t="shared" si="2"/>
        <v>0.47943581563453264</v>
      </c>
      <c r="H13" s="1025">
        <f t="shared" si="3"/>
        <v>6.1461649351750632E-3</v>
      </c>
      <c r="I13" s="1026"/>
      <c r="J13" s="1026"/>
      <c r="K13" s="1026"/>
    </row>
    <row r="14" spans="1:11" s="1027" customFormat="1">
      <c r="A14" s="1021" t="s">
        <v>494</v>
      </c>
      <c r="B14" s="1022">
        <v>3902592</v>
      </c>
      <c r="C14" s="1022">
        <v>3546688</v>
      </c>
      <c r="D14" s="1022">
        <v>74716</v>
      </c>
      <c r="E14" s="1023">
        <f t="shared" si="0"/>
        <v>7523996</v>
      </c>
      <c r="F14" s="1024">
        <f t="shared" si="1"/>
        <v>0.51868608117282355</v>
      </c>
      <c r="G14" s="1024">
        <f t="shared" si="2"/>
        <v>0.47138355735436327</v>
      </c>
      <c r="H14" s="1025">
        <f t="shared" si="3"/>
        <v>9.9303614728131172E-3</v>
      </c>
      <c r="I14" s="1026"/>
      <c r="J14" s="1026"/>
      <c r="K14" s="1026"/>
    </row>
    <row r="15" spans="1:11" s="1027" customFormat="1">
      <c r="A15" s="1021" t="s">
        <v>495</v>
      </c>
      <c r="B15" s="1029">
        <v>4153987</v>
      </c>
      <c r="C15" s="1029">
        <v>3620150</v>
      </c>
      <c r="D15" s="1022">
        <v>93895</v>
      </c>
      <c r="E15" s="1023">
        <f t="shared" si="0"/>
        <v>7868032</v>
      </c>
      <c r="F15" s="1024">
        <f t="shared" si="1"/>
        <v>0.52795756295856444</v>
      </c>
      <c r="G15" s="1024">
        <f t="shared" si="2"/>
        <v>0.46010870316745028</v>
      </c>
      <c r="H15" s="1025">
        <f t="shared" si="3"/>
        <v>1.1933733873985261E-2</v>
      </c>
      <c r="I15" s="1026"/>
      <c r="J15" s="1026"/>
      <c r="K15" s="1026"/>
    </row>
    <row r="16" spans="1:11" s="1027" customFormat="1">
      <c r="A16" s="1021" t="s">
        <v>496</v>
      </c>
      <c r="B16" s="1029">
        <v>4228661</v>
      </c>
      <c r="C16" s="1029">
        <v>3726262</v>
      </c>
      <c r="D16" s="1022">
        <v>90657</v>
      </c>
      <c r="E16" s="1023">
        <f t="shared" si="0"/>
        <v>8045580</v>
      </c>
      <c r="F16" s="1024">
        <f t="shared" ref="F16:F22" si="4">B16/E16</f>
        <v>0.52558808687502956</v>
      </c>
      <c r="G16" s="1024">
        <f t="shared" ref="G16:G22" si="5">C16/E16</f>
        <v>0.46314398713330795</v>
      </c>
      <c r="H16" s="1025">
        <f t="shared" ref="H16:H22" si="6">+D16/E16</f>
        <v>1.1267925991662504E-2</v>
      </c>
      <c r="I16" s="1026"/>
      <c r="J16" s="1026"/>
      <c r="K16" s="1026"/>
    </row>
    <row r="17" spans="1:11" s="1027" customFormat="1">
      <c r="A17" s="1021" t="s">
        <v>497</v>
      </c>
      <c r="B17" s="1029">
        <v>4214903</v>
      </c>
      <c r="C17" s="1029">
        <v>5746839</v>
      </c>
      <c r="D17" s="1022">
        <v>95925</v>
      </c>
      <c r="E17" s="1023">
        <f t="shared" si="0"/>
        <v>10057667</v>
      </c>
      <c r="F17" s="1024">
        <f t="shared" si="4"/>
        <v>0.41907362810878507</v>
      </c>
      <c r="G17" s="1024">
        <f t="shared" si="5"/>
        <v>0.57138887179303111</v>
      </c>
      <c r="H17" s="1025">
        <f t="shared" si="6"/>
        <v>9.5375000981838039E-3</v>
      </c>
      <c r="I17" s="1026"/>
      <c r="J17" s="1026"/>
      <c r="K17" s="1026"/>
    </row>
    <row r="18" spans="1:11" s="1027" customFormat="1">
      <c r="A18" s="1021" t="s">
        <v>498</v>
      </c>
      <c r="B18" s="1029">
        <v>4285359</v>
      </c>
      <c r="C18" s="1029">
        <v>5747449</v>
      </c>
      <c r="D18" s="1022">
        <v>97916</v>
      </c>
      <c r="E18" s="1023">
        <f t="shared" si="0"/>
        <v>10130724</v>
      </c>
      <c r="F18" s="1024">
        <f t="shared" si="4"/>
        <v>0.42300619383175381</v>
      </c>
      <c r="G18" s="1024">
        <f t="shared" si="5"/>
        <v>0.56732855420797168</v>
      </c>
      <c r="H18" s="1025">
        <f t="shared" si="6"/>
        <v>9.6652519602745072E-3</v>
      </c>
      <c r="I18" s="1026"/>
      <c r="J18" s="1026"/>
      <c r="K18" s="1026"/>
    </row>
    <row r="19" spans="1:11" s="1027" customFormat="1">
      <c r="A19" s="1028" t="s">
        <v>499</v>
      </c>
      <c r="B19" s="1029">
        <v>4568910</v>
      </c>
      <c r="C19" s="1029">
        <v>5770201</v>
      </c>
      <c r="D19" s="1029">
        <v>104426</v>
      </c>
      <c r="E19" s="1030">
        <v>10443537</v>
      </c>
      <c r="F19" s="1031">
        <f t="shared" si="4"/>
        <v>0.43748683994704091</v>
      </c>
      <c r="G19" s="1031">
        <f t="shared" si="5"/>
        <v>0.5525140572585705</v>
      </c>
      <c r="H19" s="1032">
        <f t="shared" si="6"/>
        <v>9.9991027943885299E-3</v>
      </c>
      <c r="I19" s="1033"/>
      <c r="J19" s="1033"/>
      <c r="K19" s="1033"/>
    </row>
    <row r="20" spans="1:11" s="1027" customFormat="1">
      <c r="A20" s="1028" t="s">
        <v>500</v>
      </c>
      <c r="B20" s="1029">
        <v>4577068</v>
      </c>
      <c r="C20" s="1029">
        <v>5690186</v>
      </c>
      <c r="D20" s="1029">
        <v>111952</v>
      </c>
      <c r="E20" s="1030">
        <v>10379206</v>
      </c>
      <c r="F20" s="1031">
        <f t="shared" si="4"/>
        <v>0.44098440670702554</v>
      </c>
      <c r="G20" s="1031">
        <f t="shared" si="5"/>
        <v>0.54822941176810636</v>
      </c>
      <c r="H20" s="1032">
        <f t="shared" si="6"/>
        <v>1.0786181524868087E-2</v>
      </c>
      <c r="I20" s="1033"/>
      <c r="J20" s="1033"/>
      <c r="K20" s="1033"/>
    </row>
    <row r="21" spans="1:11" s="1027" customFormat="1">
      <c r="A21" s="1028" t="s">
        <v>501</v>
      </c>
      <c r="B21" s="1029">
        <v>4699366</v>
      </c>
      <c r="C21" s="1029">
        <v>5738392</v>
      </c>
      <c r="D21" s="1029">
        <v>115202</v>
      </c>
      <c r="E21" s="1030">
        <v>10552960</v>
      </c>
      <c r="F21" s="1031">
        <f>B21/E21</f>
        <v>0.44531259476014312</v>
      </c>
      <c r="G21" s="1031">
        <f>C21/E21</f>
        <v>0.54377084723148761</v>
      </c>
      <c r="H21" s="1032">
        <f>+D21/E21</f>
        <v>1.0916558008369217E-2</v>
      </c>
      <c r="I21" s="1033"/>
      <c r="J21" s="1033"/>
      <c r="K21" s="1033"/>
    </row>
    <row r="22" spans="1:11" s="1027" customFormat="1">
      <c r="A22" s="1028" t="str">
        <f>+'Resumen '!O6</f>
        <v>Mar.2025</v>
      </c>
      <c r="B22" s="1029">
        <f>+'Resumen '!C30</f>
        <v>4735582</v>
      </c>
      <c r="C22" s="1029">
        <f>+'Resumen '!C39</f>
        <v>5701911</v>
      </c>
      <c r="D22" s="1029">
        <f>+'Resumen '!B33</f>
        <v>116970</v>
      </c>
      <c r="E22" s="1030">
        <f t="shared" si="0"/>
        <v>10554463</v>
      </c>
      <c r="F22" s="1024">
        <f t="shared" si="4"/>
        <v>0.44868052500634092</v>
      </c>
      <c r="G22" s="1024">
        <f t="shared" si="5"/>
        <v>0.54023695947392114</v>
      </c>
      <c r="H22" s="1025">
        <f t="shared" si="6"/>
        <v>1.1082515519737953E-2</v>
      </c>
      <c r="I22" s="1026"/>
      <c r="J22" s="1026"/>
      <c r="K22" s="1026"/>
    </row>
    <row r="23" spans="1:11" s="35" customFormat="1" ht="16.5" customHeight="1">
      <c r="A23" s="1410" t="s">
        <v>502</v>
      </c>
      <c r="B23" s="1411"/>
      <c r="C23" s="1411"/>
      <c r="D23" s="1411"/>
      <c r="E23" s="1411"/>
      <c r="F23" s="1411"/>
      <c r="G23" s="1411"/>
      <c r="H23" s="1411"/>
      <c r="I23" s="1034"/>
      <c r="J23" s="1034"/>
      <c r="K23" s="1034"/>
    </row>
    <row r="24" spans="1:11" ht="25.5" customHeight="1"/>
    <row r="25" spans="1:11" ht="25.5" customHeight="1">
      <c r="A25" s="11"/>
      <c r="B25" s="11"/>
      <c r="C25" s="11"/>
      <c r="D25" s="11"/>
      <c r="E25" s="11"/>
      <c r="F25" s="11"/>
      <c r="G25" s="11"/>
      <c r="H25" s="94"/>
      <c r="I25" s="94"/>
      <c r="J25" s="94"/>
      <c r="K25" s="94"/>
    </row>
    <row r="26" spans="1:11" ht="25.5" customHeight="1">
      <c r="A26" s="11"/>
      <c r="B26" s="11"/>
      <c r="C26" s="11"/>
      <c r="D26" s="11"/>
      <c r="E26" s="11"/>
      <c r="F26" s="11"/>
      <c r="G26" s="11"/>
      <c r="H26" s="94"/>
      <c r="I26" s="94"/>
      <c r="J26" s="94"/>
      <c r="K26" s="94"/>
    </row>
    <row r="27" spans="1:11" ht="75" customHeight="1">
      <c r="A27" s="11"/>
      <c r="B27" s="11"/>
      <c r="C27" s="11"/>
      <c r="D27" s="11"/>
      <c r="E27" s="11"/>
      <c r="F27" s="11"/>
      <c r="G27" s="11"/>
      <c r="H27" s="94"/>
      <c r="I27" s="94"/>
      <c r="J27" s="94"/>
      <c r="K27" s="94"/>
    </row>
    <row r="28" spans="1:11" ht="25.5" customHeight="1">
      <c r="A28" s="11"/>
      <c r="B28" s="11"/>
      <c r="C28" s="11"/>
      <c r="D28" s="11"/>
      <c r="E28" s="11"/>
      <c r="F28" s="11"/>
      <c r="G28" s="11"/>
      <c r="H28" s="94"/>
      <c r="I28" s="94"/>
      <c r="J28" s="94"/>
      <c r="K28" s="94"/>
    </row>
    <row r="29" spans="1:11" ht="25.5" customHeight="1">
      <c r="A29" s="11"/>
      <c r="B29" s="11"/>
      <c r="C29" s="11"/>
      <c r="D29" s="11"/>
      <c r="E29" s="11"/>
      <c r="F29" s="11"/>
      <c r="G29" s="11"/>
      <c r="H29" s="94"/>
      <c r="I29" s="94"/>
      <c r="J29" s="94"/>
      <c r="K29" s="94"/>
    </row>
    <row r="30" spans="1:11" ht="25.5" customHeight="1">
      <c r="A30" s="11"/>
      <c r="B30" s="11"/>
      <c r="C30" s="11"/>
      <c r="D30" s="11"/>
      <c r="E30" s="11"/>
      <c r="F30" s="11"/>
      <c r="G30" s="11"/>
      <c r="H30" s="94"/>
      <c r="I30" s="94"/>
      <c r="J30" s="94"/>
      <c r="K30" s="94"/>
    </row>
    <row r="31" spans="1:11" ht="48.75" customHeight="1">
      <c r="A31" s="11"/>
      <c r="B31" s="11"/>
      <c r="C31" s="11"/>
      <c r="D31" s="11"/>
      <c r="E31" s="11"/>
      <c r="F31" s="11"/>
      <c r="G31" s="11"/>
      <c r="H31" s="94"/>
      <c r="I31" s="94"/>
      <c r="J31" s="94"/>
      <c r="K31" s="94"/>
    </row>
    <row r="32" spans="1:11" ht="25.5" customHeight="1">
      <c r="A32" s="11"/>
      <c r="B32" s="11"/>
      <c r="C32" s="11"/>
      <c r="D32" s="11"/>
      <c r="E32" s="11"/>
      <c r="F32" s="11"/>
      <c r="G32" s="11"/>
      <c r="H32" s="94"/>
      <c r="I32" s="94"/>
      <c r="J32" s="94"/>
      <c r="K32" s="94"/>
    </row>
    <row r="33" spans="1:12" ht="25.5" customHeight="1">
      <c r="A33" s="11"/>
      <c r="B33" s="11"/>
      <c r="C33" s="11"/>
      <c r="D33" s="11"/>
      <c r="E33" s="11"/>
      <c r="F33" s="11"/>
      <c r="G33" s="11"/>
      <c r="H33" s="94"/>
      <c r="I33" s="94"/>
      <c r="J33" s="94"/>
      <c r="K33" s="94"/>
    </row>
    <row r="34" spans="1:12" ht="25.5" customHeight="1">
      <c r="A34" s="11"/>
      <c r="B34" s="11"/>
      <c r="C34" s="11"/>
      <c r="D34" s="11"/>
      <c r="E34" s="11"/>
      <c r="F34" s="11"/>
      <c r="G34" s="11"/>
      <c r="H34" s="94"/>
      <c r="I34" s="94"/>
      <c r="J34" s="94"/>
      <c r="K34" s="94"/>
    </row>
    <row r="35" spans="1:12" ht="25.5" customHeight="1">
      <c r="A35" s="11"/>
      <c r="B35" s="11"/>
      <c r="C35" s="11"/>
      <c r="D35" s="11"/>
      <c r="E35" s="11"/>
      <c r="F35" s="11"/>
      <c r="G35" s="11"/>
      <c r="H35" s="94"/>
      <c r="I35" s="94"/>
      <c r="J35" s="94"/>
      <c r="K35" s="94"/>
    </row>
    <row r="36" spans="1:12" ht="25.5" customHeight="1">
      <c r="A36" s="11"/>
      <c r="B36" s="11"/>
      <c r="C36" s="11"/>
      <c r="D36" s="11"/>
      <c r="E36" s="11"/>
      <c r="F36" s="11"/>
      <c r="G36" s="11"/>
      <c r="H36" s="94"/>
      <c r="I36" s="94"/>
      <c r="J36" s="94"/>
      <c r="K36" s="94"/>
    </row>
    <row r="37" spans="1:12" ht="25.5" customHeight="1">
      <c r="A37" s="11"/>
      <c r="B37" s="11"/>
      <c r="C37" s="11"/>
      <c r="D37" s="11"/>
      <c r="E37" s="11"/>
      <c r="F37" s="11"/>
      <c r="G37" s="11"/>
      <c r="H37" s="94"/>
      <c r="I37" s="94"/>
      <c r="J37" s="94"/>
      <c r="K37" s="94"/>
    </row>
    <row r="38" spans="1:12" ht="25.5" customHeight="1">
      <c r="A38" s="11"/>
      <c r="B38" s="11"/>
      <c r="C38" s="11"/>
      <c r="D38" s="11"/>
      <c r="E38" s="11"/>
      <c r="F38" s="11"/>
      <c r="G38" s="11"/>
      <c r="H38" s="94"/>
      <c r="I38" s="94"/>
      <c r="J38" s="94"/>
      <c r="K38" s="94"/>
      <c r="L38" t="s">
        <v>1</v>
      </c>
    </row>
    <row r="39" spans="1:12" ht="25.5" customHeight="1">
      <c r="A39" s="11"/>
      <c r="F39" s="11"/>
      <c r="G39" s="11"/>
      <c r="H39" s="94"/>
      <c r="I39" s="94"/>
      <c r="J39" s="94"/>
      <c r="K39" s="94"/>
    </row>
    <row r="40" spans="1:12" ht="25.5" customHeight="1">
      <c r="A40" s="11"/>
      <c r="B40" s="11" t="s">
        <v>503</v>
      </c>
      <c r="C40" s="11"/>
      <c r="D40" s="11"/>
      <c r="E40" s="11"/>
      <c r="F40" s="11"/>
      <c r="G40" s="11"/>
      <c r="H40" s="94"/>
      <c r="I40" s="94"/>
      <c r="J40" s="94"/>
      <c r="K40" s="94"/>
    </row>
    <row r="41" spans="1:12" ht="25.5" customHeight="1">
      <c r="A41" s="11"/>
      <c r="B41" s="11"/>
      <c r="C41" s="11"/>
      <c r="D41" s="11"/>
      <c r="E41" s="11"/>
      <c r="F41" s="11"/>
      <c r="G41" s="11"/>
      <c r="H41" s="94"/>
      <c r="I41" s="94"/>
      <c r="J41" s="94"/>
      <c r="K41" s="94"/>
    </row>
  </sheetData>
  <mergeCells count="3">
    <mergeCell ref="A1:K1"/>
    <mergeCell ref="A2:K2"/>
    <mergeCell ref="A23:H23"/>
  </mergeCells>
  <conditionalFormatting sqref="B15:C22">
    <cfRule type="cellIs" dxfId="624" priority="1" operator="equal">
      <formula>0</formula>
    </cfRule>
  </conditionalFormatting>
  <pageMargins left="0.70866141732283472" right="0.70866141732283472" top="0.74803149606299213" bottom="0.74803149606299213" header="0.31496062992125984" footer="0.31496062992125984"/>
  <pageSetup scale="57"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8"/>
  <sheetViews>
    <sheetView showGridLines="0" view="pageBreakPreview" zoomScale="85" zoomScaleNormal="100" zoomScaleSheetLayoutView="85" zoomScalePageLayoutView="62" workbookViewId="0">
      <pane ySplit="2" topLeftCell="A3" activePane="bottomLeft" state="frozen"/>
      <selection pane="bottomLeft" activeCell="W29" sqref="W29"/>
    </sheetView>
  </sheetViews>
  <sheetFormatPr baseColWidth="10" defaultColWidth="11.42578125" defaultRowHeight="15"/>
  <cols>
    <col min="1" max="1" width="18.28515625" customWidth="1"/>
    <col min="2" max="2" width="18.5703125" style="47" customWidth="1"/>
    <col min="3" max="3" width="2.140625" style="47" hidden="1" customWidth="1"/>
    <col min="4" max="4" width="16.7109375" style="47" customWidth="1"/>
    <col min="5" max="5" width="18.85546875" style="47" hidden="1" customWidth="1"/>
    <col min="6" max="6" width="16" style="47" customWidth="1"/>
    <col min="7" max="7" width="19.140625" style="47" hidden="1" customWidth="1"/>
    <col min="8" max="8" width="14.7109375" style="47" customWidth="1"/>
    <col min="9" max="9" width="19.140625" style="47" hidden="1" customWidth="1"/>
    <col min="10" max="10" width="16.42578125" style="47" customWidth="1"/>
    <col min="11" max="11" width="18.7109375" style="47" hidden="1" customWidth="1"/>
    <col min="12" max="12" width="13.5703125" style="47" customWidth="1"/>
    <col min="13" max="13" width="18" style="47" hidden="1" customWidth="1"/>
    <col min="14" max="14" width="16.28515625" style="47" customWidth="1"/>
    <col min="15" max="15" width="15.7109375" customWidth="1"/>
    <col min="16" max="16" width="32" hidden="1" customWidth="1"/>
    <col min="17" max="17" width="17.28515625" customWidth="1"/>
    <col min="18" max="18" width="13.140625" customWidth="1"/>
    <col min="19" max="19" width="13.85546875" customWidth="1"/>
  </cols>
  <sheetData>
    <row r="1" spans="1:19" ht="62.25" customHeight="1">
      <c r="A1" s="1415" t="s">
        <v>504</v>
      </c>
      <c r="B1" s="1416"/>
      <c r="C1" s="1416"/>
      <c r="D1" s="1416"/>
      <c r="E1" s="1416"/>
      <c r="F1" s="1416"/>
      <c r="G1" s="1416"/>
      <c r="H1" s="1416"/>
      <c r="I1" s="1416"/>
      <c r="J1" s="1416"/>
      <c r="K1" s="1416"/>
      <c r="L1" s="1416"/>
      <c r="M1" s="1416"/>
      <c r="N1" s="1416"/>
      <c r="O1" s="1416"/>
      <c r="P1" s="1416"/>
      <c r="Q1" s="1416"/>
      <c r="R1" s="1416"/>
      <c r="S1" s="1417"/>
    </row>
    <row r="2" spans="1:19" ht="32.25" customHeight="1" thickBot="1">
      <c r="A2" s="1412" t="s">
        <v>505</v>
      </c>
      <c r="B2" s="1413"/>
      <c r="C2" s="1413"/>
      <c r="D2" s="1413"/>
      <c r="E2" s="1413"/>
      <c r="F2" s="1413"/>
      <c r="G2" s="1413"/>
      <c r="H2" s="1413"/>
      <c r="I2" s="1413"/>
      <c r="J2" s="1413"/>
      <c r="K2" s="1413"/>
      <c r="L2" s="1413"/>
      <c r="M2" s="1413"/>
      <c r="N2" s="1413"/>
      <c r="O2" s="1413"/>
      <c r="P2" s="1413"/>
      <c r="Q2" s="1413"/>
      <c r="R2" s="1413"/>
      <c r="S2" s="1414"/>
    </row>
    <row r="3" spans="1:19" ht="6" customHeight="1">
      <c r="A3" s="73"/>
      <c r="B3" s="73"/>
      <c r="C3" s="73"/>
      <c r="D3" s="73"/>
      <c r="E3" s="240"/>
      <c r="F3" s="73"/>
      <c r="G3" s="73"/>
      <c r="H3" s="73"/>
      <c r="I3" s="73"/>
      <c r="J3" s="73"/>
      <c r="K3" s="73"/>
      <c r="L3" s="73"/>
      <c r="M3" s="73"/>
      <c r="N3" s="73" t="s">
        <v>506</v>
      </c>
      <c r="O3" s="73"/>
      <c r="P3" s="73"/>
      <c r="Q3" s="777"/>
    </row>
    <row r="4" spans="1:19" s="606" customFormat="1" ht="48" customHeight="1">
      <c r="A4" s="871" t="s">
        <v>394</v>
      </c>
      <c r="B4" s="892" t="s">
        <v>507</v>
      </c>
      <c r="C4" s="892" t="s">
        <v>508</v>
      </c>
      <c r="D4" s="892" t="s">
        <v>509</v>
      </c>
      <c r="E4" s="872" t="s">
        <v>510</v>
      </c>
      <c r="F4" s="893" t="s">
        <v>511</v>
      </c>
      <c r="G4" s="893" t="s">
        <v>512</v>
      </c>
      <c r="H4" s="893" t="s">
        <v>513</v>
      </c>
      <c r="I4" s="872" t="s">
        <v>514</v>
      </c>
      <c r="J4" s="872" t="s">
        <v>515</v>
      </c>
      <c r="K4" s="872" t="s">
        <v>516</v>
      </c>
      <c r="L4" s="872" t="s">
        <v>517</v>
      </c>
      <c r="M4" s="872" t="s">
        <v>518</v>
      </c>
      <c r="N4" s="872" t="s">
        <v>519</v>
      </c>
      <c r="O4" s="872" t="s">
        <v>520</v>
      </c>
      <c r="P4" s="872" t="s">
        <v>521</v>
      </c>
      <c r="Q4" s="873" t="s">
        <v>522</v>
      </c>
      <c r="R4" s="872" t="s">
        <v>397</v>
      </c>
      <c r="S4" s="872" t="s">
        <v>398</v>
      </c>
    </row>
    <row r="5" spans="1:19" s="607" customFormat="1" ht="23.25" hidden="1" customHeight="1">
      <c r="A5" s="874" t="s">
        <v>523</v>
      </c>
      <c r="B5" s="875">
        <v>479821</v>
      </c>
      <c r="C5" s="875"/>
      <c r="D5" s="875">
        <v>602115</v>
      </c>
      <c r="E5" s="875"/>
      <c r="F5" s="875">
        <v>792515</v>
      </c>
      <c r="G5" s="875"/>
      <c r="H5" s="875">
        <v>684666</v>
      </c>
      <c r="I5" s="875"/>
      <c r="J5" s="876">
        <f>+F5+B5</f>
        <v>1272336</v>
      </c>
      <c r="K5" s="876"/>
      <c r="L5" s="876">
        <v>1286781</v>
      </c>
      <c r="M5" s="876"/>
      <c r="N5" s="876">
        <f t="shared" ref="N5:N18" si="0">J5+L5</f>
        <v>2559117</v>
      </c>
      <c r="O5" s="877"/>
      <c r="P5" s="877"/>
      <c r="Q5" s="878"/>
      <c r="R5" s="879"/>
      <c r="S5" s="879"/>
    </row>
    <row r="6" spans="1:19" s="607" customFormat="1" ht="23.25" hidden="1" customHeight="1">
      <c r="A6" s="874" t="s">
        <v>485</v>
      </c>
      <c r="B6" s="875">
        <v>545438</v>
      </c>
      <c r="C6" s="875"/>
      <c r="D6" s="875">
        <v>679205</v>
      </c>
      <c r="E6" s="875"/>
      <c r="F6" s="875">
        <v>890402</v>
      </c>
      <c r="G6" s="875"/>
      <c r="H6" s="875">
        <v>801857</v>
      </c>
      <c r="I6" s="875"/>
      <c r="J6" s="876">
        <f>+F6+B6</f>
        <v>1435840</v>
      </c>
      <c r="K6" s="876"/>
      <c r="L6" s="876">
        <f>+H6+D6</f>
        <v>1481062</v>
      </c>
      <c r="M6" s="876"/>
      <c r="N6" s="876">
        <f t="shared" si="0"/>
        <v>2916902</v>
      </c>
      <c r="O6" s="877"/>
      <c r="P6" s="877"/>
      <c r="Q6" s="878"/>
      <c r="R6" s="879"/>
      <c r="S6" s="879"/>
    </row>
    <row r="7" spans="1:19" s="607" customFormat="1" ht="23.25" hidden="1" customHeight="1">
      <c r="A7" s="874" t="s">
        <v>486</v>
      </c>
      <c r="B7" s="875">
        <v>615631</v>
      </c>
      <c r="C7" s="875"/>
      <c r="D7" s="875">
        <v>788594</v>
      </c>
      <c r="E7" s="875"/>
      <c r="F7" s="875">
        <v>1078877</v>
      </c>
      <c r="G7" s="875"/>
      <c r="H7" s="875">
        <v>1009422</v>
      </c>
      <c r="I7" s="875"/>
      <c r="J7" s="876">
        <f t="shared" ref="J7" si="1">+F7+B7</f>
        <v>1694508</v>
      </c>
      <c r="K7" s="876"/>
      <c r="L7" s="876">
        <f t="shared" ref="L7:L18" si="2">+H7+D7</f>
        <v>1798016</v>
      </c>
      <c r="M7" s="876"/>
      <c r="N7" s="876">
        <f t="shared" si="0"/>
        <v>3492524</v>
      </c>
      <c r="O7" s="877"/>
      <c r="P7" s="877"/>
      <c r="Q7" s="878"/>
      <c r="R7" s="879"/>
      <c r="S7" s="879"/>
    </row>
    <row r="8" spans="1:19" s="606" customFormat="1" ht="15.75" customHeight="1">
      <c r="A8" s="880">
        <v>2010</v>
      </c>
      <c r="B8" s="881">
        <v>904636</v>
      </c>
      <c r="C8" s="881">
        <f>+B8/(D8+B8)</f>
        <v>0.44922151608959443</v>
      </c>
      <c r="D8" s="881">
        <v>1109150</v>
      </c>
      <c r="E8" s="881">
        <f>+D8/(B8+D8)</f>
        <v>0.55077848391040563</v>
      </c>
      <c r="F8" s="881">
        <v>1210182</v>
      </c>
      <c r="G8" s="881">
        <f>+F8/(H8+F8)</f>
        <v>0.51190334687910699</v>
      </c>
      <c r="H8" s="881">
        <v>1153901</v>
      </c>
      <c r="I8" s="881">
        <f>+H8/(F8+H8)</f>
        <v>0.48809665312089295</v>
      </c>
      <c r="J8" s="890">
        <f t="shared" ref="J8:J22" si="3">+B8+F8</f>
        <v>2114818</v>
      </c>
      <c r="K8" s="882">
        <f>+J8/(L8+J8)</f>
        <v>0.48307018780141664</v>
      </c>
      <c r="L8" s="882">
        <f t="shared" si="2"/>
        <v>2263051</v>
      </c>
      <c r="M8" s="882">
        <f>+L8/(J8+L8)</f>
        <v>0.51692981219858336</v>
      </c>
      <c r="N8" s="882">
        <f t="shared" si="0"/>
        <v>4377869</v>
      </c>
      <c r="O8" s="1276">
        <f>+Tabla52[[#This Row],[SFS-Hombres ]]/Tabla52[[#This Row],[SFS-Mujeres  ]]</f>
        <v>0.93449860387591799</v>
      </c>
      <c r="P8" s="1276">
        <f>H8/F8</f>
        <v>0.95349377201115204</v>
      </c>
      <c r="Q8" s="1277">
        <f>+Tabla52[[#This Row],[SFS-Mujeres  ]]/Tabla52[[#This Row],[SFS-Hombres ]]</f>
        <v>1.0700925564280237</v>
      </c>
      <c r="R8" s="1278">
        <f>+Tabla52[[#This Row],[SFS-Mujeres  ]]/Tabla52[[#This Row],[SFS-Total ]]</f>
        <v>0.51692981219858336</v>
      </c>
      <c r="S8" s="1278">
        <f>+Tabla52[[#This Row],[SFS-Hombres ]]/Tabla52[[#This Row],[SFS-Total ]]</f>
        <v>0.48307018780141664</v>
      </c>
    </row>
    <row r="9" spans="1:19" s="606" customFormat="1" ht="15.75" customHeight="1">
      <c r="A9" s="880">
        <v>2011</v>
      </c>
      <c r="B9" s="881">
        <v>899174</v>
      </c>
      <c r="C9" s="881">
        <f t="shared" ref="C9:C19" si="4">+B9/(D9+B9)</f>
        <v>0.4488179504419178</v>
      </c>
      <c r="D9" s="881">
        <v>1104253</v>
      </c>
      <c r="E9" s="881">
        <f t="shared" ref="E9:E19" si="5">+D9/(B9+D9)</f>
        <v>0.55118204955808225</v>
      </c>
      <c r="F9" s="881">
        <v>1279458</v>
      </c>
      <c r="G9" s="881">
        <f t="shared" ref="G9:G19" si="6">+F9/(H9+F9)</f>
        <v>0.50824116566822497</v>
      </c>
      <c r="H9" s="881">
        <v>1237965</v>
      </c>
      <c r="I9" s="881">
        <f t="shared" ref="I9:I23" si="7">+H9/(F9+H9)</f>
        <v>0.49175883433177497</v>
      </c>
      <c r="J9" s="890">
        <f t="shared" si="3"/>
        <v>2178632</v>
      </c>
      <c r="K9" s="882">
        <f t="shared" ref="K9:K23" si="8">+J9/(L9+J9)</f>
        <v>0.48190760587057746</v>
      </c>
      <c r="L9" s="882">
        <f t="shared" si="2"/>
        <v>2342218</v>
      </c>
      <c r="M9" s="882">
        <f t="shared" ref="M9:M23" si="9">+L9/(J9+L9)</f>
        <v>0.51809239412942254</v>
      </c>
      <c r="N9" s="882">
        <f t="shared" si="0"/>
        <v>4520850</v>
      </c>
      <c r="O9" s="1276">
        <f>+Tabla52[[#This Row],[SFS-Hombres ]]/Tabla52[[#This Row],[SFS-Mujeres  ]]</f>
        <v>0.93015765398438577</v>
      </c>
      <c r="P9" s="1276">
        <f>H9/F9</f>
        <v>0.96756986161327685</v>
      </c>
      <c r="Q9" s="1277">
        <f>+Tabla52[[#This Row],[SFS-Mujeres  ]]/Tabla52[[#This Row],[SFS-Hombres ]]</f>
        <v>1.0750865680849266</v>
      </c>
      <c r="R9" s="1278">
        <f>+Tabla52[[#This Row],[SFS-Mujeres  ]]/Tabla52[[#This Row],[SFS-Total ]]</f>
        <v>0.51809239412942254</v>
      </c>
      <c r="S9" s="1278">
        <f>+Tabla52[[#This Row],[SFS-Hombres ]]/Tabla52[[#This Row],[SFS-Total ]]</f>
        <v>0.48190760587057746</v>
      </c>
    </row>
    <row r="10" spans="1:19" s="606" customFormat="1" ht="15.75" customHeight="1">
      <c r="A10" s="880">
        <v>2012</v>
      </c>
      <c r="B10" s="881">
        <v>1031326</v>
      </c>
      <c r="C10" s="881">
        <f t="shared" si="4"/>
        <v>0.44775025604000435</v>
      </c>
      <c r="D10" s="881">
        <v>1272025</v>
      </c>
      <c r="E10" s="881">
        <f t="shared" si="5"/>
        <v>0.55224974395999571</v>
      </c>
      <c r="F10" s="881">
        <v>1360788</v>
      </c>
      <c r="G10" s="881">
        <f t="shared" si="6"/>
        <v>0.50616814170154789</v>
      </c>
      <c r="H10" s="881">
        <v>1327623</v>
      </c>
      <c r="I10" s="881">
        <f t="shared" si="7"/>
        <v>0.49383185829845211</v>
      </c>
      <c r="J10" s="890">
        <f t="shared" si="3"/>
        <v>2392114</v>
      </c>
      <c r="K10" s="882">
        <f t="shared" si="8"/>
        <v>0.47921235026830206</v>
      </c>
      <c r="L10" s="882">
        <f t="shared" si="2"/>
        <v>2599648</v>
      </c>
      <c r="M10" s="882">
        <f t="shared" si="9"/>
        <v>0.520787649731698</v>
      </c>
      <c r="N10" s="882">
        <f t="shared" si="0"/>
        <v>4991762</v>
      </c>
      <c r="O10" s="1276">
        <f>+Tabla52[[#This Row],[SFS-Hombres ]]/Tabla52[[#This Row],[SFS-Mujeres  ]]</f>
        <v>0.92016842280185629</v>
      </c>
      <c r="P10" s="1276">
        <f t="shared" ref="P10:P23" si="10">H10/F10</f>
        <v>0.97562809195848288</v>
      </c>
      <c r="Q10" s="1277">
        <f>+Tabla52[[#This Row],[SFS-Mujeres  ]]/Tabla52[[#This Row],[SFS-Hombres ]]</f>
        <v>1.0867575709184429</v>
      </c>
      <c r="R10" s="1278">
        <f>+Tabla52[[#This Row],[SFS-Mujeres  ]]/Tabla52[[#This Row],[SFS-Total ]]</f>
        <v>0.520787649731698</v>
      </c>
      <c r="S10" s="1278">
        <f>+Tabla52[[#This Row],[SFS-Hombres ]]/Tabla52[[#This Row],[SFS-Total ]]</f>
        <v>0.47921235026830206</v>
      </c>
    </row>
    <row r="11" spans="1:19" s="606" customFormat="1" ht="15.75" customHeight="1">
      <c r="A11" s="880">
        <v>2013</v>
      </c>
      <c r="B11" s="881">
        <v>1243431</v>
      </c>
      <c r="C11" s="881">
        <f t="shared" si="4"/>
        <v>0.45186868152773885</v>
      </c>
      <c r="D11" s="881">
        <v>1508322</v>
      </c>
      <c r="E11" s="881">
        <f t="shared" si="5"/>
        <v>0.54813131847226115</v>
      </c>
      <c r="F11" s="881">
        <v>1462398</v>
      </c>
      <c r="G11" s="881">
        <f t="shared" si="6"/>
        <v>0.50410551483362842</v>
      </c>
      <c r="H11" s="881">
        <v>1438578</v>
      </c>
      <c r="I11" s="881">
        <f t="shared" si="7"/>
        <v>0.49589448516637158</v>
      </c>
      <c r="J11" s="890">
        <f t="shared" si="3"/>
        <v>2705829</v>
      </c>
      <c r="K11" s="882">
        <f t="shared" si="8"/>
        <v>0.47867658258515489</v>
      </c>
      <c r="L11" s="882">
        <f t="shared" si="2"/>
        <v>2946900</v>
      </c>
      <c r="M11" s="882">
        <f t="shared" si="9"/>
        <v>0.52132341741484511</v>
      </c>
      <c r="N11" s="882">
        <f t="shared" si="0"/>
        <v>5652729</v>
      </c>
      <c r="O11" s="1276">
        <f>+Tabla52[[#This Row],[SFS-Hombres ]]/Tabla52[[#This Row],[SFS-Mujeres  ]]</f>
        <v>0.91819505242797517</v>
      </c>
      <c r="P11" s="1276">
        <f t="shared" si="10"/>
        <v>0.98371168450722712</v>
      </c>
      <c r="Q11" s="1277">
        <f>+Tabla52[[#This Row],[SFS-Mujeres  ]]/Tabla52[[#This Row],[SFS-Hombres ]]</f>
        <v>1.0890932132074864</v>
      </c>
      <c r="R11" s="1278">
        <f>+Tabla52[[#This Row],[SFS-Mujeres  ]]/Tabla52[[#This Row],[SFS-Total ]]</f>
        <v>0.52132341741484511</v>
      </c>
      <c r="S11" s="1278">
        <f>+Tabla52[[#This Row],[SFS-Hombres ]]/Tabla52[[#This Row],[SFS-Total ]]</f>
        <v>0.47867658258515489</v>
      </c>
    </row>
    <row r="12" spans="1:19" s="606" customFormat="1" ht="15.75" customHeight="1">
      <c r="A12" s="880">
        <v>2014</v>
      </c>
      <c r="B12" s="881">
        <v>1400518</v>
      </c>
      <c r="C12" s="881">
        <f t="shared" si="4"/>
        <v>0.46441724260738826</v>
      </c>
      <c r="D12" s="881">
        <v>1615128</v>
      </c>
      <c r="E12" s="881">
        <f t="shared" si="5"/>
        <v>0.53558275739261174</v>
      </c>
      <c r="F12" s="881">
        <v>1578325</v>
      </c>
      <c r="G12" s="881">
        <f t="shared" si="6"/>
        <v>0.50239543620939531</v>
      </c>
      <c r="H12" s="881">
        <v>1563274</v>
      </c>
      <c r="I12" s="881">
        <f t="shared" si="7"/>
        <v>0.49760456379060475</v>
      </c>
      <c r="J12" s="890">
        <f t="shared" si="3"/>
        <v>2978843</v>
      </c>
      <c r="K12" s="882">
        <f t="shared" si="8"/>
        <v>0.48379478159469047</v>
      </c>
      <c r="L12" s="882">
        <f t="shared" si="2"/>
        <v>3178402</v>
      </c>
      <c r="M12" s="882">
        <f t="shared" si="9"/>
        <v>0.51620521840530953</v>
      </c>
      <c r="N12" s="882">
        <f t="shared" si="0"/>
        <v>6157245</v>
      </c>
      <c r="O12" s="1276">
        <f>+Tabla52[[#This Row],[SFS-Hombres ]]/Tabla52[[#This Row],[SFS-Mujeres  ]]</f>
        <v>0.93721404655547036</v>
      </c>
      <c r="P12" s="1276">
        <f t="shared" si="10"/>
        <v>0.99046394120349102</v>
      </c>
      <c r="Q12" s="1277">
        <f>+Tabla52[[#This Row],[SFS-Mujeres  ]]/Tabla52[[#This Row],[SFS-Hombres ]]</f>
        <v>1.0669921174093431</v>
      </c>
      <c r="R12" s="1278">
        <f>+Tabla52[[#This Row],[SFS-Mujeres  ]]/Tabla52[[#This Row],[SFS-Total ]]</f>
        <v>0.51620521840530953</v>
      </c>
      <c r="S12" s="1278">
        <f>+Tabla52[[#This Row],[SFS-Hombres ]]/Tabla52[[#This Row],[SFS-Total ]]</f>
        <v>0.48379478159469047</v>
      </c>
    </row>
    <row r="13" spans="1:19" s="606" customFormat="1" ht="15.75" customHeight="1">
      <c r="A13" s="880">
        <v>2015</v>
      </c>
      <c r="B13" s="881">
        <v>1572793</v>
      </c>
      <c r="C13" s="881">
        <f t="shared" si="4"/>
        <v>0.47410340311176957</v>
      </c>
      <c r="D13" s="881">
        <v>1744612</v>
      </c>
      <c r="E13" s="881">
        <f t="shared" si="5"/>
        <v>0.52589659688823043</v>
      </c>
      <c r="F13" s="881">
        <v>1674811</v>
      </c>
      <c r="G13" s="881">
        <f t="shared" si="6"/>
        <v>0.50146474170304067</v>
      </c>
      <c r="H13" s="881">
        <v>1665027</v>
      </c>
      <c r="I13" s="881">
        <f t="shared" si="7"/>
        <v>0.49853525829695933</v>
      </c>
      <c r="J13" s="890">
        <f t="shared" si="3"/>
        <v>3247604</v>
      </c>
      <c r="K13" s="882">
        <f t="shared" si="8"/>
        <v>0.48783017234011139</v>
      </c>
      <c r="L13" s="882">
        <f t="shared" si="2"/>
        <v>3409639</v>
      </c>
      <c r="M13" s="882">
        <f t="shared" si="9"/>
        <v>0.51216982765988861</v>
      </c>
      <c r="N13" s="882">
        <f t="shared" si="0"/>
        <v>6657243</v>
      </c>
      <c r="O13" s="1276">
        <f>+Tabla52[[#This Row],[SFS-Hombres ]]/Tabla52[[#This Row],[SFS-Mujeres  ]]</f>
        <v>0.95247737370437169</v>
      </c>
      <c r="P13" s="1276">
        <f t="shared" si="10"/>
        <v>0.99415814679984782</v>
      </c>
      <c r="Q13" s="1277">
        <f>+Tabla52[[#This Row],[SFS-Mujeres  ]]/Tabla52[[#This Row],[SFS-Hombres ]]</f>
        <v>1.0498937062523632</v>
      </c>
      <c r="R13" s="1278">
        <f>+Tabla52[[#This Row],[SFS-Mujeres  ]]/Tabla52[[#This Row],[SFS-Total ]]</f>
        <v>0.51216982765988861</v>
      </c>
      <c r="S13" s="1278">
        <f>+Tabla52[[#This Row],[SFS-Hombres ]]/Tabla52[[#This Row],[SFS-Total ]]</f>
        <v>0.48783017234011139</v>
      </c>
    </row>
    <row r="14" spans="1:19" s="606" customFormat="1" ht="15.75" customHeight="1">
      <c r="A14" s="880">
        <v>2016</v>
      </c>
      <c r="B14" s="881">
        <v>1575598</v>
      </c>
      <c r="C14" s="881">
        <f t="shared" si="4"/>
        <v>0.47073976387692151</v>
      </c>
      <c r="D14" s="881">
        <v>1771470</v>
      </c>
      <c r="E14" s="881">
        <f t="shared" si="5"/>
        <v>0.52926023612307849</v>
      </c>
      <c r="F14" s="881">
        <v>1809250</v>
      </c>
      <c r="G14" s="881">
        <f t="shared" si="6"/>
        <v>0.50378861288763255</v>
      </c>
      <c r="H14" s="881">
        <v>1782038</v>
      </c>
      <c r="I14" s="881">
        <f t="shared" si="7"/>
        <v>0.49621138711236751</v>
      </c>
      <c r="J14" s="890">
        <f t="shared" si="3"/>
        <v>3384848</v>
      </c>
      <c r="K14" s="882">
        <f t="shared" si="8"/>
        <v>0.48784582399634724</v>
      </c>
      <c r="L14" s="882">
        <f t="shared" si="2"/>
        <v>3553508</v>
      </c>
      <c r="M14" s="882">
        <f t="shared" si="9"/>
        <v>0.51215417600365276</v>
      </c>
      <c r="N14" s="882">
        <f t="shared" si="0"/>
        <v>6938356</v>
      </c>
      <c r="O14" s="1276">
        <f>+Tabla52[[#This Row],[SFS-Hombres ]]/Tabla52[[#This Row],[SFS-Mujeres  ]]</f>
        <v>0.95253704226921676</v>
      </c>
      <c r="P14" s="1276">
        <f t="shared" si="10"/>
        <v>0.98495951361061218</v>
      </c>
      <c r="Q14" s="1277">
        <f>+Tabla52[[#This Row],[SFS-Mujeres  ]]/Tabla52[[#This Row],[SFS-Hombres ]]</f>
        <v>1.0498279390980039</v>
      </c>
      <c r="R14" s="1278">
        <f>+Tabla52[[#This Row],[SFS-Mujeres  ]]/Tabla52[[#This Row],[SFS-Total ]]</f>
        <v>0.51215417600365276</v>
      </c>
      <c r="S14" s="1278">
        <f>+Tabla52[[#This Row],[SFS-Hombres ]]/Tabla52[[#This Row],[SFS-Total ]]</f>
        <v>0.48784582399634724</v>
      </c>
    </row>
    <row r="15" spans="1:19" s="606" customFormat="1" ht="15.75" customHeight="1">
      <c r="A15" s="880">
        <v>2017</v>
      </c>
      <c r="B15" s="881">
        <v>1677875</v>
      </c>
      <c r="C15" s="881">
        <f t="shared" si="4"/>
        <v>0.47308221078369456</v>
      </c>
      <c r="D15" s="881">
        <v>1868813</v>
      </c>
      <c r="E15" s="881">
        <f t="shared" si="5"/>
        <v>0.5269177892163055</v>
      </c>
      <c r="F15" s="883">
        <v>1977166</v>
      </c>
      <c r="G15" s="883">
        <f t="shared" si="6"/>
        <v>0.50662892764603629</v>
      </c>
      <c r="H15" s="883">
        <v>1925426</v>
      </c>
      <c r="I15" s="883">
        <f t="shared" si="7"/>
        <v>0.49337107235396371</v>
      </c>
      <c r="J15" s="890">
        <f t="shared" si="3"/>
        <v>3655041</v>
      </c>
      <c r="K15" s="884">
        <f t="shared" si="8"/>
        <v>0.49065694939645171</v>
      </c>
      <c r="L15" s="884">
        <f t="shared" si="2"/>
        <v>3794239</v>
      </c>
      <c r="M15" s="884">
        <f t="shared" si="9"/>
        <v>0.50934305060354823</v>
      </c>
      <c r="N15" s="884">
        <f t="shared" si="0"/>
        <v>7449280</v>
      </c>
      <c r="O15" s="1276">
        <f>+Tabla52[[#This Row],[SFS-Hombres ]]/Tabla52[[#This Row],[SFS-Mujeres  ]]</f>
        <v>0.96331332844346385</v>
      </c>
      <c r="P15" s="1279">
        <f t="shared" si="10"/>
        <v>0.97383123116622483</v>
      </c>
      <c r="Q15" s="1277">
        <f>+Tabla52[[#This Row],[SFS-Mujeres  ]]/Tabla52[[#This Row],[SFS-Hombres ]]</f>
        <v>1.0380838409199786</v>
      </c>
      <c r="R15" s="1278">
        <f>+Tabla52[[#This Row],[SFS-Mujeres  ]]/Tabla52[[#This Row],[SFS-Total ]]</f>
        <v>0.50934305060354823</v>
      </c>
      <c r="S15" s="1278">
        <f>+Tabla52[[#This Row],[SFS-Hombres ]]/Tabla52[[#This Row],[SFS-Total ]]</f>
        <v>0.49065694939645171</v>
      </c>
    </row>
    <row r="16" spans="1:19" s="606" customFormat="1" ht="15.75" customHeight="1">
      <c r="A16" s="880">
        <v>2018</v>
      </c>
      <c r="B16" s="881">
        <v>1712181</v>
      </c>
      <c r="C16" s="881">
        <f t="shared" si="4"/>
        <v>0.47295857906440342</v>
      </c>
      <c r="D16" s="881">
        <v>1907969</v>
      </c>
      <c r="E16" s="881">
        <f t="shared" si="5"/>
        <v>0.52704142093559658</v>
      </c>
      <c r="F16" s="883">
        <v>2096180</v>
      </c>
      <c r="G16" s="883">
        <f t="shared" si="6"/>
        <v>0.50461881561015964</v>
      </c>
      <c r="H16" s="883">
        <v>2057807</v>
      </c>
      <c r="I16" s="883">
        <f t="shared" si="7"/>
        <v>0.49538118438984041</v>
      </c>
      <c r="J16" s="890">
        <f t="shared" si="3"/>
        <v>3808361</v>
      </c>
      <c r="K16" s="884">
        <f t="shared" si="8"/>
        <v>0.48987572511263949</v>
      </c>
      <c r="L16" s="884">
        <f t="shared" si="2"/>
        <v>3965776</v>
      </c>
      <c r="M16" s="884">
        <f t="shared" si="9"/>
        <v>0.51012427488736045</v>
      </c>
      <c r="N16" s="884">
        <f t="shared" si="0"/>
        <v>7774137</v>
      </c>
      <c r="O16" s="1276">
        <f>+Tabla52[[#This Row],[SFS-Hombres ]]/Tabla52[[#This Row],[SFS-Mujeres  ]]</f>
        <v>0.9603066335567112</v>
      </c>
      <c r="P16" s="1279">
        <f t="shared" si="10"/>
        <v>0.9816938430859945</v>
      </c>
      <c r="Q16" s="1277">
        <f>+Tabla52[[#This Row],[SFS-Mujeres  ]]/Tabla52[[#This Row],[SFS-Hombres ]]</f>
        <v>1.04133405420337</v>
      </c>
      <c r="R16" s="1278">
        <f>+Tabla52[[#This Row],[SFS-Mujeres  ]]/Tabla52[[#This Row],[SFS-Total ]]</f>
        <v>0.51012427488736045</v>
      </c>
      <c r="S16" s="1278">
        <f>+Tabla52[[#This Row],[SFS-Hombres ]]/Tabla52[[#This Row],[SFS-Total ]]</f>
        <v>0.48987572511263949</v>
      </c>
    </row>
    <row r="17" spans="1:19" s="606" customFormat="1" ht="15.75" customHeight="1">
      <c r="A17" s="880">
        <v>2019</v>
      </c>
      <c r="B17" s="881">
        <v>1758351</v>
      </c>
      <c r="C17" s="881">
        <f t="shared" si="4"/>
        <v>0.47188066754296931</v>
      </c>
      <c r="D17" s="881">
        <v>1967911</v>
      </c>
      <c r="E17" s="881">
        <f t="shared" si="5"/>
        <v>0.52811933245703069</v>
      </c>
      <c r="F17" s="883">
        <v>2126390</v>
      </c>
      <c r="G17" s="883">
        <f t="shared" si="6"/>
        <v>0.50285184837469832</v>
      </c>
      <c r="H17" s="883">
        <v>2102271</v>
      </c>
      <c r="I17" s="883">
        <f t="shared" si="7"/>
        <v>0.49714815162530174</v>
      </c>
      <c r="J17" s="890">
        <f t="shared" si="3"/>
        <v>3884741</v>
      </c>
      <c r="K17" s="884">
        <f t="shared" si="8"/>
        <v>0.48834426178606632</v>
      </c>
      <c r="L17" s="884">
        <f t="shared" si="2"/>
        <v>4070182</v>
      </c>
      <c r="M17" s="884">
        <f t="shared" si="9"/>
        <v>0.51165573821393373</v>
      </c>
      <c r="N17" s="884">
        <f t="shared" si="0"/>
        <v>7954923</v>
      </c>
      <c r="O17" s="1276">
        <f>+Tabla52[[#This Row],[SFS-Hombres ]]/Tabla52[[#This Row],[SFS-Mujeres  ]]</f>
        <v>0.95443913810242387</v>
      </c>
      <c r="P17" s="1279">
        <f t="shared" si="10"/>
        <v>0.98865730181199118</v>
      </c>
      <c r="Q17" s="1277">
        <f>+Tabla52[[#This Row],[SFS-Mujeres  ]]/Tabla52[[#This Row],[SFS-Hombres ]]</f>
        <v>1.0477357435154622</v>
      </c>
      <c r="R17" s="1278">
        <f>+Tabla52[[#This Row],[SFS-Mujeres  ]]/Tabla52[[#This Row],[SFS-Total ]]</f>
        <v>0.51165573821393373</v>
      </c>
      <c r="S17" s="1278">
        <f>+Tabla52[[#This Row],[SFS-Hombres ]]/Tabla52[[#This Row],[SFS-Total ]]</f>
        <v>0.48834426178606632</v>
      </c>
    </row>
    <row r="18" spans="1:19" s="606" customFormat="1" ht="15.75" customHeight="1">
      <c r="A18" s="880">
        <v>2020</v>
      </c>
      <c r="B18" s="881">
        <v>2853424</v>
      </c>
      <c r="C18" s="881">
        <f t="shared" si="4"/>
        <v>0.49652060898173761</v>
      </c>
      <c r="D18" s="881">
        <v>2893415</v>
      </c>
      <c r="E18" s="881">
        <f t="shared" si="5"/>
        <v>0.50347939101826233</v>
      </c>
      <c r="F18" s="883">
        <v>2107686</v>
      </c>
      <c r="G18" s="883">
        <f t="shared" si="6"/>
        <v>0.50005563591854907</v>
      </c>
      <c r="H18" s="883">
        <v>2107217</v>
      </c>
      <c r="I18" s="883">
        <f t="shared" si="7"/>
        <v>0.49994436408145099</v>
      </c>
      <c r="J18" s="890">
        <f t="shared" si="3"/>
        <v>4961110</v>
      </c>
      <c r="K18" s="884">
        <f t="shared" si="8"/>
        <v>0.49801631080186576</v>
      </c>
      <c r="L18" s="884">
        <f t="shared" si="2"/>
        <v>5000632</v>
      </c>
      <c r="M18" s="884">
        <f t="shared" si="9"/>
        <v>0.50198368919813419</v>
      </c>
      <c r="N18" s="884">
        <f t="shared" si="0"/>
        <v>9961742</v>
      </c>
      <c r="O18" s="1276">
        <f>+Tabla52[[#This Row],[SFS-Hombres ]]/Tabla52[[#This Row],[SFS-Mujeres  ]]</f>
        <v>0.99209659898988767</v>
      </c>
      <c r="P18" s="1279">
        <f t="shared" si="10"/>
        <v>0.99977748108589226</v>
      </c>
      <c r="Q18" s="1277">
        <f>+Tabla52[[#This Row],[SFS-Mujeres  ]]/Tabla52[[#This Row],[SFS-Hombres ]]</f>
        <v>1.0079663623664865</v>
      </c>
      <c r="R18" s="1278">
        <f>+Tabla52[[#This Row],[SFS-Mujeres  ]]/Tabla52[[#This Row],[SFS-Total ]]</f>
        <v>0.50198368919813419</v>
      </c>
      <c r="S18" s="1278">
        <f>+Tabla52[[#This Row],[SFS-Hombres ]]/Tabla52[[#This Row],[SFS-Total ]]</f>
        <v>0.49801631080186576</v>
      </c>
    </row>
    <row r="19" spans="1:19" s="606" customFormat="1" ht="15.75" customHeight="1">
      <c r="A19" s="880">
        <v>2021</v>
      </c>
      <c r="B19" s="881">
        <v>2856987</v>
      </c>
      <c r="C19" s="881">
        <f t="shared" si="4"/>
        <v>0.49708783844797927</v>
      </c>
      <c r="D19" s="881">
        <v>2890462</v>
      </c>
      <c r="E19" s="881">
        <f t="shared" si="5"/>
        <v>0.50291216155202079</v>
      </c>
      <c r="F19" s="883">
        <v>2140921</v>
      </c>
      <c r="G19" s="883">
        <f t="shared" si="6"/>
        <v>0.49958964931526156</v>
      </c>
      <c r="H19" s="883">
        <v>2144438</v>
      </c>
      <c r="I19" s="883">
        <f t="shared" si="7"/>
        <v>0.50041035068473838</v>
      </c>
      <c r="J19" s="890">
        <f t="shared" si="3"/>
        <v>4997908</v>
      </c>
      <c r="K19" s="884">
        <f t="shared" si="8"/>
        <v>0.49815644832433753</v>
      </c>
      <c r="L19" s="884">
        <f>+H19+D19</f>
        <v>5034900</v>
      </c>
      <c r="M19" s="884">
        <f t="shared" si="9"/>
        <v>0.50184355167566252</v>
      </c>
      <c r="N19" s="884">
        <f>J19+L19</f>
        <v>10032808</v>
      </c>
      <c r="O19" s="1276">
        <f>+Tabla52[[#This Row],[SFS-Hombres ]]/Tabla52[[#This Row],[SFS-Mujeres  ]]</f>
        <v>0.99265288287751496</v>
      </c>
      <c r="P19" s="1279">
        <f t="shared" si="10"/>
        <v>1.0016427509469055</v>
      </c>
      <c r="Q19" s="1277">
        <f>+Tabla52[[#This Row],[SFS-Mujeres  ]]/Tabla52[[#This Row],[SFS-Hombres ]]</f>
        <v>1.0074014967862555</v>
      </c>
      <c r="R19" s="1278">
        <f>+Tabla52[[#This Row],[SFS-Mujeres  ]]/Tabla52[[#This Row],[SFS-Total ]]</f>
        <v>0.50184355167566252</v>
      </c>
      <c r="S19" s="1278">
        <f>+Tabla52[[#This Row],[SFS-Hombres ]]/Tabla52[[#This Row],[SFS-Total ]]</f>
        <v>0.49815644832433753</v>
      </c>
    </row>
    <row r="20" spans="1:19" s="606" customFormat="1" ht="15.75" customHeight="1">
      <c r="A20" s="885">
        <v>2022</v>
      </c>
      <c r="B20" s="886">
        <v>2873492</v>
      </c>
      <c r="C20" s="886">
        <v>0.49798819833139263</v>
      </c>
      <c r="D20" s="886">
        <v>2896709</v>
      </c>
      <c r="E20" s="886">
        <v>0.50201180166860737</v>
      </c>
      <c r="F20" s="887">
        <v>2278367</v>
      </c>
      <c r="G20" s="887">
        <v>0.49866751588453262</v>
      </c>
      <c r="H20" s="887">
        <v>2290543</v>
      </c>
      <c r="I20" s="887">
        <v>0.50133248411546738</v>
      </c>
      <c r="J20" s="890">
        <f t="shared" si="3"/>
        <v>5151859</v>
      </c>
      <c r="K20" s="888">
        <v>0.4982883924933198</v>
      </c>
      <c r="L20" s="884">
        <f>+H20+D20</f>
        <v>5187252</v>
      </c>
      <c r="M20" s="888">
        <v>0.5017116075066802</v>
      </c>
      <c r="N20" s="884">
        <f>J20+L20</f>
        <v>10339111</v>
      </c>
      <c r="O20" s="1276">
        <f>+Tabla52[[#This Row],[SFS-Hombres ]]/Tabla52[[#This Row],[SFS-Mujeres  ]]</f>
        <v>0.99317692681982672</v>
      </c>
      <c r="P20" s="1280">
        <v>1.0053441785278667</v>
      </c>
      <c r="Q20" s="1277">
        <f>+Tabla52[[#This Row],[SFS-Mujeres  ]]/Tabla52[[#This Row],[SFS-Hombres ]]</f>
        <v>1.006869947333574</v>
      </c>
      <c r="R20" s="1278">
        <f>+Tabla52[[#This Row],[SFS-Mujeres  ]]/Tabla52[[#This Row],[SFS-Total ]]</f>
        <v>0.5017116075066802</v>
      </c>
      <c r="S20" s="1278">
        <f>+Tabla52[[#This Row],[SFS-Hombres ]]/Tabla52[[#This Row],[SFS-Total ]]</f>
        <v>0.4982883924933198</v>
      </c>
    </row>
    <row r="21" spans="1:19" s="606" customFormat="1" ht="15.75" customHeight="1">
      <c r="A21" s="885">
        <v>2023</v>
      </c>
      <c r="B21" s="1039">
        <v>2824789</v>
      </c>
      <c r="C21" s="1039">
        <v>0.49818060334167813</v>
      </c>
      <c r="D21" s="1039">
        <v>2865397</v>
      </c>
      <c r="E21" s="1039">
        <v>0.50181939665832187</v>
      </c>
      <c r="F21" s="1040">
        <v>2284920</v>
      </c>
      <c r="G21" s="1040">
        <v>0.49804467742540059</v>
      </c>
      <c r="H21" s="1040">
        <v>2292148</v>
      </c>
      <c r="I21" s="1040">
        <v>0.50078958844395582</v>
      </c>
      <c r="J21" s="890">
        <f t="shared" si="3"/>
        <v>5109709</v>
      </c>
      <c r="K21" s="1041">
        <v>0.49767045794328257</v>
      </c>
      <c r="L21" s="884">
        <v>5157545</v>
      </c>
      <c r="M21" s="1041">
        <v>0.50232954205671743</v>
      </c>
      <c r="N21" s="884">
        <v>10267254</v>
      </c>
      <c r="O21" s="1276">
        <f>+Tabla52[[#This Row],[SFS-Hombres ]]/Tabla52[[#This Row],[SFS-Mujeres  ]]</f>
        <v>0.99072504457062416</v>
      </c>
      <c r="P21" s="1281">
        <f>H21/F21</f>
        <v>1.0031633492638692</v>
      </c>
      <c r="Q21" s="1277">
        <f>+Tabla52[[#This Row],[SFS-Mujeres  ]]/Tabla52[[#This Row],[SFS-Hombres ]]</f>
        <v>1.0093617855733077</v>
      </c>
      <c r="R21" s="1278">
        <f>+Tabla52[[#This Row],[SFS-Mujeres  ]]/Tabla52[[#This Row],[SFS-Total ]]</f>
        <v>0.50232954205671743</v>
      </c>
      <c r="S21" s="1278">
        <f>+Tabla52[[#This Row],[SFS-Hombres ]]/Tabla52[[#This Row],[SFS-Total ]]</f>
        <v>0.49767045794328257</v>
      </c>
    </row>
    <row r="22" spans="1:19" s="606" customFormat="1" ht="15.75" customHeight="1">
      <c r="A22" s="885">
        <v>2024</v>
      </c>
      <c r="B22" s="1039">
        <v>2854248</v>
      </c>
      <c r="C22" s="1039"/>
      <c r="D22" s="1039">
        <v>2884144</v>
      </c>
      <c r="E22" s="1039"/>
      <c r="F22" s="889">
        <v>2338456</v>
      </c>
      <c r="G22" s="889"/>
      <c r="H22" s="889">
        <v>2360910</v>
      </c>
      <c r="I22" s="1040">
        <f>+H22/(F22+H22)</f>
        <v>0.50238904567126719</v>
      </c>
      <c r="J22" s="890">
        <f t="shared" si="3"/>
        <v>5192704</v>
      </c>
      <c r="K22" s="1041">
        <f>+J22/(L22+J22)</f>
        <v>0.49749227755615716</v>
      </c>
      <c r="L22" s="884">
        <f>+H22+D22</f>
        <v>5245054</v>
      </c>
      <c r="M22" s="1041">
        <f>+L22/(J22+L22)</f>
        <v>0.50250772244384279</v>
      </c>
      <c r="N22" s="884">
        <f>J22+L22</f>
        <v>10437758</v>
      </c>
      <c r="O22" s="1276">
        <f>+Tabla52[[#This Row],[SFS-Hombres ]]/Tabla52[[#This Row],[SFS-Mujeres  ]]</f>
        <v>0.99001916853477578</v>
      </c>
      <c r="P22" s="1281">
        <f>H22/F22</f>
        <v>1.0096020622154105</v>
      </c>
      <c r="Q22" s="1277">
        <f>+Tabla52[[#This Row],[SFS-Mujeres  ]]/Tabla52[[#This Row],[SFS-Hombres ]]</f>
        <v>1.0100814527460067</v>
      </c>
      <c r="R22" s="1278">
        <f>+Tabla52[[#This Row],[SFS-Mujeres  ]]/Tabla52[[#This Row],[SFS-Total ]]</f>
        <v>0.50250772244384279</v>
      </c>
      <c r="S22" s="1278">
        <f>+Tabla52[[#This Row],[SFS-Hombres ]]/Tabla52[[#This Row],[SFS-Total ]]</f>
        <v>0.49749227755615716</v>
      </c>
    </row>
    <row r="23" spans="1:19" s="606" customFormat="1" ht="15.75" customHeight="1">
      <c r="A23" s="1028" t="str">
        <f>+'Resumen '!O6</f>
        <v>Mar.2025</v>
      </c>
      <c r="B23" s="889">
        <f>+'Resumen '!D39</f>
        <v>2833473</v>
      </c>
      <c r="C23" s="889"/>
      <c r="D23" s="889">
        <f>+'Resumen '!E39</f>
        <v>2868438</v>
      </c>
      <c r="E23" s="889"/>
      <c r="F23" s="889">
        <f>+'Resumen '!D30</f>
        <v>2353961</v>
      </c>
      <c r="G23" s="889"/>
      <c r="H23" s="889">
        <f>+'Resumen '!E30</f>
        <v>2381621</v>
      </c>
      <c r="I23" s="889">
        <f t="shared" si="7"/>
        <v>0.5029204435695549</v>
      </c>
      <c r="J23" s="890">
        <f>+B23+F23</f>
        <v>5187434</v>
      </c>
      <c r="K23" s="890">
        <f t="shared" si="8"/>
        <v>0.49699999798802258</v>
      </c>
      <c r="L23" s="884">
        <f>+H23+D23</f>
        <v>5250059</v>
      </c>
      <c r="M23" s="890">
        <f t="shared" si="9"/>
        <v>0.50300000201197737</v>
      </c>
      <c r="N23" s="884">
        <f>J23+L23</f>
        <v>10437493</v>
      </c>
      <c r="O23" s="1276">
        <f>+Tabla52[[#This Row],[SFS-Hombres ]]/Tabla52[[#This Row],[SFS-Mujeres  ]]</f>
        <v>0.98807156262434381</v>
      </c>
      <c r="P23" s="1282">
        <f t="shared" si="10"/>
        <v>1.0117504070798113</v>
      </c>
      <c r="Q23" s="1277">
        <f>+Tabla52[[#This Row],[SFS-Mujeres  ]]/Tabla52[[#This Row],[SFS-Hombres ]]</f>
        <v>1.0120724427530066</v>
      </c>
      <c r="R23" s="1278">
        <f>+Tabla52[[#This Row],[SFS-Mujeres  ]]/Tabla52[[#This Row],[SFS-Total ]]</f>
        <v>0.50300000201197737</v>
      </c>
      <c r="S23" s="1278">
        <f>+Tabla52[[#This Row],[SFS-Hombres ]]/Tabla52[[#This Row],[SFS-Total ]]</f>
        <v>0.49699999798802258</v>
      </c>
    </row>
    <row r="24" spans="1:19" ht="30.75" customHeight="1">
      <c r="A24" s="1418" t="s">
        <v>524</v>
      </c>
      <c r="B24" s="1418"/>
      <c r="C24" s="1418"/>
      <c r="D24" s="1418"/>
      <c r="E24" s="1418"/>
      <c r="F24" s="1418"/>
      <c r="G24" s="1418"/>
      <c r="H24" s="1418"/>
      <c r="I24" s="1418"/>
      <c r="J24" s="1418"/>
      <c r="K24" s="1418"/>
      <c r="L24" s="1418"/>
      <c r="M24" s="1418"/>
      <c r="N24" s="1418"/>
      <c r="O24" s="1418"/>
      <c r="P24" s="1418"/>
      <c r="Q24" s="1418"/>
      <c r="R24" s="1418"/>
      <c r="S24" s="1418"/>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25.5" customHeight="1">
      <c r="A29" s="11"/>
      <c r="O29" s="11"/>
      <c r="P29" s="11"/>
      <c r="Q29" s="11"/>
    </row>
    <row r="30" spans="1:19" ht="25.5" customHeight="1">
      <c r="A30" s="11"/>
      <c r="O30" s="11"/>
      <c r="P30" s="11"/>
      <c r="Q30" s="11"/>
    </row>
    <row r="31" spans="1:19" ht="56.25" customHeight="1">
      <c r="A31" s="11"/>
      <c r="O31" s="11"/>
      <c r="P31" s="11"/>
      <c r="Q31" s="11"/>
    </row>
    <row r="32" spans="1:19" ht="25.5" customHeight="1">
      <c r="A32" s="11"/>
      <c r="O32" s="11"/>
      <c r="P32" s="11"/>
      <c r="Q32" s="11"/>
    </row>
    <row r="33" spans="1:17" ht="25.5" customHeight="1">
      <c r="A33" s="11"/>
      <c r="O33" s="11"/>
      <c r="P33" s="11"/>
      <c r="Q33" s="11"/>
    </row>
    <row r="34" spans="1:17" ht="96.7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row r="38" spans="1:17" ht="25.5" customHeight="1">
      <c r="A38" s="11"/>
      <c r="O38" s="11"/>
      <c r="P38" s="11"/>
      <c r="Q38" s="11"/>
    </row>
  </sheetData>
  <mergeCells count="3">
    <mergeCell ref="A2:S2"/>
    <mergeCell ref="A1:S1"/>
    <mergeCell ref="A24:S24"/>
  </mergeCells>
  <pageMargins left="0.70866141732283472" right="0.70866141732283472" top="0.74803149606299213" bottom="0.74803149606299213" header="0.31496062992125984" footer="0.31496062992125984"/>
  <pageSetup scale="59" orientation="landscape" r:id="rId1"/>
  <ignoredErrors>
    <ignoredError sqref="R8:S8" calculatedColumn="1"/>
  </ignoredErrors>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topLeftCell="A4" zoomScale="85" zoomScaleNormal="100" zoomScaleSheetLayoutView="85" zoomScalePageLayoutView="70" workbookViewId="0">
      <selection activeCell="H64" sqref="H64"/>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2:O41"/>
  <sheetViews>
    <sheetView showGridLines="0" view="pageBreakPreview" zoomScale="40" zoomScaleNormal="100" zoomScaleSheetLayoutView="40" workbookViewId="0">
      <selection activeCell="U26" sqref="U26"/>
    </sheetView>
  </sheetViews>
  <sheetFormatPr baseColWidth="10" defaultColWidth="11.42578125" defaultRowHeight="36"/>
  <cols>
    <col min="1" max="1" width="12.85546875" customWidth="1"/>
    <col min="2" max="2" width="23.5703125" customWidth="1"/>
    <col min="3" max="3" width="27.7109375" customWidth="1"/>
    <col min="4" max="4" width="29.5703125" customWidth="1"/>
    <col min="5" max="5" width="29.85546875" customWidth="1"/>
    <col min="6" max="7" width="23.5703125" customWidth="1"/>
    <col min="8" max="8" width="44.28515625" customWidth="1"/>
    <col min="9" max="9" width="61.85546875" customWidth="1"/>
    <col min="10" max="10" width="47.42578125" customWidth="1"/>
    <col min="11" max="11" width="35.42578125" customWidth="1"/>
    <col min="12" max="12" width="8.7109375" customWidth="1"/>
    <col min="13" max="15" width="11.42578125" style="1218"/>
  </cols>
  <sheetData>
    <row r="2" spans="1:11" ht="75" customHeight="1"/>
    <row r="3" spans="1:11" ht="53.25" customHeight="1"/>
    <row r="4" spans="1:11" ht="22.5" customHeight="1"/>
    <row r="5" spans="1:11" hidden="1"/>
    <row r="6" spans="1:11" ht="21.75" hidden="1" customHeight="1">
      <c r="A6" s="1419" t="s">
        <v>958</v>
      </c>
      <c r="B6" s="1419"/>
      <c r="C6" s="1419"/>
      <c r="D6" s="1419"/>
      <c r="E6" s="1419"/>
      <c r="F6" s="1419"/>
      <c r="G6" s="1419"/>
      <c r="H6" s="1419"/>
      <c r="I6" s="1419"/>
      <c r="J6" s="1419"/>
      <c r="K6" s="1419"/>
    </row>
    <row r="7" spans="1:11" ht="13.5" customHeight="1">
      <c r="A7" s="1419"/>
      <c r="B7" s="1419"/>
      <c r="C7" s="1419"/>
      <c r="D7" s="1419"/>
      <c r="E7" s="1419"/>
      <c r="F7" s="1419"/>
      <c r="G7" s="1419"/>
      <c r="H7" s="1419"/>
      <c r="I7" s="1419"/>
      <c r="J7" s="1419"/>
      <c r="K7" s="1419"/>
    </row>
    <row r="8" spans="1:11" ht="45" customHeight="1">
      <c r="A8" s="1419"/>
      <c r="B8" s="1419"/>
      <c r="C8" s="1419"/>
      <c r="D8" s="1419"/>
      <c r="E8" s="1419"/>
      <c r="F8" s="1419"/>
      <c r="G8" s="1419"/>
      <c r="H8" s="1419"/>
      <c r="I8" s="1419"/>
      <c r="J8" s="1419"/>
      <c r="K8" s="1419"/>
    </row>
    <row r="9" spans="1:11">
      <c r="A9" s="1419"/>
      <c r="B9" s="1419"/>
      <c r="C9" s="1419"/>
      <c r="D9" s="1419"/>
      <c r="E9" s="1419"/>
      <c r="F9" s="1419"/>
      <c r="G9" s="1419"/>
      <c r="H9" s="1419"/>
      <c r="I9" s="1419"/>
      <c r="J9" s="1419"/>
      <c r="K9" s="1419"/>
    </row>
    <row r="10" spans="1:11" ht="18.75" customHeight="1">
      <c r="A10" s="1419"/>
      <c r="B10" s="1419"/>
      <c r="C10" s="1419"/>
      <c r="D10" s="1419"/>
      <c r="E10" s="1419"/>
      <c r="F10" s="1419"/>
      <c r="G10" s="1419"/>
      <c r="H10" s="1419"/>
      <c r="I10" s="1419"/>
      <c r="J10" s="1419"/>
      <c r="K10" s="1419"/>
    </row>
    <row r="11" spans="1:11" ht="18.75" customHeight="1">
      <c r="A11" s="1419"/>
      <c r="B11" s="1419"/>
      <c r="C11" s="1419"/>
      <c r="D11" s="1419"/>
      <c r="E11" s="1419"/>
      <c r="F11" s="1419"/>
      <c r="G11" s="1419"/>
      <c r="H11" s="1419"/>
      <c r="I11" s="1419"/>
      <c r="J11" s="1419"/>
      <c r="K11" s="1419"/>
    </row>
    <row r="12" spans="1:11">
      <c r="A12" s="1419"/>
      <c r="B12" s="1419"/>
      <c r="C12" s="1419"/>
      <c r="D12" s="1419"/>
      <c r="E12" s="1419"/>
      <c r="F12" s="1419"/>
      <c r="G12" s="1419"/>
      <c r="H12" s="1419"/>
      <c r="I12" s="1419"/>
      <c r="J12" s="1419"/>
      <c r="K12" s="1419"/>
    </row>
    <row r="13" spans="1:11">
      <c r="A13" s="1419"/>
      <c r="B13" s="1419"/>
      <c r="C13" s="1419"/>
      <c r="D13" s="1419"/>
      <c r="E13" s="1419"/>
      <c r="F13" s="1419"/>
      <c r="G13" s="1419"/>
      <c r="H13" s="1419"/>
      <c r="I13" s="1419"/>
      <c r="J13" s="1419"/>
      <c r="K13" s="1419"/>
    </row>
    <row r="14" spans="1:11">
      <c r="A14" s="1419"/>
      <c r="B14" s="1419"/>
      <c r="C14" s="1419"/>
      <c r="D14" s="1419"/>
      <c r="E14" s="1419"/>
      <c r="F14" s="1419"/>
      <c r="G14" s="1419"/>
      <c r="H14" s="1419"/>
      <c r="I14" s="1419"/>
      <c r="J14" s="1419"/>
      <c r="K14" s="1419"/>
    </row>
    <row r="15" spans="1:11">
      <c r="A15" s="1419"/>
      <c r="B15" s="1419"/>
      <c r="C15" s="1419"/>
      <c r="D15" s="1419"/>
      <c r="E15" s="1419"/>
      <c r="F15" s="1419"/>
      <c r="G15" s="1419"/>
      <c r="H15" s="1419"/>
      <c r="I15" s="1419"/>
      <c r="J15" s="1419"/>
      <c r="K15" s="1419"/>
    </row>
    <row r="16" spans="1:11">
      <c r="A16" s="1419"/>
      <c r="B16" s="1419"/>
      <c r="C16" s="1419"/>
      <c r="D16" s="1419"/>
      <c r="E16" s="1419"/>
      <c r="F16" s="1419"/>
      <c r="G16" s="1419"/>
      <c r="H16" s="1419"/>
      <c r="I16" s="1419"/>
      <c r="J16" s="1419"/>
      <c r="K16" s="1419"/>
    </row>
    <row r="17" spans="1:11">
      <c r="A17" s="1419"/>
      <c r="B17" s="1419"/>
      <c r="C17" s="1419"/>
      <c r="D17" s="1419"/>
      <c r="E17" s="1419"/>
      <c r="F17" s="1419"/>
      <c r="G17" s="1419"/>
      <c r="H17" s="1419"/>
      <c r="I17" s="1419"/>
      <c r="J17" s="1419"/>
      <c r="K17" s="1419"/>
    </row>
    <row r="18" spans="1:11">
      <c r="A18" s="1419"/>
      <c r="B18" s="1419"/>
      <c r="C18" s="1419"/>
      <c r="D18" s="1419"/>
      <c r="E18" s="1419"/>
      <c r="F18" s="1419"/>
      <c r="G18" s="1419"/>
      <c r="H18" s="1419"/>
      <c r="I18" s="1419"/>
      <c r="J18" s="1419"/>
      <c r="K18" s="1419"/>
    </row>
    <row r="19" spans="1:11">
      <c r="A19" s="1419"/>
      <c r="B19" s="1419"/>
      <c r="C19" s="1419"/>
      <c r="D19" s="1419"/>
      <c r="E19" s="1419"/>
      <c r="F19" s="1419"/>
      <c r="G19" s="1419"/>
      <c r="H19" s="1419"/>
      <c r="I19" s="1419"/>
      <c r="J19" s="1419"/>
      <c r="K19" s="1419"/>
    </row>
    <row r="20" spans="1:11">
      <c r="A20" s="1419"/>
      <c r="B20" s="1419"/>
      <c r="C20" s="1419"/>
      <c r="D20" s="1419"/>
      <c r="E20" s="1419"/>
      <c r="F20" s="1419"/>
      <c r="G20" s="1419"/>
      <c r="H20" s="1419"/>
      <c r="I20" s="1419"/>
      <c r="J20" s="1419"/>
      <c r="K20" s="1419"/>
    </row>
    <row r="21" spans="1:11">
      <c r="A21" s="1419"/>
      <c r="B21" s="1419"/>
      <c r="C21" s="1419"/>
      <c r="D21" s="1419"/>
      <c r="E21" s="1419"/>
      <c r="F21" s="1419"/>
      <c r="G21" s="1419"/>
      <c r="H21" s="1419"/>
      <c r="I21" s="1419"/>
      <c r="J21" s="1419"/>
      <c r="K21" s="1419"/>
    </row>
    <row r="22" spans="1:11">
      <c r="A22" s="1419"/>
      <c r="B22" s="1419"/>
      <c r="C22" s="1419"/>
      <c r="D22" s="1419"/>
      <c r="E22" s="1419"/>
      <c r="F22" s="1419"/>
      <c r="G22" s="1419"/>
      <c r="H22" s="1419"/>
      <c r="I22" s="1419"/>
      <c r="J22" s="1419"/>
      <c r="K22" s="1419"/>
    </row>
    <row r="23" spans="1:11">
      <c r="A23" s="1419"/>
      <c r="B23" s="1419"/>
      <c r="C23" s="1419"/>
      <c r="D23" s="1419"/>
      <c r="E23" s="1419"/>
      <c r="F23" s="1419"/>
      <c r="G23" s="1419"/>
      <c r="H23" s="1419"/>
      <c r="I23" s="1419"/>
      <c r="J23" s="1419"/>
      <c r="K23" s="1419"/>
    </row>
    <row r="24" spans="1:11">
      <c r="A24" s="1419"/>
      <c r="B24" s="1419"/>
      <c r="C24" s="1419"/>
      <c r="D24" s="1419"/>
      <c r="E24" s="1419"/>
      <c r="F24" s="1419"/>
      <c r="G24" s="1419"/>
      <c r="H24" s="1419"/>
      <c r="I24" s="1419"/>
      <c r="J24" s="1419"/>
      <c r="K24" s="1419"/>
    </row>
    <row r="25" spans="1:11">
      <c r="A25" s="1419"/>
      <c r="B25" s="1419"/>
      <c r="C25" s="1419"/>
      <c r="D25" s="1419"/>
      <c r="E25" s="1419"/>
      <c r="F25" s="1419"/>
      <c r="G25" s="1419"/>
      <c r="H25" s="1419"/>
      <c r="I25" s="1419"/>
      <c r="J25" s="1419"/>
      <c r="K25" s="1419"/>
    </row>
    <row r="26" spans="1:11">
      <c r="A26" s="1419"/>
      <c r="B26" s="1419"/>
      <c r="C26" s="1419"/>
      <c r="D26" s="1419"/>
      <c r="E26" s="1419"/>
      <c r="F26" s="1419"/>
      <c r="G26" s="1419"/>
      <c r="H26" s="1419"/>
      <c r="I26" s="1419"/>
      <c r="J26" s="1419"/>
      <c r="K26" s="1419"/>
    </row>
    <row r="27" spans="1:11">
      <c r="A27" s="1419"/>
      <c r="B27" s="1419"/>
      <c r="C27" s="1419"/>
      <c r="D27" s="1419"/>
      <c r="E27" s="1419"/>
      <c r="F27" s="1419"/>
      <c r="G27" s="1419"/>
      <c r="H27" s="1419"/>
      <c r="I27" s="1419"/>
      <c r="J27" s="1419"/>
      <c r="K27" s="1419"/>
    </row>
    <row r="28" spans="1:11">
      <c r="A28" s="1419"/>
      <c r="B28" s="1419"/>
      <c r="C28" s="1419"/>
      <c r="D28" s="1419"/>
      <c r="E28" s="1419"/>
      <c r="F28" s="1419"/>
      <c r="G28" s="1419"/>
      <c r="H28" s="1419"/>
      <c r="I28" s="1419"/>
      <c r="J28" s="1419"/>
      <c r="K28" s="1419"/>
    </row>
    <row r="29" spans="1:11">
      <c r="A29" s="1419"/>
      <c r="B29" s="1419"/>
      <c r="C29" s="1419"/>
      <c r="D29" s="1419"/>
      <c r="E29" s="1419"/>
      <c r="F29" s="1419"/>
      <c r="G29" s="1419"/>
      <c r="H29" s="1419"/>
      <c r="I29" s="1419"/>
      <c r="J29" s="1419"/>
      <c r="K29" s="1419"/>
    </row>
    <row r="30" spans="1:11">
      <c r="A30" s="1419"/>
      <c r="B30" s="1419"/>
      <c r="C30" s="1419"/>
      <c r="D30" s="1419"/>
      <c r="E30" s="1419"/>
      <c r="F30" s="1419"/>
      <c r="G30" s="1419"/>
      <c r="H30" s="1419"/>
      <c r="I30" s="1419"/>
      <c r="J30" s="1419"/>
      <c r="K30" s="1419"/>
    </row>
    <row r="31" spans="1:11">
      <c r="A31" s="1419"/>
      <c r="B31" s="1419"/>
      <c r="C31" s="1419"/>
      <c r="D31" s="1419"/>
      <c r="E31" s="1419"/>
      <c r="F31" s="1419"/>
      <c r="G31" s="1419"/>
      <c r="H31" s="1419"/>
      <c r="I31" s="1419"/>
      <c r="J31" s="1419"/>
      <c r="K31" s="1419"/>
    </row>
    <row r="32" spans="1:11">
      <c r="A32" s="1419"/>
      <c r="B32" s="1419"/>
      <c r="C32" s="1419"/>
      <c r="D32" s="1419"/>
      <c r="E32" s="1419"/>
      <c r="F32" s="1419"/>
      <c r="G32" s="1419"/>
      <c r="H32" s="1419"/>
      <c r="I32" s="1419"/>
      <c r="J32" s="1419"/>
      <c r="K32" s="1419"/>
    </row>
    <row r="33" spans="1:11">
      <c r="A33" s="1419"/>
      <c r="B33" s="1419"/>
      <c r="C33" s="1419"/>
      <c r="D33" s="1419"/>
      <c r="E33" s="1419"/>
      <c r="F33" s="1419"/>
      <c r="G33" s="1419"/>
      <c r="H33" s="1419"/>
      <c r="I33" s="1419"/>
      <c r="J33" s="1419"/>
      <c r="K33" s="1419"/>
    </row>
    <row r="34" spans="1:11">
      <c r="A34" s="1419"/>
      <c r="B34" s="1419"/>
      <c r="C34" s="1419"/>
      <c r="D34" s="1419"/>
      <c r="E34" s="1419"/>
      <c r="F34" s="1419"/>
      <c r="G34" s="1419"/>
      <c r="H34" s="1419"/>
      <c r="I34" s="1419"/>
      <c r="J34" s="1419"/>
      <c r="K34" s="1419"/>
    </row>
    <row r="35" spans="1:11">
      <c r="A35" s="1419"/>
      <c r="B35" s="1419"/>
      <c r="C35" s="1419"/>
      <c r="D35" s="1419"/>
      <c r="E35" s="1419"/>
      <c r="F35" s="1419"/>
      <c r="G35" s="1419"/>
      <c r="H35" s="1419"/>
      <c r="I35" s="1419"/>
      <c r="J35" s="1419"/>
      <c r="K35" s="1419"/>
    </row>
    <row r="36" spans="1:11">
      <c r="A36" s="1419"/>
      <c r="B36" s="1419"/>
      <c r="C36" s="1419"/>
      <c r="D36" s="1419"/>
      <c r="E36" s="1419"/>
      <c r="F36" s="1419"/>
      <c r="G36" s="1419"/>
      <c r="H36" s="1419"/>
      <c r="I36" s="1419"/>
      <c r="J36" s="1419"/>
      <c r="K36" s="1419"/>
    </row>
    <row r="37" spans="1:11">
      <c r="A37" s="1419"/>
      <c r="B37" s="1419"/>
      <c r="C37" s="1419"/>
      <c r="D37" s="1419"/>
      <c r="E37" s="1419"/>
      <c r="F37" s="1419"/>
      <c r="G37" s="1419"/>
      <c r="H37" s="1419"/>
      <c r="I37" s="1419"/>
      <c r="J37" s="1419"/>
      <c r="K37" s="1419"/>
    </row>
    <row r="38" spans="1:11">
      <c r="A38" s="1419"/>
      <c r="B38" s="1419"/>
      <c r="C38" s="1419"/>
      <c r="D38" s="1419"/>
      <c r="E38" s="1419"/>
      <c r="F38" s="1419"/>
      <c r="G38" s="1419"/>
      <c r="H38" s="1419"/>
      <c r="I38" s="1419"/>
      <c r="J38" s="1419"/>
      <c r="K38" s="1419"/>
    </row>
    <row r="39" spans="1:11">
      <c r="A39" s="1419"/>
      <c r="B39" s="1419"/>
      <c r="C39" s="1419"/>
      <c r="D39" s="1419"/>
      <c r="E39" s="1419"/>
      <c r="F39" s="1419"/>
      <c r="G39" s="1419"/>
      <c r="H39" s="1419"/>
      <c r="I39" s="1419"/>
      <c r="J39" s="1419"/>
      <c r="K39" s="1419"/>
    </row>
    <row r="40" spans="1:11" ht="83.25" customHeight="1">
      <c r="A40" s="1419"/>
      <c r="B40" s="1419"/>
      <c r="C40" s="1419"/>
      <c r="D40" s="1419"/>
      <c r="E40" s="1419"/>
      <c r="F40" s="1419"/>
      <c r="G40" s="1419"/>
      <c r="H40" s="1419"/>
      <c r="I40" s="1419"/>
      <c r="J40" s="1419"/>
      <c r="K40" s="1419"/>
    </row>
    <row r="41" spans="1:11">
      <c r="A41" s="1419"/>
      <c r="B41" s="1419"/>
      <c r="C41" s="1419"/>
      <c r="D41" s="1419"/>
      <c r="E41" s="1419"/>
      <c r="F41" s="1419"/>
      <c r="G41" s="1419"/>
      <c r="H41" s="1419"/>
      <c r="I41" s="1419"/>
      <c r="J41" s="1419"/>
      <c r="K41" s="1419"/>
    </row>
  </sheetData>
  <mergeCells count="1">
    <mergeCell ref="A6:K41"/>
  </mergeCells>
  <pageMargins left="0.70866141732283472" right="0.70866141732283472" top="0.74803149606299213" bottom="0.74803149606299213" header="0.31496062992125984" footer="0.31496062992125984"/>
  <pageSetup scale="33"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J142"/>
  <sheetViews>
    <sheetView showGridLines="0" view="pageBreakPreview" zoomScale="55" zoomScaleNormal="100" zoomScaleSheetLayoutView="55" zoomScalePageLayoutView="62" workbookViewId="0">
      <selection activeCell="M27" sqref="M27"/>
    </sheetView>
  </sheetViews>
  <sheetFormatPr baseColWidth="10" defaultColWidth="11.42578125" defaultRowHeight="14.25"/>
  <cols>
    <col min="1" max="1" width="25.42578125" style="253" customWidth="1"/>
    <col min="2" max="5" width="39" style="253" customWidth="1"/>
    <col min="6" max="6" width="31" style="253" customWidth="1"/>
    <col min="7" max="7" width="29.42578125" style="253" customWidth="1"/>
    <col min="8" max="8" width="31.42578125" style="253" customWidth="1"/>
    <col min="9" max="9" width="33" style="253" customWidth="1"/>
    <col min="10" max="10" width="27.85546875" style="253" customWidth="1"/>
    <col min="11" max="16384" width="11.42578125" style="253"/>
  </cols>
  <sheetData>
    <row r="1" spans="1:10" ht="88.5" customHeight="1">
      <c r="A1" s="1422" t="s">
        <v>526</v>
      </c>
      <c r="B1" s="1423"/>
      <c r="C1" s="1423"/>
      <c r="D1" s="1423"/>
      <c r="E1" s="1423"/>
      <c r="F1" s="1423"/>
      <c r="G1" s="1423"/>
      <c r="H1" s="1423"/>
      <c r="I1" s="1423"/>
      <c r="J1" s="1423"/>
    </row>
    <row r="2" spans="1:10" ht="41.25" customHeight="1">
      <c r="A2" s="1424" t="str">
        <f>+'III.2.3.Afil. SFS RC X sex.tipo'!A2:L2</f>
        <v>Período:  Diciembre 2008 - Marzo 2025</v>
      </c>
      <c r="B2" s="1425"/>
      <c r="C2" s="1425"/>
      <c r="D2" s="1425"/>
      <c r="E2" s="1425"/>
      <c r="F2" s="1425"/>
      <c r="G2" s="1425"/>
      <c r="H2" s="1425"/>
      <c r="I2" s="1425"/>
      <c r="J2" s="1425"/>
    </row>
    <row r="3" spans="1:10" ht="22.5" customHeight="1">
      <c r="A3" s="403" t="s">
        <v>527</v>
      </c>
      <c r="B3" s="404"/>
      <c r="C3" s="404"/>
      <c r="D3" s="404"/>
      <c r="E3" s="404"/>
      <c r="F3" s="404"/>
      <c r="G3" s="404"/>
      <c r="H3" s="404"/>
      <c r="I3" s="404"/>
      <c r="J3" s="404"/>
    </row>
    <row r="4" spans="1:10" s="263" customFormat="1" ht="77.25" customHeight="1">
      <c r="A4" s="894" t="s">
        <v>394</v>
      </c>
      <c r="B4" s="895" t="s">
        <v>528</v>
      </c>
      <c r="C4" s="895" t="s">
        <v>529</v>
      </c>
      <c r="D4" s="895" t="s">
        <v>530</v>
      </c>
      <c r="E4" s="895" t="s">
        <v>531</v>
      </c>
      <c r="F4" s="895" t="s">
        <v>532</v>
      </c>
      <c r="G4" s="895" t="s">
        <v>533</v>
      </c>
      <c r="H4" s="895" t="s">
        <v>534</v>
      </c>
      <c r="I4" s="895" t="s">
        <v>535</v>
      </c>
      <c r="J4" s="896" t="s">
        <v>536</v>
      </c>
    </row>
    <row r="5" spans="1:10" ht="26.25">
      <c r="A5" s="632" t="s">
        <v>537</v>
      </c>
      <c r="B5" s="633">
        <v>966146</v>
      </c>
      <c r="C5" s="634">
        <f t="shared" ref="C5:C22" si="0">+D5+E5</f>
        <v>726113</v>
      </c>
      <c r="D5" s="633">
        <v>707328</v>
      </c>
      <c r="E5" s="633">
        <v>18785</v>
      </c>
      <c r="F5" s="634">
        <f t="shared" ref="F5:F22" si="1">+B5+D5+E5</f>
        <v>1692259</v>
      </c>
      <c r="G5" s="838">
        <f t="shared" ref="G5" si="2">B5/F5</f>
        <v>0.57092088149627218</v>
      </c>
      <c r="H5" s="838">
        <f t="shared" ref="H5" si="3">C5/F5</f>
        <v>0.42907911850372787</v>
      </c>
      <c r="I5" s="1146">
        <f t="shared" ref="I5:I22" si="4">+C5/B5</f>
        <v>0.75155618301995764</v>
      </c>
      <c r="J5" s="1147">
        <v>1.9443231147259318E-2</v>
      </c>
    </row>
    <row r="6" spans="1:10" ht="26.25">
      <c r="A6" s="632" t="s">
        <v>538</v>
      </c>
      <c r="B6" s="1117">
        <v>1079602</v>
      </c>
      <c r="C6" s="1118">
        <f t="shared" si="0"/>
        <v>1008697</v>
      </c>
      <c r="D6" s="1117">
        <v>962409</v>
      </c>
      <c r="E6" s="1117">
        <v>46288</v>
      </c>
      <c r="F6" s="1118">
        <f t="shared" si="1"/>
        <v>2088299</v>
      </c>
      <c r="G6" s="838">
        <f t="shared" ref="G6:G22" si="5">B6/F6</f>
        <v>0.51697673561113611</v>
      </c>
      <c r="H6" s="838">
        <f t="shared" ref="H6:H22" si="6">C6/F6</f>
        <v>0.48302326438886384</v>
      </c>
      <c r="I6" s="1146">
        <f t="shared" si="4"/>
        <v>0.93432301903849757</v>
      </c>
      <c r="J6" s="1147">
        <v>1.9443231147259318E-2</v>
      </c>
    </row>
    <row r="7" spans="1:10" ht="24.75" customHeight="1">
      <c r="A7" s="632" t="s">
        <v>539</v>
      </c>
      <c r="B7" s="1117">
        <v>1152861</v>
      </c>
      <c r="C7" s="1118">
        <f t="shared" si="0"/>
        <v>1211222</v>
      </c>
      <c r="D7" s="1117">
        <v>1140803</v>
      </c>
      <c r="E7" s="1117">
        <v>70419</v>
      </c>
      <c r="F7" s="1118">
        <f t="shared" si="1"/>
        <v>2364083</v>
      </c>
      <c r="G7" s="838">
        <f t="shared" si="5"/>
        <v>0.487656736248262</v>
      </c>
      <c r="H7" s="838">
        <f t="shared" si="6"/>
        <v>0.512343263751738</v>
      </c>
      <c r="I7" s="1146">
        <f t="shared" si="4"/>
        <v>1.0506227550415879</v>
      </c>
      <c r="J7" s="1147">
        <v>1.9443231147259318E-2</v>
      </c>
    </row>
    <row r="8" spans="1:10" ht="26.25">
      <c r="A8" s="632" t="s">
        <v>540</v>
      </c>
      <c r="B8" s="1117">
        <v>1188345</v>
      </c>
      <c r="C8" s="1118">
        <f t="shared" si="0"/>
        <v>1329078</v>
      </c>
      <c r="D8" s="1117">
        <v>1234019</v>
      </c>
      <c r="E8" s="1117">
        <v>95059</v>
      </c>
      <c r="F8" s="1118">
        <f t="shared" si="1"/>
        <v>2517423</v>
      </c>
      <c r="G8" s="838">
        <f t="shared" si="5"/>
        <v>0.47204820167290124</v>
      </c>
      <c r="H8" s="838">
        <f t="shared" si="6"/>
        <v>0.52795179832709882</v>
      </c>
      <c r="I8" s="1146">
        <f t="shared" si="4"/>
        <v>1.1184277293210305</v>
      </c>
      <c r="J8" s="1147">
        <v>1.9443231147259318E-2</v>
      </c>
    </row>
    <row r="9" spans="1:10" ht="26.25">
      <c r="A9" s="632" t="s">
        <v>541</v>
      </c>
      <c r="B9" s="1117">
        <v>1242830</v>
      </c>
      <c r="C9" s="1118">
        <f t="shared" si="0"/>
        <v>1445581</v>
      </c>
      <c r="D9" s="1117">
        <v>1332478</v>
      </c>
      <c r="E9" s="1117">
        <v>113103</v>
      </c>
      <c r="F9" s="1118">
        <f t="shared" si="1"/>
        <v>2688411</v>
      </c>
      <c r="G9" s="838">
        <f t="shared" si="5"/>
        <v>0.46229166596922866</v>
      </c>
      <c r="H9" s="838">
        <f t="shared" si="6"/>
        <v>0.53770833403077134</v>
      </c>
      <c r="I9" s="1146">
        <f t="shared" si="4"/>
        <v>1.1631365512580161</v>
      </c>
      <c r="J9" s="1147">
        <v>1.9443231147259318E-2</v>
      </c>
    </row>
    <row r="10" spans="1:10" ht="26.25">
      <c r="A10" s="632" t="s">
        <v>542</v>
      </c>
      <c r="B10" s="1117">
        <v>1297821</v>
      </c>
      <c r="C10" s="1118">
        <f t="shared" si="0"/>
        <v>1561485</v>
      </c>
      <c r="D10" s="1117">
        <v>1429474</v>
      </c>
      <c r="E10" s="1117">
        <v>132011</v>
      </c>
      <c r="F10" s="1118">
        <f t="shared" si="1"/>
        <v>2859306</v>
      </c>
      <c r="G10" s="838">
        <f t="shared" si="5"/>
        <v>0.45389370707437399</v>
      </c>
      <c r="H10" s="838">
        <f t="shared" si="6"/>
        <v>0.54610629292562596</v>
      </c>
      <c r="I10" s="1146">
        <f t="shared" si="4"/>
        <v>1.203158987256332</v>
      </c>
      <c r="J10" s="1147">
        <v>1.9443231147259318E-2</v>
      </c>
    </row>
    <row r="11" spans="1:10" ht="26.25" customHeight="1">
      <c r="A11" s="632" t="s">
        <v>543</v>
      </c>
      <c r="B11" s="1117">
        <v>1422986</v>
      </c>
      <c r="C11" s="1118">
        <f t="shared" si="0"/>
        <v>1718613</v>
      </c>
      <c r="D11" s="1117">
        <v>1568541</v>
      </c>
      <c r="E11" s="1117">
        <v>150072</v>
      </c>
      <c r="F11" s="1118">
        <f t="shared" si="1"/>
        <v>3141599</v>
      </c>
      <c r="G11" s="838">
        <f t="shared" si="5"/>
        <v>0.45294959668627344</v>
      </c>
      <c r="H11" s="838">
        <f t="shared" si="6"/>
        <v>0.54705040331372656</v>
      </c>
      <c r="I11" s="1146">
        <f t="shared" si="4"/>
        <v>1.2077511655068989</v>
      </c>
      <c r="J11" s="1147">
        <v>1.9443231147259318E-2</v>
      </c>
    </row>
    <row r="12" spans="1:10" ht="26.25">
      <c r="A12" s="632" t="s">
        <v>544</v>
      </c>
      <c r="B12" s="1117">
        <v>1513634</v>
      </c>
      <c r="C12" s="1118">
        <f t="shared" si="0"/>
        <v>1826204</v>
      </c>
      <c r="D12" s="1117">
        <v>1649407</v>
      </c>
      <c r="E12" s="1117">
        <v>176797</v>
      </c>
      <c r="F12" s="1118">
        <f t="shared" si="1"/>
        <v>3339838</v>
      </c>
      <c r="G12" s="838">
        <f t="shared" si="5"/>
        <v>0.4532058141742204</v>
      </c>
      <c r="H12" s="838">
        <f t="shared" si="6"/>
        <v>0.54679418582577954</v>
      </c>
      <c r="I12" s="1146">
        <f t="shared" si="4"/>
        <v>1.2065030251698892</v>
      </c>
      <c r="J12" s="1147">
        <v>1.9443231147259318E-2</v>
      </c>
    </row>
    <row r="13" spans="1:10" s="407" customFormat="1" ht="26.25">
      <c r="A13" s="632" t="s">
        <v>545</v>
      </c>
      <c r="B13" s="1117">
        <v>1619670</v>
      </c>
      <c r="C13" s="1118">
        <f t="shared" si="0"/>
        <v>1971618</v>
      </c>
      <c r="D13" s="1117">
        <v>1781414</v>
      </c>
      <c r="E13" s="1117">
        <v>190204</v>
      </c>
      <c r="F13" s="1118">
        <f t="shared" si="1"/>
        <v>3591288</v>
      </c>
      <c r="G13" s="838">
        <f t="shared" si="5"/>
        <v>0.45099975273495191</v>
      </c>
      <c r="H13" s="838">
        <f t="shared" si="6"/>
        <v>0.54900024726504804</v>
      </c>
      <c r="I13" s="1146">
        <f t="shared" si="4"/>
        <v>1.2172961158754561</v>
      </c>
      <c r="J13" s="1147">
        <v>1.9443231147259318E-2</v>
      </c>
    </row>
    <row r="14" spans="1:10" ht="26.25">
      <c r="A14" s="632" t="s">
        <v>546</v>
      </c>
      <c r="B14" s="1117">
        <v>1766077</v>
      </c>
      <c r="C14" s="1118">
        <f t="shared" si="0"/>
        <v>2136515</v>
      </c>
      <c r="D14" s="1117">
        <v>1932996</v>
      </c>
      <c r="E14" s="1117">
        <v>203519</v>
      </c>
      <c r="F14" s="1118">
        <f t="shared" si="1"/>
        <v>3902592</v>
      </c>
      <c r="G14" s="838">
        <f t="shared" si="5"/>
        <v>0.45253949170192531</v>
      </c>
      <c r="H14" s="838">
        <f t="shared" si="6"/>
        <v>0.54746050829807469</v>
      </c>
      <c r="I14" s="1146">
        <f t="shared" si="4"/>
        <v>1.2097518964348666</v>
      </c>
      <c r="J14" s="1147">
        <v>1.9443231147259318E-2</v>
      </c>
    </row>
    <row r="15" spans="1:10" s="262" customFormat="1" ht="26.25">
      <c r="A15" s="632" t="s">
        <v>495</v>
      </c>
      <c r="B15" s="1117">
        <v>1859359</v>
      </c>
      <c r="C15" s="1118">
        <f t="shared" si="0"/>
        <v>2294628</v>
      </c>
      <c r="D15" s="1117">
        <v>2074903</v>
      </c>
      <c r="E15" s="1117">
        <v>219725</v>
      </c>
      <c r="F15" s="1118">
        <f t="shared" si="1"/>
        <v>4153987</v>
      </c>
      <c r="G15" s="838">
        <f t="shared" si="5"/>
        <v>0.44760828572645989</v>
      </c>
      <c r="H15" s="838">
        <f t="shared" si="6"/>
        <v>0.55239171427354006</v>
      </c>
      <c r="I15" s="1146">
        <f t="shared" si="4"/>
        <v>1.2340962665090496</v>
      </c>
      <c r="J15" s="1147">
        <v>1.9443231147259318E-2</v>
      </c>
    </row>
    <row r="16" spans="1:10" s="262" customFormat="1" ht="26.25">
      <c r="A16" s="632" t="s">
        <v>496</v>
      </c>
      <c r="B16" s="1117">
        <v>1891406</v>
      </c>
      <c r="C16" s="1118">
        <f t="shared" si="0"/>
        <v>2337255</v>
      </c>
      <c r="D16" s="1117">
        <v>2112207</v>
      </c>
      <c r="E16" s="1117">
        <v>225048</v>
      </c>
      <c r="F16" s="1118">
        <f t="shared" si="1"/>
        <v>4228661</v>
      </c>
      <c r="G16" s="838">
        <f t="shared" si="5"/>
        <v>0.44728248492844425</v>
      </c>
      <c r="H16" s="838">
        <f t="shared" si="6"/>
        <v>0.55271751507155575</v>
      </c>
      <c r="I16" s="1146">
        <f t="shared" si="4"/>
        <v>1.2357235834083216</v>
      </c>
      <c r="J16" s="1147">
        <v>1.9443231147259318E-2</v>
      </c>
    </row>
    <row r="17" spans="1:10" s="262" customFormat="1" ht="26.25">
      <c r="A17" s="632" t="s">
        <v>547</v>
      </c>
      <c r="B17" s="633">
        <v>1847991</v>
      </c>
      <c r="C17" s="634">
        <f t="shared" si="0"/>
        <v>2366912</v>
      </c>
      <c r="D17" s="633">
        <v>2140541</v>
      </c>
      <c r="E17" s="633">
        <v>226371</v>
      </c>
      <c r="F17" s="634">
        <f t="shared" si="1"/>
        <v>4214903</v>
      </c>
      <c r="G17" s="838">
        <f t="shared" si="5"/>
        <v>0.43844211835954472</v>
      </c>
      <c r="H17" s="838">
        <f t="shared" si="6"/>
        <v>0.56155788164045528</v>
      </c>
      <c r="I17" s="1146">
        <f t="shared" si="4"/>
        <v>1.2808027744723864</v>
      </c>
      <c r="J17" s="1147">
        <v>1.9443231147259318E-2</v>
      </c>
    </row>
    <row r="18" spans="1:10" s="262" customFormat="1" ht="26.25">
      <c r="A18" s="632" t="s">
        <v>498</v>
      </c>
      <c r="B18" s="633">
        <v>1928263</v>
      </c>
      <c r="C18" s="634">
        <f t="shared" si="0"/>
        <v>2357096</v>
      </c>
      <c r="D18" s="633">
        <v>2120386</v>
      </c>
      <c r="E18" s="633">
        <v>236710</v>
      </c>
      <c r="F18" s="634">
        <f t="shared" si="1"/>
        <v>4285359</v>
      </c>
      <c r="G18" s="838">
        <f t="shared" si="5"/>
        <v>0.44996533545964296</v>
      </c>
      <c r="H18" s="838">
        <f t="shared" si="6"/>
        <v>0.5500346645403571</v>
      </c>
      <c r="I18" s="1146">
        <f t="shared" si="4"/>
        <v>1.2223934183251974</v>
      </c>
      <c r="J18" s="1147">
        <v>1.9443231147259318E-2</v>
      </c>
    </row>
    <row r="19" spans="1:10" s="262" customFormat="1" ht="26.25">
      <c r="A19" s="632" t="s">
        <v>499</v>
      </c>
      <c r="B19" s="633">
        <v>2080797</v>
      </c>
      <c r="C19" s="634">
        <f t="shared" si="0"/>
        <v>2488113</v>
      </c>
      <c r="D19" s="633">
        <v>2241626</v>
      </c>
      <c r="E19" s="633">
        <v>246487</v>
      </c>
      <c r="F19" s="634">
        <f t="shared" si="1"/>
        <v>4568910</v>
      </c>
      <c r="G19" s="838">
        <f t="shared" si="5"/>
        <v>0.45542525460120686</v>
      </c>
      <c r="H19" s="838">
        <f t="shared" si="6"/>
        <v>0.54457474539879314</v>
      </c>
      <c r="I19" s="1146">
        <f t="shared" si="4"/>
        <v>1.1957499938725402</v>
      </c>
      <c r="J19" s="1147">
        <v>1.9443231147259318E-2</v>
      </c>
    </row>
    <row r="20" spans="1:10" s="262" customFormat="1" ht="26.25">
      <c r="A20" s="632" t="s">
        <v>500</v>
      </c>
      <c r="B20" s="635">
        <v>2097791</v>
      </c>
      <c r="C20" s="634">
        <f t="shared" si="0"/>
        <v>2479277</v>
      </c>
      <c r="D20" s="635">
        <v>2226907</v>
      </c>
      <c r="E20" s="635">
        <v>252370</v>
      </c>
      <c r="F20" s="634">
        <f t="shared" si="1"/>
        <v>4577068</v>
      </c>
      <c r="G20" s="838">
        <f t="shared" si="5"/>
        <v>0.45832637837148149</v>
      </c>
      <c r="H20" s="838">
        <f t="shared" si="6"/>
        <v>0.54167362162851851</v>
      </c>
      <c r="I20" s="1146">
        <f t="shared" si="4"/>
        <v>1.1818512902381599</v>
      </c>
      <c r="J20" s="1147">
        <v>1.9443231147259318E-2</v>
      </c>
    </row>
    <row r="21" spans="1:10" s="262" customFormat="1" ht="26.25">
      <c r="A21" s="632" t="s">
        <v>501</v>
      </c>
      <c r="B21" s="635">
        <v>2155212</v>
      </c>
      <c r="C21" s="634">
        <f t="shared" si="0"/>
        <v>2544154</v>
      </c>
      <c r="D21" s="635">
        <v>2279808</v>
      </c>
      <c r="E21" s="635">
        <v>264346</v>
      </c>
      <c r="F21" s="634">
        <f>+B21+D21+E21</f>
        <v>4699366</v>
      </c>
      <c r="G21" s="838">
        <f t="shared" si="5"/>
        <v>0.45861760926899503</v>
      </c>
      <c r="H21" s="838">
        <f t="shared" si="6"/>
        <v>0.54138239073100503</v>
      </c>
      <c r="I21" s="1146">
        <f t="shared" si="4"/>
        <v>1.1804657732046777</v>
      </c>
      <c r="J21" s="1147">
        <v>1.94432311472593E-2</v>
      </c>
    </row>
    <row r="22" spans="1:10" ht="26.25">
      <c r="A22" s="632" t="str">
        <f>+'Resumen '!O6</f>
        <v>Mar.2025</v>
      </c>
      <c r="B22" s="635">
        <f>+'Resumen '!C26</f>
        <v>2177981</v>
      </c>
      <c r="C22" s="634">
        <f t="shared" si="0"/>
        <v>2557601</v>
      </c>
      <c r="D22" s="635">
        <f>+'Resumen '!C27</f>
        <v>2291515</v>
      </c>
      <c r="E22" s="635">
        <f>+'Resumen '!C28</f>
        <v>266086</v>
      </c>
      <c r="F22" s="634">
        <f t="shared" si="1"/>
        <v>4735582</v>
      </c>
      <c r="G22" s="838">
        <f t="shared" si="5"/>
        <v>0.45991833738704135</v>
      </c>
      <c r="H22" s="838">
        <f t="shared" si="6"/>
        <v>0.54008166261295865</v>
      </c>
      <c r="I22" s="1146">
        <f t="shared" si="4"/>
        <v>1.1742990411762086</v>
      </c>
      <c r="J22" s="1147">
        <v>1.94432311472593E-2</v>
      </c>
    </row>
    <row r="23" spans="1:10" ht="31.5" customHeight="1">
      <c r="A23" s="1420" t="s">
        <v>548</v>
      </c>
      <c r="B23" s="1420"/>
      <c r="C23" s="1420"/>
      <c r="D23" s="1420"/>
      <c r="E23" s="1420"/>
      <c r="F23" s="1420"/>
      <c r="G23" s="1420"/>
      <c r="H23" s="1420"/>
      <c r="I23" s="1421"/>
      <c r="J23" s="406"/>
    </row>
    <row r="24" spans="1:10" ht="25.5" customHeight="1">
      <c r="A24" s="405"/>
      <c r="B24" s="405"/>
      <c r="C24" s="405"/>
      <c r="D24" s="408"/>
      <c r="E24" s="408"/>
      <c r="F24" s="1082" t="e">
        <f>+#REF!/F20</f>
        <v>#REF!</v>
      </c>
      <c r="G24" s="405"/>
      <c r="H24" s="405"/>
      <c r="I24" s="304"/>
      <c r="J24" s="304"/>
    </row>
    <row r="25" spans="1:10" ht="25.5" customHeight="1">
      <c r="A25" s="405"/>
      <c r="B25" s="405"/>
      <c r="C25" s="405"/>
      <c r="D25" s="409"/>
      <c r="E25" s="409"/>
      <c r="F25" s="405"/>
      <c r="G25" s="405"/>
      <c r="H25" s="405"/>
      <c r="I25" s="304"/>
      <c r="J25" s="304"/>
    </row>
    <row r="26" spans="1:10" ht="25.5" customHeight="1">
      <c r="A26" s="405"/>
      <c r="B26" s="405"/>
      <c r="C26" s="405"/>
      <c r="D26" s="405"/>
      <c r="E26" s="405"/>
      <c r="F26" s="405"/>
      <c r="G26" s="405"/>
      <c r="H26" s="405"/>
      <c r="I26" s="304"/>
      <c r="J26" s="304"/>
    </row>
    <row r="27" spans="1:10" ht="25.5" customHeight="1">
      <c r="A27" s="405"/>
      <c r="B27" s="405"/>
      <c r="C27" s="405"/>
      <c r="D27" s="405"/>
      <c r="E27" s="405"/>
      <c r="F27" s="405"/>
      <c r="G27" s="405"/>
      <c r="H27" s="405"/>
      <c r="I27" s="304"/>
      <c r="J27" s="304"/>
    </row>
    <row r="28" spans="1:10" ht="25.5" customHeight="1">
      <c r="A28" s="405"/>
      <c r="B28" s="405"/>
      <c r="C28" s="405"/>
      <c r="D28" s="405"/>
      <c r="E28" s="405"/>
      <c r="F28" s="405"/>
      <c r="G28" s="405"/>
      <c r="H28" s="405"/>
      <c r="I28" s="304"/>
      <c r="J28" s="304"/>
    </row>
    <row r="29" spans="1:10" ht="25.5" customHeight="1">
      <c r="A29" s="304"/>
      <c r="B29" s="304"/>
      <c r="C29" s="304"/>
      <c r="D29" s="304"/>
      <c r="E29" s="304"/>
      <c r="F29" s="304"/>
      <c r="G29" s="304"/>
      <c r="H29" s="304"/>
      <c r="I29" s="304"/>
      <c r="J29" s="304"/>
    </row>
    <row r="30" spans="1:10" ht="25.5" customHeight="1">
      <c r="A30" s="304"/>
      <c r="B30" s="304"/>
      <c r="C30" s="304"/>
      <c r="D30" s="304"/>
      <c r="E30" s="304"/>
      <c r="F30" s="304"/>
      <c r="G30" s="304"/>
      <c r="H30" s="304"/>
      <c r="I30" s="304"/>
      <c r="J30" s="304"/>
    </row>
    <row r="31" spans="1:10" ht="25.5" customHeight="1">
      <c r="A31" s="304"/>
      <c r="B31" s="304"/>
      <c r="C31" s="304"/>
      <c r="D31" s="304"/>
      <c r="E31" s="304"/>
      <c r="F31" s="304"/>
      <c r="G31" s="304"/>
      <c r="H31" s="304"/>
      <c r="I31" s="304"/>
      <c r="J31" s="304"/>
    </row>
    <row r="32" spans="1:10" ht="25.5" customHeight="1">
      <c r="A32" s="304"/>
      <c r="B32" s="304"/>
      <c r="C32" s="304"/>
      <c r="D32" s="304"/>
      <c r="E32" s="304"/>
      <c r="F32" s="304"/>
      <c r="G32" s="304"/>
      <c r="H32" s="304"/>
      <c r="I32" s="304"/>
      <c r="J32" s="304"/>
    </row>
    <row r="33" spans="1:10" ht="25.5" customHeight="1">
      <c r="A33" s="304"/>
      <c r="B33" s="304"/>
      <c r="C33" s="304"/>
      <c r="D33" s="304"/>
      <c r="E33" s="304"/>
      <c r="F33" s="304"/>
      <c r="G33" s="304"/>
      <c r="H33" s="304"/>
      <c r="I33" s="304"/>
      <c r="J33" s="304"/>
    </row>
    <row r="34" spans="1:10" ht="25.5" customHeight="1">
      <c r="A34" s="304"/>
      <c r="B34" s="304"/>
      <c r="C34" s="304"/>
      <c r="D34" s="304"/>
      <c r="E34" s="304"/>
      <c r="F34" s="304"/>
      <c r="G34" s="304"/>
      <c r="H34" s="304"/>
      <c r="I34" s="304"/>
    </row>
    <row r="35" spans="1:10" ht="25.5" customHeight="1">
      <c r="A35" s="304"/>
      <c r="B35" s="304"/>
      <c r="C35" s="304"/>
      <c r="D35" s="304"/>
      <c r="E35" s="304"/>
      <c r="F35" s="304"/>
      <c r="G35" s="304"/>
      <c r="H35" s="304"/>
      <c r="I35" s="304"/>
    </row>
    <row r="36" spans="1:10" ht="25.5" customHeight="1">
      <c r="A36" s="304"/>
      <c r="B36" s="304"/>
      <c r="C36" s="304"/>
      <c r="D36" s="304"/>
      <c r="E36" s="304"/>
      <c r="F36" s="304"/>
      <c r="G36" s="304"/>
      <c r="H36" s="304"/>
      <c r="I36" s="304"/>
    </row>
    <row r="37" spans="1:10" ht="25.5" customHeight="1">
      <c r="A37" s="304"/>
      <c r="B37" s="304"/>
      <c r="C37" s="304"/>
      <c r="D37" s="304"/>
      <c r="E37" s="304"/>
      <c r="F37" s="304"/>
      <c r="G37" s="304"/>
      <c r="H37" s="304"/>
      <c r="I37" s="304"/>
    </row>
    <row r="38" spans="1:10" ht="25.5" customHeight="1">
      <c r="A38" s="304"/>
      <c r="B38" s="304"/>
      <c r="C38" s="304"/>
      <c r="D38" s="304"/>
      <c r="E38" s="304"/>
      <c r="F38" s="304"/>
      <c r="G38" s="304"/>
      <c r="H38" s="304"/>
    </row>
    <row r="39" spans="1:10" ht="25.5" customHeight="1">
      <c r="A39" s="304"/>
      <c r="B39" s="304"/>
      <c r="C39" s="304"/>
      <c r="D39" s="304"/>
      <c r="E39" s="304"/>
      <c r="F39" s="304"/>
      <c r="G39" s="304"/>
      <c r="H39" s="304"/>
      <c r="J39" s="388"/>
    </row>
    <row r="40" spans="1:10" ht="25.5" customHeight="1">
      <c r="A40" s="304"/>
      <c r="B40" s="304"/>
      <c r="C40" s="304"/>
      <c r="D40" s="304"/>
      <c r="E40" s="304"/>
      <c r="F40" s="304"/>
      <c r="G40" s="304"/>
      <c r="H40" s="304"/>
    </row>
    <row r="41" spans="1:10" ht="25.5" customHeight="1">
      <c r="A41" s="304"/>
      <c r="B41" s="304"/>
      <c r="C41" s="304"/>
      <c r="D41" s="304"/>
      <c r="E41" s="304"/>
      <c r="F41" s="304"/>
      <c r="G41" s="304"/>
      <c r="H41" s="304"/>
    </row>
    <row r="42" spans="1:10" ht="25.5" customHeight="1">
      <c r="A42" s="304"/>
      <c r="B42" s="304"/>
      <c r="C42" s="304"/>
      <c r="D42" s="304"/>
      <c r="E42" s="304"/>
      <c r="F42" s="304"/>
      <c r="G42" s="304"/>
      <c r="H42" s="304"/>
    </row>
    <row r="43" spans="1:10" ht="23.25">
      <c r="A43" s="304"/>
      <c r="B43" s="304"/>
      <c r="C43" s="304"/>
      <c r="D43" s="304"/>
      <c r="E43" s="304"/>
      <c r="F43" s="304"/>
      <c r="G43" s="304"/>
      <c r="H43" s="304"/>
      <c r="I43" s="388"/>
    </row>
    <row r="44" spans="1:10">
      <c r="A44" s="304"/>
      <c r="B44" s="304"/>
      <c r="C44" s="304"/>
      <c r="D44" s="304"/>
      <c r="E44" s="304"/>
      <c r="F44" s="304"/>
      <c r="G44" s="304"/>
      <c r="H44" s="304"/>
    </row>
    <row r="45" spans="1:10">
      <c r="A45" s="304"/>
      <c r="B45" s="304"/>
      <c r="C45" s="304"/>
      <c r="D45" s="304"/>
      <c r="E45" s="304"/>
      <c r="F45" s="304"/>
      <c r="G45" s="304"/>
      <c r="H45" s="304"/>
    </row>
    <row r="46" spans="1:10">
      <c r="A46" s="304"/>
      <c r="B46" s="304"/>
      <c r="C46" s="304"/>
      <c r="D46" s="304"/>
      <c r="E46" s="304"/>
      <c r="F46" s="304"/>
      <c r="G46" s="304"/>
      <c r="H46" s="304"/>
    </row>
    <row r="47" spans="1:10" ht="51" customHeight="1"/>
    <row r="48" spans="1:10" ht="78" customHeight="1"/>
    <row r="52" spans="1:8" ht="23.25">
      <c r="A52" s="388"/>
      <c r="B52" s="388"/>
      <c r="C52" s="388"/>
      <c r="D52" s="388"/>
      <c r="E52" s="388"/>
      <c r="F52" s="388"/>
      <c r="G52" s="388"/>
      <c r="H52" s="388"/>
    </row>
    <row r="142" spans="3:3">
      <c r="C142" s="253">
        <f>C140</f>
        <v>0</v>
      </c>
    </row>
  </sheetData>
  <mergeCells count="3">
    <mergeCell ref="A23:I23"/>
    <mergeCell ref="A1:J1"/>
    <mergeCell ref="A2:J2"/>
  </mergeCells>
  <conditionalFormatting sqref="B22 D22:E22">
    <cfRule type="cellIs" dxfId="586" priority="13" operator="equal">
      <formula>0</formula>
    </cfRule>
    <cfRule type="cellIs" dxfId="585"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41"/>
  <sheetViews>
    <sheetView showGridLines="0" view="pageBreakPreview" zoomScale="55" zoomScaleNormal="100" zoomScaleSheetLayoutView="55" zoomScalePageLayoutView="62" workbookViewId="0">
      <selection activeCell="P31" sqref="P31"/>
    </sheetView>
  </sheetViews>
  <sheetFormatPr baseColWidth="10" defaultColWidth="11.42578125" defaultRowHeight="15"/>
  <cols>
    <col min="1" max="1" width="22.85546875" customWidth="1"/>
    <col min="2" max="2" width="21.28515625" customWidth="1"/>
    <col min="3" max="3" width="18.7109375" customWidth="1"/>
    <col min="4" max="4" width="17.5703125" customWidth="1"/>
    <col min="5" max="5" width="22.4257812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427" t="s">
        <v>549</v>
      </c>
      <c r="B1" s="1427"/>
      <c r="C1" s="1427"/>
      <c r="D1" s="1427"/>
      <c r="E1" s="1427"/>
      <c r="F1" s="1427"/>
      <c r="G1" s="1427"/>
      <c r="H1" s="1427"/>
      <c r="I1" s="1427"/>
      <c r="J1" s="1427"/>
      <c r="K1" s="1427"/>
      <c r="L1" s="1427"/>
    </row>
    <row r="2" spans="1:12" ht="38.25" customHeight="1">
      <c r="A2" s="1428" t="str">
        <f>+'Resumen '!O4</f>
        <v>Período:  Diciembre 2008 - Marzo 2025</v>
      </c>
      <c r="B2" s="1428"/>
      <c r="C2" s="1428"/>
      <c r="D2" s="1428"/>
      <c r="E2" s="1428"/>
      <c r="F2" s="1428"/>
      <c r="G2" s="1428"/>
      <c r="H2" s="1428"/>
      <c r="I2" s="1428"/>
      <c r="J2" s="1428"/>
      <c r="K2" s="1428"/>
      <c r="L2" s="1428"/>
    </row>
    <row r="3" spans="1:12" ht="17.25" customHeight="1">
      <c r="A3" s="73"/>
      <c r="B3" s="73"/>
      <c r="C3" s="73"/>
      <c r="D3" s="73"/>
      <c r="E3" s="73"/>
      <c r="F3" s="73"/>
      <c r="G3" s="73"/>
      <c r="H3" s="73"/>
      <c r="I3" s="73"/>
      <c r="J3" s="73"/>
      <c r="K3" s="73"/>
      <c r="L3" s="73"/>
    </row>
    <row r="4" spans="1:12" s="652" customFormat="1" ht="36">
      <c r="A4" s="1169" t="s">
        <v>399</v>
      </c>
      <c r="B4" s="979" t="s">
        <v>550</v>
      </c>
      <c r="C4" s="1170" t="s">
        <v>551</v>
      </c>
      <c r="D4" s="1170" t="s">
        <v>552</v>
      </c>
      <c r="E4" s="1170" t="s">
        <v>553</v>
      </c>
      <c r="F4" s="979" t="s">
        <v>554</v>
      </c>
      <c r="G4" s="979" t="s">
        <v>555</v>
      </c>
      <c r="H4" s="1170" t="s">
        <v>556</v>
      </c>
      <c r="I4" s="1170" t="s">
        <v>557</v>
      </c>
      <c r="J4" s="1170" t="s">
        <v>558</v>
      </c>
      <c r="K4" s="979" t="s">
        <v>559</v>
      </c>
      <c r="L4" s="1171" t="s">
        <v>560</v>
      </c>
    </row>
    <row r="5" spans="1:12" s="653" customFormat="1" ht="21" customHeight="1">
      <c r="A5" s="1172" t="s">
        <v>537</v>
      </c>
      <c r="B5" s="1173">
        <v>554588</v>
      </c>
      <c r="C5" s="1173">
        <v>330370</v>
      </c>
      <c r="D5" s="1173">
        <v>5444</v>
      </c>
      <c r="E5" s="1173">
        <f>+D5+C5</f>
        <v>335814</v>
      </c>
      <c r="F5" s="1174">
        <f t="shared" ref="F5:F22" si="0">B5+C5+D5</f>
        <v>890402</v>
      </c>
      <c r="G5" s="1173">
        <v>411558</v>
      </c>
      <c r="H5" s="1173">
        <v>376958</v>
      </c>
      <c r="I5" s="1173">
        <v>13341</v>
      </c>
      <c r="J5" s="1173">
        <f>+I5+H5</f>
        <v>390299</v>
      </c>
      <c r="K5" s="1174">
        <f t="shared" ref="K5:K11" si="1">G5+H5+I5</f>
        <v>801857</v>
      </c>
      <c r="L5" s="1175">
        <f t="shared" ref="L5:L11" si="2">F5+K5</f>
        <v>1692259</v>
      </c>
    </row>
    <row r="6" spans="1:12" s="653" customFormat="1" ht="21" customHeight="1">
      <c r="A6" s="1176" t="s">
        <v>538</v>
      </c>
      <c r="B6" s="1173">
        <v>621549</v>
      </c>
      <c r="C6" s="1173">
        <v>444129</v>
      </c>
      <c r="D6" s="1173">
        <v>13199</v>
      </c>
      <c r="E6" s="1173">
        <f t="shared" ref="E6:E18" si="3">+D6+C6</f>
        <v>457328</v>
      </c>
      <c r="F6" s="1174">
        <f t="shared" si="0"/>
        <v>1078877</v>
      </c>
      <c r="G6" s="1173">
        <v>458053</v>
      </c>
      <c r="H6" s="1173">
        <v>518280</v>
      </c>
      <c r="I6" s="1173">
        <v>33089</v>
      </c>
      <c r="J6" s="1173">
        <f t="shared" ref="J6:J18" si="4">+I6+H6</f>
        <v>551369</v>
      </c>
      <c r="K6" s="1174">
        <f t="shared" si="1"/>
        <v>1009422</v>
      </c>
      <c r="L6" s="1175">
        <f t="shared" si="2"/>
        <v>2088299</v>
      </c>
    </row>
    <row r="7" spans="1:12" s="653" customFormat="1" ht="21" customHeight="1">
      <c r="A7" s="1172" t="s">
        <v>539</v>
      </c>
      <c r="B7" s="1173">
        <v>666490</v>
      </c>
      <c r="C7" s="1173">
        <v>523408</v>
      </c>
      <c r="D7" s="1173">
        <v>20284</v>
      </c>
      <c r="E7" s="1173">
        <f t="shared" si="3"/>
        <v>543692</v>
      </c>
      <c r="F7" s="1174">
        <f t="shared" si="0"/>
        <v>1210182</v>
      </c>
      <c r="G7" s="1173">
        <v>486371</v>
      </c>
      <c r="H7" s="1173">
        <v>617395</v>
      </c>
      <c r="I7" s="1173">
        <v>50135</v>
      </c>
      <c r="J7" s="1173">
        <f t="shared" si="4"/>
        <v>667530</v>
      </c>
      <c r="K7" s="1174">
        <f t="shared" si="1"/>
        <v>1153901</v>
      </c>
      <c r="L7" s="1175">
        <f t="shared" si="2"/>
        <v>2364083</v>
      </c>
    </row>
    <row r="8" spans="1:12" s="653" customFormat="1" ht="21" customHeight="1">
      <c r="A8" s="1176" t="s">
        <v>540</v>
      </c>
      <c r="B8" s="1173">
        <v>688507</v>
      </c>
      <c r="C8" s="1173">
        <v>563079</v>
      </c>
      <c r="D8" s="1173">
        <v>27872</v>
      </c>
      <c r="E8" s="1173">
        <f t="shared" si="3"/>
        <v>590951</v>
      </c>
      <c r="F8" s="1174">
        <f t="shared" si="0"/>
        <v>1279458</v>
      </c>
      <c r="G8" s="1173">
        <v>499838</v>
      </c>
      <c r="H8" s="1173">
        <v>670940</v>
      </c>
      <c r="I8" s="1173">
        <v>67187</v>
      </c>
      <c r="J8" s="1173">
        <f t="shared" si="4"/>
        <v>738127</v>
      </c>
      <c r="K8" s="1174">
        <f t="shared" si="1"/>
        <v>1237965</v>
      </c>
      <c r="L8" s="1175">
        <f t="shared" si="2"/>
        <v>2517423</v>
      </c>
    </row>
    <row r="9" spans="1:12" s="653" customFormat="1" ht="21" customHeight="1">
      <c r="A9" s="1172" t="s">
        <v>541</v>
      </c>
      <c r="B9" s="1173">
        <v>719477</v>
      </c>
      <c r="C9" s="1173">
        <v>607781</v>
      </c>
      <c r="D9" s="1173">
        <v>33530</v>
      </c>
      <c r="E9" s="1173">
        <f t="shared" si="3"/>
        <v>641311</v>
      </c>
      <c r="F9" s="1174">
        <f t="shared" si="0"/>
        <v>1360788</v>
      </c>
      <c r="G9" s="1173">
        <v>523353</v>
      </c>
      <c r="H9" s="1173">
        <v>724697</v>
      </c>
      <c r="I9" s="1173">
        <v>79573</v>
      </c>
      <c r="J9" s="1173">
        <f t="shared" si="4"/>
        <v>804270</v>
      </c>
      <c r="K9" s="1174">
        <f t="shared" si="1"/>
        <v>1327623</v>
      </c>
      <c r="L9" s="1175">
        <f t="shared" si="2"/>
        <v>2688411</v>
      </c>
    </row>
    <row r="10" spans="1:12" s="653" customFormat="1" ht="21" customHeight="1">
      <c r="A10" s="1176" t="s">
        <v>542</v>
      </c>
      <c r="B10" s="1173">
        <v>761550</v>
      </c>
      <c r="C10" s="1173">
        <v>660882</v>
      </c>
      <c r="D10" s="1173">
        <v>39966</v>
      </c>
      <c r="E10" s="1173">
        <f t="shared" si="3"/>
        <v>700848</v>
      </c>
      <c r="F10" s="1174">
        <f t="shared" si="0"/>
        <v>1462398</v>
      </c>
      <c r="G10" s="1173">
        <v>557229</v>
      </c>
      <c r="H10" s="1173">
        <v>788545</v>
      </c>
      <c r="I10" s="1173">
        <v>92804</v>
      </c>
      <c r="J10" s="1173">
        <f t="shared" si="4"/>
        <v>881349</v>
      </c>
      <c r="K10" s="1174">
        <f t="shared" si="1"/>
        <v>1438578</v>
      </c>
      <c r="L10" s="1175">
        <f t="shared" si="2"/>
        <v>2900976</v>
      </c>
    </row>
    <row r="11" spans="1:12" s="653" customFormat="1" ht="21" customHeight="1">
      <c r="A11" s="1172" t="s">
        <v>543</v>
      </c>
      <c r="B11" s="1173">
        <v>816912</v>
      </c>
      <c r="C11" s="1173">
        <v>715603</v>
      </c>
      <c r="D11" s="1173">
        <v>45810</v>
      </c>
      <c r="E11" s="1173">
        <f t="shared" si="3"/>
        <v>761413</v>
      </c>
      <c r="F11" s="1174">
        <f t="shared" si="0"/>
        <v>1578325</v>
      </c>
      <c r="G11" s="1173">
        <v>606074</v>
      </c>
      <c r="H11" s="1173">
        <v>852938</v>
      </c>
      <c r="I11" s="1173">
        <v>104262</v>
      </c>
      <c r="J11" s="1173">
        <f t="shared" si="4"/>
        <v>957200</v>
      </c>
      <c r="K11" s="1174">
        <f t="shared" si="1"/>
        <v>1563274</v>
      </c>
      <c r="L11" s="1175">
        <f t="shared" si="2"/>
        <v>3141599</v>
      </c>
    </row>
    <row r="12" spans="1:12" s="653" customFormat="1" ht="21" customHeight="1">
      <c r="A12" s="1176" t="s">
        <v>544</v>
      </c>
      <c r="B12" s="1173">
        <v>866421</v>
      </c>
      <c r="C12" s="1173">
        <v>753051</v>
      </c>
      <c r="D12" s="1173">
        <v>55339</v>
      </c>
      <c r="E12" s="1173">
        <f t="shared" si="3"/>
        <v>808390</v>
      </c>
      <c r="F12" s="1174">
        <f t="shared" si="0"/>
        <v>1674811</v>
      </c>
      <c r="G12" s="1173">
        <v>647213</v>
      </c>
      <c r="H12" s="1173">
        <v>896356</v>
      </c>
      <c r="I12" s="1173">
        <v>121458</v>
      </c>
      <c r="J12" s="1173">
        <f t="shared" si="4"/>
        <v>1017814</v>
      </c>
      <c r="K12" s="1174">
        <f>G12+H12+I12</f>
        <v>1665027</v>
      </c>
      <c r="L12" s="1175">
        <f>F12+K12</f>
        <v>3339838</v>
      </c>
    </row>
    <row r="13" spans="1:12" s="653" customFormat="1" ht="21" customHeight="1">
      <c r="A13" s="1172" t="s">
        <v>545</v>
      </c>
      <c r="B13" s="1173">
        <v>934645</v>
      </c>
      <c r="C13" s="1173">
        <v>814654</v>
      </c>
      <c r="D13" s="1173">
        <v>59951</v>
      </c>
      <c r="E13" s="1173">
        <f t="shared" si="3"/>
        <v>874605</v>
      </c>
      <c r="F13" s="1174">
        <f t="shared" si="0"/>
        <v>1809250</v>
      </c>
      <c r="G13" s="1173">
        <v>685025</v>
      </c>
      <c r="H13" s="1173">
        <v>966760</v>
      </c>
      <c r="I13" s="1173">
        <v>130253</v>
      </c>
      <c r="J13" s="1173">
        <f t="shared" si="4"/>
        <v>1097013</v>
      </c>
      <c r="K13" s="1174">
        <f>G13+H13+I13</f>
        <v>1782038</v>
      </c>
      <c r="L13" s="1175">
        <f>F13+K13</f>
        <v>3591288</v>
      </c>
    </row>
    <row r="14" spans="1:12" s="653" customFormat="1" ht="21" customHeight="1">
      <c r="A14" s="1176" t="s">
        <v>546</v>
      </c>
      <c r="B14" s="1173">
        <v>1031680</v>
      </c>
      <c r="C14" s="1173">
        <v>881411</v>
      </c>
      <c r="D14" s="1173">
        <v>64075</v>
      </c>
      <c r="E14" s="1173">
        <f t="shared" si="3"/>
        <v>945486</v>
      </c>
      <c r="F14" s="1174">
        <f t="shared" si="0"/>
        <v>1977166</v>
      </c>
      <c r="G14" s="1173">
        <v>734397</v>
      </c>
      <c r="H14" s="1173">
        <v>1051585</v>
      </c>
      <c r="I14" s="1173">
        <v>139444</v>
      </c>
      <c r="J14" s="1173">
        <f t="shared" si="4"/>
        <v>1191029</v>
      </c>
      <c r="K14" s="1174">
        <f>G14+H14+I14</f>
        <v>1925426</v>
      </c>
      <c r="L14" s="1175">
        <f>F14+K14</f>
        <v>3902592</v>
      </c>
    </row>
    <row r="15" spans="1:12" s="653" customFormat="1" ht="21" customHeight="1">
      <c r="A15" s="1172" t="s">
        <v>495</v>
      </c>
      <c r="B15" s="1173">
        <v>1080694</v>
      </c>
      <c r="C15" s="1173">
        <v>946191</v>
      </c>
      <c r="D15" s="1173">
        <v>69295</v>
      </c>
      <c r="E15" s="1173">
        <f t="shared" si="3"/>
        <v>1015486</v>
      </c>
      <c r="F15" s="1174">
        <f t="shared" si="0"/>
        <v>2096180</v>
      </c>
      <c r="G15" s="1173">
        <v>778665</v>
      </c>
      <c r="H15" s="1173">
        <v>1128712</v>
      </c>
      <c r="I15" s="1173">
        <v>150430</v>
      </c>
      <c r="J15" s="1173">
        <f t="shared" si="4"/>
        <v>1279142</v>
      </c>
      <c r="K15" s="1174">
        <f>G15+H15+I15</f>
        <v>2057807</v>
      </c>
      <c r="L15" s="1175">
        <f>F15+K15</f>
        <v>4153987</v>
      </c>
    </row>
    <row r="16" spans="1:12" s="653" customFormat="1" ht="21" customHeight="1">
      <c r="A16" s="1176" t="s">
        <v>496</v>
      </c>
      <c r="B16" s="1173">
        <v>1092969</v>
      </c>
      <c r="C16" s="1173">
        <v>962084</v>
      </c>
      <c r="D16" s="1173">
        <v>71337</v>
      </c>
      <c r="E16" s="1173">
        <f t="shared" si="3"/>
        <v>1033421</v>
      </c>
      <c r="F16" s="1174">
        <f t="shared" si="0"/>
        <v>2126390</v>
      </c>
      <c r="G16" s="1173">
        <v>798437</v>
      </c>
      <c r="H16" s="1173">
        <v>1150123</v>
      </c>
      <c r="I16" s="1173">
        <v>153711</v>
      </c>
      <c r="J16" s="1173">
        <f t="shared" si="4"/>
        <v>1303834</v>
      </c>
      <c r="K16" s="1174">
        <f t="shared" ref="K16:K22" si="5">G16+H16+I16</f>
        <v>2102271</v>
      </c>
      <c r="L16" s="1175">
        <f t="shared" ref="L16:L22" si="6">F16+K16</f>
        <v>4228661</v>
      </c>
    </row>
    <row r="17" spans="1:17" s="653" customFormat="1" ht="21" customHeight="1">
      <c r="A17" s="1172" t="s">
        <v>497</v>
      </c>
      <c r="B17" s="1173">
        <v>1057677</v>
      </c>
      <c r="C17" s="1173">
        <v>978451</v>
      </c>
      <c r="D17" s="1173">
        <v>71558</v>
      </c>
      <c r="E17" s="1173">
        <f t="shared" si="3"/>
        <v>1050009</v>
      </c>
      <c r="F17" s="1174">
        <f t="shared" si="0"/>
        <v>2107686</v>
      </c>
      <c r="G17" s="1173">
        <v>790314</v>
      </c>
      <c r="H17" s="1173">
        <v>1162090</v>
      </c>
      <c r="I17" s="1173">
        <v>154813</v>
      </c>
      <c r="J17" s="1173">
        <f t="shared" si="4"/>
        <v>1316903</v>
      </c>
      <c r="K17" s="1174">
        <f t="shared" si="5"/>
        <v>2107217</v>
      </c>
      <c r="L17" s="1175">
        <f t="shared" si="6"/>
        <v>4214903</v>
      </c>
    </row>
    <row r="18" spans="1:17" s="653" customFormat="1" ht="21" customHeight="1">
      <c r="A18" s="1172" t="s">
        <v>498</v>
      </c>
      <c r="B18" s="1173">
        <v>1101179</v>
      </c>
      <c r="C18" s="1173">
        <v>965089</v>
      </c>
      <c r="D18" s="1173">
        <v>74653</v>
      </c>
      <c r="E18" s="1173">
        <f t="shared" si="3"/>
        <v>1039742</v>
      </c>
      <c r="F18" s="1174">
        <f t="shared" si="0"/>
        <v>2140921</v>
      </c>
      <c r="G18" s="1173">
        <v>827084</v>
      </c>
      <c r="H18" s="1173">
        <v>1155297</v>
      </c>
      <c r="I18" s="1173">
        <v>162057</v>
      </c>
      <c r="J18" s="1173">
        <f t="shared" si="4"/>
        <v>1317354</v>
      </c>
      <c r="K18" s="1174">
        <f t="shared" si="5"/>
        <v>2144438</v>
      </c>
      <c r="L18" s="1175">
        <f t="shared" si="6"/>
        <v>4285359</v>
      </c>
    </row>
    <row r="19" spans="1:17" s="653" customFormat="1" ht="21" customHeight="1">
      <c r="A19" s="1172" t="s">
        <v>499</v>
      </c>
      <c r="B19" s="1173">
        <v>1177304</v>
      </c>
      <c r="C19" s="1173">
        <v>1023415</v>
      </c>
      <c r="D19" s="1173">
        <v>77648</v>
      </c>
      <c r="E19" s="1177">
        <v>1101063</v>
      </c>
      <c r="F19" s="1174">
        <f t="shared" si="0"/>
        <v>2278367</v>
      </c>
      <c r="G19" s="1173">
        <v>903493</v>
      </c>
      <c r="H19" s="1173">
        <v>1218211</v>
      </c>
      <c r="I19" s="1173">
        <v>168839</v>
      </c>
      <c r="J19" s="1173">
        <v>1387050</v>
      </c>
      <c r="K19" s="1174">
        <f t="shared" si="5"/>
        <v>2290543</v>
      </c>
      <c r="L19" s="1175">
        <f t="shared" si="6"/>
        <v>4568910</v>
      </c>
    </row>
    <row r="20" spans="1:17" s="653" customFormat="1" ht="21" customHeight="1">
      <c r="A20" s="1172" t="s">
        <v>500</v>
      </c>
      <c r="B20" s="1177">
        <v>1191357</v>
      </c>
      <c r="C20" s="1177">
        <v>1014199</v>
      </c>
      <c r="D20" s="1177">
        <v>79364</v>
      </c>
      <c r="E20" s="1177">
        <v>1093563</v>
      </c>
      <c r="F20" s="1174">
        <f t="shared" si="0"/>
        <v>2284920</v>
      </c>
      <c r="G20" s="1177">
        <v>906434</v>
      </c>
      <c r="H20" s="1177">
        <v>1212708</v>
      </c>
      <c r="I20" s="1177">
        <v>173006</v>
      </c>
      <c r="J20" s="1177">
        <v>1385714</v>
      </c>
      <c r="K20" s="1174">
        <f t="shared" si="5"/>
        <v>2292148</v>
      </c>
      <c r="L20" s="1175">
        <f t="shared" si="6"/>
        <v>4577068</v>
      </c>
    </row>
    <row r="21" spans="1:17" s="653" customFormat="1" ht="21" customHeight="1">
      <c r="A21" s="1172" t="s">
        <v>501</v>
      </c>
      <c r="B21" s="1177">
        <v>1212226</v>
      </c>
      <c r="C21" s="1177">
        <v>1043047</v>
      </c>
      <c r="D21" s="1177">
        <v>83183</v>
      </c>
      <c r="E21" s="1177">
        <v>1126230</v>
      </c>
      <c r="F21" s="1174">
        <f>B21+C21+D21</f>
        <v>2338456</v>
      </c>
      <c r="G21" s="1177">
        <v>942986</v>
      </c>
      <c r="H21" s="1177">
        <v>1236761</v>
      </c>
      <c r="I21" s="1177">
        <v>181163</v>
      </c>
      <c r="J21" s="1177">
        <v>1417924</v>
      </c>
      <c r="K21" s="1174">
        <f>G21+H21+I21</f>
        <v>2360910</v>
      </c>
      <c r="L21" s="1175">
        <f>F21+K21</f>
        <v>4699366</v>
      </c>
    </row>
    <row r="22" spans="1:17" s="653" customFormat="1" ht="21" customHeight="1">
      <c r="A22" s="1176" t="str">
        <f>+'Resumen '!O6</f>
        <v>Mar.2025</v>
      </c>
      <c r="B22" s="1177">
        <f>+'Resumen '!D26</f>
        <v>1221588</v>
      </c>
      <c r="C22" s="1177">
        <f>+'Resumen '!D27</f>
        <v>1048553</v>
      </c>
      <c r="D22" s="1177">
        <f>+'Resumen '!D28</f>
        <v>83820</v>
      </c>
      <c r="E22" s="1177">
        <f>+Tabla10[[#This Row],[Dep-Dir-Masc]]+Tabla10[[#This Row],[Dep_Adic-Masc]]</f>
        <v>1132373</v>
      </c>
      <c r="F22" s="1174">
        <f t="shared" si="0"/>
        <v>2353961</v>
      </c>
      <c r="G22" s="1177">
        <f>+'Resumen '!E26</f>
        <v>956393</v>
      </c>
      <c r="H22" s="1177">
        <f>+'Resumen '!E27</f>
        <v>1242962</v>
      </c>
      <c r="I22" s="1177">
        <f>+'Resumen '!E28</f>
        <v>182266</v>
      </c>
      <c r="J22" s="1177">
        <f>+Tabla10[[#This Row],[Dep-Dir-Fem]]+Tabla10[[#This Row],[Dep_Adic-Fem]]</f>
        <v>1425228</v>
      </c>
      <c r="K22" s="1174">
        <f t="shared" si="5"/>
        <v>2381621</v>
      </c>
      <c r="L22" s="1175">
        <f t="shared" si="6"/>
        <v>4735582</v>
      </c>
      <c r="M22" s="778"/>
      <c r="N22" s="1001"/>
    </row>
    <row r="23" spans="1:17" ht="30.75" customHeight="1">
      <c r="A23" s="1426" t="s">
        <v>561</v>
      </c>
      <c r="B23" s="1426"/>
      <c r="C23" s="1426"/>
      <c r="D23" s="1426"/>
      <c r="E23" s="1426"/>
      <c r="F23" s="1426"/>
      <c r="G23" s="1426"/>
      <c r="H23" s="1426"/>
      <c r="I23" s="1426"/>
      <c r="J23" s="1426"/>
      <c r="K23" s="1426"/>
      <c r="L23" s="1426"/>
      <c r="P23" s="653"/>
    </row>
    <row r="24" spans="1:17" ht="25.5" customHeight="1">
      <c r="A24" s="11"/>
      <c r="B24" s="11"/>
      <c r="C24" s="11"/>
      <c r="D24" s="11"/>
      <c r="E24" s="11"/>
      <c r="F24" s="11"/>
      <c r="G24" s="11"/>
      <c r="H24" s="11"/>
      <c r="I24" s="11"/>
      <c r="J24" s="11"/>
      <c r="L24" s="11"/>
      <c r="Q24" s="653"/>
    </row>
    <row r="25" spans="1:17" ht="25.5" customHeight="1">
      <c r="A25" s="11"/>
      <c r="B25" s="11"/>
      <c r="C25" s="11"/>
      <c r="D25" s="11"/>
      <c r="E25" s="11"/>
      <c r="F25" s="11"/>
      <c r="G25" s="11"/>
      <c r="H25" s="11"/>
      <c r="I25" s="11"/>
      <c r="J25" s="11"/>
      <c r="L25" s="11"/>
    </row>
    <row r="26" spans="1:17" ht="25.5" customHeight="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K29" s="11"/>
      <c r="L29" s="11"/>
    </row>
    <row r="30" spans="1:17" ht="25.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49.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row r="37" spans="1:12" ht="67.5" customHeight="1"/>
    <row r="38" spans="1:12" ht="63" customHeight="1"/>
    <row r="41" spans="1:12" ht="23.25">
      <c r="A41" s="87"/>
      <c r="B41" s="87"/>
      <c r="C41" s="87"/>
      <c r="D41" s="87"/>
      <c r="E41" s="87"/>
      <c r="F41" s="87"/>
      <c r="G41" s="87"/>
      <c r="H41" s="87"/>
      <c r="I41" s="87"/>
      <c r="J41" s="87"/>
      <c r="K41" s="87"/>
      <c r="L41" s="87"/>
    </row>
  </sheetData>
  <mergeCells count="3">
    <mergeCell ref="A23:L23"/>
    <mergeCell ref="A1:L1"/>
    <mergeCell ref="A2:L2"/>
  </mergeCells>
  <conditionalFormatting sqref="B22:D22 G22:I22">
    <cfRule type="cellIs" dxfId="569" priority="2" operator="equal">
      <formula>0</formula>
    </cfRule>
  </conditionalFormatting>
  <conditionalFormatting sqref="B21:D21">
    <cfRule type="cellIs" dxfId="568"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00"/>
    <pageSetUpPr fitToPage="1"/>
  </sheetPr>
  <dimension ref="A1:Z116"/>
  <sheetViews>
    <sheetView showGridLines="0" view="pageBreakPreview" zoomScale="40" zoomScaleNormal="100" zoomScaleSheetLayoutView="40" workbookViewId="0">
      <pane ySplit="1" topLeftCell="A42" activePane="bottomLeft" state="frozen"/>
      <selection activeCell="I23" sqref="I23"/>
      <selection pane="bottomLeft" activeCell="F61" sqref="F61"/>
    </sheetView>
  </sheetViews>
  <sheetFormatPr baseColWidth="10" defaultColWidth="26.7109375" defaultRowHeight="31.5"/>
  <cols>
    <col min="1" max="1" width="76.42578125" style="182" customWidth="1"/>
    <col min="2" max="2" width="49.42578125" style="182" bestFit="1" customWidth="1"/>
    <col min="3" max="3" width="75.5703125" style="184" customWidth="1"/>
    <col min="4" max="4" width="78" style="182" customWidth="1"/>
    <col min="5" max="5" width="61.140625" style="182" customWidth="1"/>
    <col min="6" max="6" width="59.85546875" style="183" customWidth="1"/>
    <col min="7" max="7" width="67.28515625" style="183" bestFit="1" customWidth="1"/>
    <col min="8" max="8" width="55.85546875" style="183" customWidth="1"/>
    <col min="9" max="9" width="42.7109375" style="182" bestFit="1" customWidth="1"/>
    <col min="10" max="10" width="48.140625" style="183" customWidth="1"/>
    <col min="11" max="11" width="50.42578125" style="183" customWidth="1"/>
    <col min="12" max="12" width="93.28515625" style="183" customWidth="1"/>
    <col min="13" max="13" width="82.42578125" style="183" bestFit="1" customWidth="1"/>
    <col min="14" max="14" width="24" style="183" customWidth="1"/>
    <col min="15" max="15" width="138.42578125" style="185" customWidth="1"/>
    <col min="16" max="16" width="40.85546875" style="185" customWidth="1"/>
    <col min="17" max="16384" width="26.7109375" style="181"/>
  </cols>
  <sheetData>
    <row r="1" spans="1:26" ht="135.75" customHeight="1">
      <c r="A1" s="1347" t="s">
        <v>172</v>
      </c>
      <c r="B1" s="1348"/>
      <c r="C1" s="1348"/>
      <c r="D1" s="1348"/>
      <c r="E1" s="1348"/>
      <c r="F1" s="1348"/>
      <c r="G1" s="1348"/>
      <c r="H1" s="1348"/>
      <c r="I1" s="1348"/>
      <c r="J1" s="1348"/>
      <c r="K1" s="1348"/>
      <c r="L1" s="1348"/>
      <c r="M1" s="1348"/>
      <c r="N1" s="1348"/>
      <c r="O1" s="1124" t="s">
        <v>173</v>
      </c>
      <c r="P1" s="1126"/>
    </row>
    <row r="2" spans="1:26" ht="35.25" customHeight="1">
      <c r="B2" s="183"/>
      <c r="O2" s="1201" t="s">
        <v>174</v>
      </c>
      <c r="P2" s="1126"/>
    </row>
    <row r="3" spans="1:26" ht="35.25" customHeight="1">
      <c r="B3" s="183"/>
      <c r="C3" s="1083" t="s">
        <v>175</v>
      </c>
      <c r="D3" s="1083" t="s">
        <v>176</v>
      </c>
      <c r="O3" s="1202" t="s">
        <v>177</v>
      </c>
      <c r="P3" s="1127"/>
    </row>
    <row r="4" spans="1:26" s="186" customFormat="1" ht="41.25" customHeight="1">
      <c r="A4" s="1085" t="s">
        <v>178</v>
      </c>
      <c r="B4" s="1089">
        <v>10857620</v>
      </c>
      <c r="C4" s="997">
        <f>+(B30+B33+B39)/B4</f>
        <v>1.0773079183099058E-2</v>
      </c>
      <c r="D4" s="998">
        <f>+(C30+C39+B33)/B4</f>
        <v>0.97207887179694996</v>
      </c>
      <c r="E4" s="184"/>
      <c r="I4" s="182"/>
      <c r="K4" s="188"/>
      <c r="L4" s="183"/>
      <c r="M4" s="184"/>
      <c r="N4" s="184"/>
      <c r="O4" s="1202" t="s">
        <v>179</v>
      </c>
      <c r="P4" s="1126"/>
    </row>
    <row r="5" spans="1:26" s="187" customFormat="1" ht="47.25" customHeight="1">
      <c r="A5" s="183"/>
      <c r="B5" s="183"/>
      <c r="C5" s="183"/>
      <c r="D5" s="183"/>
      <c r="E5" s="183"/>
      <c r="I5" s="182"/>
      <c r="L5" s="183"/>
      <c r="M5" s="183"/>
      <c r="N5" s="183"/>
      <c r="O5" s="1204" t="s">
        <v>180</v>
      </c>
      <c r="P5" s="1128" t="s">
        <v>181</v>
      </c>
    </row>
    <row r="6" spans="1:26" s="187" customFormat="1" ht="41.25" customHeight="1">
      <c r="A6" s="1349" t="s">
        <v>182</v>
      </c>
      <c r="B6" s="1085" t="s">
        <v>183</v>
      </c>
      <c r="C6" s="1085" t="s">
        <v>184</v>
      </c>
      <c r="D6" s="1085" t="s">
        <v>185</v>
      </c>
      <c r="E6" s="183"/>
      <c r="M6" s="183"/>
      <c r="N6" s="183"/>
      <c r="O6" s="1204" t="s">
        <v>186</v>
      </c>
      <c r="P6" s="1128" t="s">
        <v>187</v>
      </c>
    </row>
    <row r="7" spans="1:26" s="187" customFormat="1" ht="32.25" customHeight="1">
      <c r="A7" s="1350"/>
      <c r="B7" s="155">
        <v>12537</v>
      </c>
      <c r="C7" s="155">
        <v>108</v>
      </c>
      <c r="D7" s="1275">
        <f>+B7+C7</f>
        <v>12645</v>
      </c>
      <c r="E7" s="183"/>
      <c r="M7" s="183"/>
      <c r="N7" s="183"/>
      <c r="O7" s="1202" t="s">
        <v>188</v>
      </c>
      <c r="P7" s="1126"/>
    </row>
    <row r="8" spans="1:26" s="187" customFormat="1" ht="33.75">
      <c r="A8" s="183"/>
      <c r="B8" s="184"/>
      <c r="C8" s="184"/>
      <c r="D8" s="183"/>
      <c r="E8" s="183"/>
      <c r="F8" s="183"/>
      <c r="M8" s="183"/>
      <c r="N8" s="188"/>
      <c r="O8" s="1204" t="s">
        <v>189</v>
      </c>
      <c r="P8" s="1129" t="s">
        <v>187</v>
      </c>
    </row>
    <row r="9" spans="1:26" s="187" customFormat="1" ht="51" customHeight="1">
      <c r="A9" s="1351" t="s">
        <v>190</v>
      </c>
      <c r="B9" s="1352"/>
      <c r="C9" s="1353" t="s">
        <v>191</v>
      </c>
      <c r="D9" s="1353"/>
      <c r="E9" s="1353" t="s">
        <v>192</v>
      </c>
      <c r="F9" s="1353"/>
      <c r="N9" s="188"/>
      <c r="O9" s="1204" t="s">
        <v>193</v>
      </c>
      <c r="P9" s="1125" t="s">
        <v>181</v>
      </c>
      <c r="Q9" s="182"/>
      <c r="R9" s="182"/>
    </row>
    <row r="10" spans="1:26" s="188" customFormat="1" ht="47.25" customHeight="1">
      <c r="A10" s="1160" t="s">
        <v>194</v>
      </c>
      <c r="B10" s="1161">
        <v>111230</v>
      </c>
      <c r="C10" s="1162" t="s">
        <v>194</v>
      </c>
      <c r="D10" s="1161">
        <v>1777613</v>
      </c>
      <c r="E10" s="1160" t="s">
        <v>195</v>
      </c>
      <c r="F10" s="1161">
        <f>+F50</f>
        <v>1346785</v>
      </c>
      <c r="G10" s="187"/>
      <c r="H10" s="1346" t="s">
        <v>196</v>
      </c>
      <c r="I10" s="1346"/>
      <c r="J10" s="1346"/>
      <c r="K10" s="1346"/>
      <c r="L10" s="1346"/>
      <c r="M10" s="1346"/>
      <c r="N10" s="182"/>
      <c r="O10" s="1203" t="s">
        <v>177</v>
      </c>
      <c r="P10" s="1125" t="s">
        <v>197</v>
      </c>
      <c r="Q10" s="929"/>
      <c r="R10" s="929"/>
      <c r="S10" s="929"/>
      <c r="T10" s="929"/>
      <c r="U10" s="929"/>
      <c r="V10" s="929"/>
    </row>
    <row r="11" spans="1:26" s="188" customFormat="1" ht="33.75">
      <c r="A11" s="1160" t="s">
        <v>198</v>
      </c>
      <c r="B11" s="1161">
        <v>580</v>
      </c>
      <c r="C11" s="1162" t="s">
        <v>198</v>
      </c>
      <c r="D11" s="1161">
        <v>351800</v>
      </c>
      <c r="E11" s="1160" t="s">
        <v>199</v>
      </c>
      <c r="F11" s="1161">
        <f>+G50</f>
        <v>1184064</v>
      </c>
      <c r="G11" s="187"/>
      <c r="H11" s="1357" t="s">
        <v>200</v>
      </c>
      <c r="I11" s="1357" t="s">
        <v>201</v>
      </c>
      <c r="J11" s="1357"/>
      <c r="K11" s="1153" t="s">
        <v>202</v>
      </c>
      <c r="L11" s="1153" t="s">
        <v>203</v>
      </c>
      <c r="M11" s="1153" t="s">
        <v>204</v>
      </c>
      <c r="O11" s="1203" t="s">
        <v>205</v>
      </c>
      <c r="P11" s="1125"/>
    </row>
    <row r="12" spans="1:26" s="188" customFormat="1" ht="63">
      <c r="A12" s="1160" t="s">
        <v>206</v>
      </c>
      <c r="B12" s="1161">
        <v>68</v>
      </c>
      <c r="C12" s="1162" t="s">
        <v>206</v>
      </c>
      <c r="D12" s="1161">
        <v>401436</v>
      </c>
      <c r="E12" s="1163"/>
      <c r="F12" s="1163"/>
      <c r="G12" s="169"/>
      <c r="H12" s="1357"/>
      <c r="I12" s="1153" t="s">
        <v>207</v>
      </c>
      <c r="J12" s="1153" t="s">
        <v>208</v>
      </c>
      <c r="K12" s="1153" t="s">
        <v>209</v>
      </c>
      <c r="L12" s="1153" t="s">
        <v>210</v>
      </c>
      <c r="M12" s="1153" t="s">
        <v>211</v>
      </c>
      <c r="O12" s="1203" t="s">
        <v>212</v>
      </c>
      <c r="P12" s="1125"/>
      <c r="Q12" s="1048"/>
      <c r="R12" s="1048"/>
      <c r="S12" s="1048"/>
      <c r="T12" s="1048"/>
      <c r="U12" s="1048"/>
      <c r="V12" s="1048"/>
      <c r="W12" s="1048"/>
      <c r="X12" s="1048"/>
      <c r="Y12" s="1048"/>
      <c r="Z12" s="1048"/>
    </row>
    <row r="13" spans="1:26" s="188" customFormat="1" ht="42.75" customHeight="1">
      <c r="A13" s="1160" t="s">
        <v>213</v>
      </c>
      <c r="B13" s="1164">
        <v>0</v>
      </c>
      <c r="C13" s="1162" t="s">
        <v>213</v>
      </c>
      <c r="D13" s="1163"/>
      <c r="E13" s="1163"/>
      <c r="F13" s="1163"/>
      <c r="G13" s="169"/>
      <c r="H13" s="252">
        <f>+I13+J13+K13+L13+M13</f>
        <v>116970</v>
      </c>
      <c r="I13" s="249">
        <v>16266</v>
      </c>
      <c r="J13" s="249">
        <v>30841</v>
      </c>
      <c r="K13" s="250">
        <v>5747</v>
      </c>
      <c r="L13" s="249">
        <v>31122</v>
      </c>
      <c r="M13" s="249">
        <v>32994</v>
      </c>
      <c r="O13" s="182" t="s">
        <v>940</v>
      </c>
      <c r="P13" s="182"/>
      <c r="Q13" s="182"/>
      <c r="R13" s="182"/>
    </row>
    <row r="14" spans="1:26" s="192" customFormat="1" ht="39.75" customHeight="1">
      <c r="A14" s="1083" t="s">
        <v>214</v>
      </c>
      <c r="B14" s="244">
        <f>SUM(B10:B13)</f>
        <v>111878</v>
      </c>
      <c r="C14" s="1083" t="s">
        <v>215</v>
      </c>
      <c r="D14" s="244">
        <f>SUM(D10:D12)</f>
        <v>2530849</v>
      </c>
      <c r="E14" s="1083" t="s">
        <v>215</v>
      </c>
      <c r="F14" s="244">
        <f>SUM(F10:F12)</f>
        <v>2530849</v>
      </c>
      <c r="G14" s="169"/>
      <c r="H14" s="169"/>
      <c r="I14" s="184"/>
      <c r="J14" s="184"/>
      <c r="K14" s="183"/>
      <c r="L14" s="184"/>
      <c r="M14" s="184"/>
      <c r="N14" s="184"/>
      <c r="O14" s="186"/>
      <c r="P14" s="186"/>
      <c r="S14" s="184"/>
      <c r="T14" s="184"/>
      <c r="U14" s="184"/>
      <c r="V14" s="184"/>
    </row>
    <row r="15" spans="1:26" s="187" customFormat="1" ht="57.75" customHeight="1">
      <c r="A15" s="183"/>
      <c r="B15" s="183"/>
      <c r="C15" s="184"/>
      <c r="D15" s="190"/>
      <c r="E15" s="182"/>
      <c r="F15" s="1165">
        <f>+F14-D14</f>
        <v>0</v>
      </c>
      <c r="G15" s="169"/>
      <c r="H15" s="169"/>
      <c r="I15" s="182"/>
      <c r="J15" s="183"/>
      <c r="K15" s="183"/>
      <c r="L15" s="183"/>
      <c r="M15" s="183"/>
      <c r="N15" s="183"/>
      <c r="O15" s="186"/>
      <c r="P15" s="186"/>
      <c r="Q15" s="192"/>
      <c r="R15" s="192"/>
    </row>
    <row r="16" spans="1:26" s="192" customFormat="1" ht="33.75" customHeight="1">
      <c r="A16" s="1365" t="s">
        <v>216</v>
      </c>
      <c r="B16" s="1366"/>
      <c r="C16" s="1366"/>
      <c r="D16" s="1366"/>
      <c r="E16" s="1367"/>
      <c r="G16" s="169"/>
      <c r="H16" s="169"/>
      <c r="I16" s="191"/>
      <c r="J16" s="183"/>
      <c r="K16" s="183"/>
      <c r="L16" s="183"/>
      <c r="M16" s="183"/>
      <c r="N16" s="183"/>
      <c r="O16" s="186"/>
      <c r="P16" s="186"/>
      <c r="Q16" s="154"/>
      <c r="R16" s="187"/>
    </row>
    <row r="17" spans="1:22" s="187" customFormat="1" ht="33.75">
      <c r="A17" s="194"/>
      <c r="B17" s="193"/>
      <c r="C17" s="193" t="s">
        <v>217</v>
      </c>
      <c r="D17" s="193" t="s">
        <v>218</v>
      </c>
      <c r="E17" s="193" t="s">
        <v>219</v>
      </c>
      <c r="G17" s="169"/>
      <c r="H17" s="169"/>
      <c r="I17" s="170"/>
      <c r="J17" s="193" t="s">
        <v>220</v>
      </c>
      <c r="K17" s="193" t="s">
        <v>221</v>
      </c>
      <c r="L17" s="193" t="s">
        <v>222</v>
      </c>
      <c r="N17" s="183"/>
      <c r="O17" s="186"/>
      <c r="P17" s="186"/>
      <c r="Q17" s="188"/>
    </row>
    <row r="18" spans="1:22" s="187" customFormat="1" ht="33.75">
      <c r="A18" s="195" t="s">
        <v>223</v>
      </c>
      <c r="B18" s="197"/>
      <c r="C18" s="237">
        <f>+D18+E18</f>
        <v>7002348</v>
      </c>
      <c r="D18" s="155">
        <f>+D26+D37</f>
        <v>3595142</v>
      </c>
      <c r="E18" s="155">
        <f>+E26+E37</f>
        <v>3407206</v>
      </c>
      <c r="G18" s="169"/>
      <c r="H18" s="169"/>
      <c r="I18" s="170"/>
      <c r="J18" s="234" t="s">
        <v>224</v>
      </c>
      <c r="K18" s="249">
        <v>36078</v>
      </c>
      <c r="L18" s="1179"/>
    </row>
    <row r="19" spans="1:22" s="187" customFormat="1" ht="33.75">
      <c r="A19" s="195" t="s">
        <v>225</v>
      </c>
      <c r="B19" s="197"/>
      <c r="C19" s="237">
        <f>+D19+E19</f>
        <v>3169059</v>
      </c>
      <c r="D19" s="155">
        <f>+D27+D38</f>
        <v>1508472</v>
      </c>
      <c r="E19" s="155">
        <f>+E27+E38</f>
        <v>1660587</v>
      </c>
      <c r="G19" s="169"/>
      <c r="H19" s="169"/>
      <c r="I19" s="170"/>
      <c r="J19" s="234" t="s">
        <v>226</v>
      </c>
      <c r="K19" s="249">
        <v>254674</v>
      </c>
      <c r="L19" s="1179"/>
    </row>
    <row r="20" spans="1:22" s="187" customFormat="1" ht="33.75">
      <c r="A20" s="195" t="s">
        <v>227</v>
      </c>
      <c r="B20" s="197"/>
      <c r="C20" s="237">
        <f>+D20+E20</f>
        <v>266086</v>
      </c>
      <c r="D20" s="155">
        <f>+D28</f>
        <v>83820</v>
      </c>
      <c r="E20" s="155">
        <f>+E28</f>
        <v>182266</v>
      </c>
      <c r="F20" s="183"/>
      <c r="G20" s="169"/>
      <c r="H20" s="169"/>
      <c r="I20" s="170"/>
      <c r="J20" s="234" t="s">
        <v>228</v>
      </c>
      <c r="K20" s="249">
        <v>328440</v>
      </c>
      <c r="L20" s="1179"/>
    </row>
    <row r="21" spans="1:22" s="187" customFormat="1" ht="33.75">
      <c r="A21" s="195" t="s">
        <v>229</v>
      </c>
      <c r="B21" s="197"/>
      <c r="C21" s="237">
        <f>+B33</f>
        <v>116970</v>
      </c>
      <c r="D21" s="197"/>
      <c r="E21" s="197"/>
      <c r="F21" s="183"/>
      <c r="G21" s="169"/>
      <c r="H21" s="169"/>
      <c r="I21" s="170"/>
      <c r="J21" s="234" t="s">
        <v>230</v>
      </c>
      <c r="K21" s="249">
        <v>343116</v>
      </c>
      <c r="L21" s="1179"/>
    </row>
    <row r="22" spans="1:22" s="187" customFormat="1" ht="33.75">
      <c r="A22" s="194" t="s">
        <v>185</v>
      </c>
      <c r="B22" s="197"/>
      <c r="C22" s="198">
        <f>SUM(C18:C21)</f>
        <v>10554463</v>
      </c>
      <c r="D22" s="198">
        <f>SUM(D18:D21)</f>
        <v>5187434</v>
      </c>
      <c r="E22" s="198">
        <f>SUM(E18:E21)</f>
        <v>5250059</v>
      </c>
      <c r="F22" s="183"/>
      <c r="G22" s="169"/>
      <c r="H22" s="169"/>
      <c r="I22" s="170"/>
      <c r="J22" s="234" t="s">
        <v>231</v>
      </c>
      <c r="K22" s="249">
        <v>292221</v>
      </c>
      <c r="L22" s="1179"/>
    </row>
    <row r="23" spans="1:22" s="187" customFormat="1" ht="33.75">
      <c r="F23" s="183"/>
      <c r="G23" s="169"/>
      <c r="H23" s="169"/>
      <c r="I23" s="170"/>
      <c r="J23" s="234" t="s">
        <v>232</v>
      </c>
      <c r="K23" s="249">
        <v>251807</v>
      </c>
      <c r="L23" s="1179"/>
    </row>
    <row r="24" spans="1:22" s="187" customFormat="1" ht="39.75" customHeight="1">
      <c r="A24" s="1358" t="s">
        <v>233</v>
      </c>
      <c r="B24" s="1359"/>
      <c r="C24" s="1359"/>
      <c r="D24" s="1359"/>
      <c r="E24" s="1360"/>
      <c r="F24" s="183"/>
      <c r="G24" s="169"/>
      <c r="H24" s="169"/>
      <c r="I24" s="170"/>
      <c r="J24" s="234" t="s">
        <v>234</v>
      </c>
      <c r="K24" s="249">
        <v>216428</v>
      </c>
      <c r="L24" s="1179"/>
    </row>
    <row r="25" spans="1:22" s="187" customFormat="1" ht="39.75" customHeight="1">
      <c r="A25" s="1090"/>
      <c r="B25" s="1091"/>
      <c r="C25" s="1091" t="s">
        <v>217</v>
      </c>
      <c r="D25" s="1091" t="s">
        <v>218</v>
      </c>
      <c r="E25" s="1091" t="s">
        <v>219</v>
      </c>
      <c r="F25" s="183"/>
      <c r="G25" s="169"/>
      <c r="H25" s="169"/>
      <c r="I25" s="170"/>
      <c r="J25" s="234" t="s">
        <v>235</v>
      </c>
      <c r="K25" s="249">
        <v>172895</v>
      </c>
      <c r="L25" s="1179"/>
    </row>
    <row r="26" spans="1:22" s="188" customFormat="1" ht="31.5" customHeight="1">
      <c r="A26" s="195" t="s">
        <v>223</v>
      </c>
      <c r="B26" s="197"/>
      <c r="C26" s="237">
        <f>+D26+E26</f>
        <v>2177981</v>
      </c>
      <c r="D26" s="155">
        <v>1221588</v>
      </c>
      <c r="E26" s="155">
        <v>956393</v>
      </c>
      <c r="F26" s="196"/>
      <c r="G26" s="169"/>
      <c r="H26" s="169"/>
      <c r="I26" s="170"/>
      <c r="J26" s="234" t="s">
        <v>236</v>
      </c>
      <c r="K26" s="249">
        <v>137313</v>
      </c>
      <c r="L26" s="1179"/>
      <c r="M26" s="187"/>
      <c r="N26" s="187"/>
      <c r="O26" s="187"/>
      <c r="P26" s="187"/>
      <c r="Q26" s="187"/>
      <c r="R26" s="187"/>
      <c r="S26" s="187"/>
      <c r="T26" s="187"/>
      <c r="U26" s="187"/>
      <c r="V26" s="187"/>
    </row>
    <row r="27" spans="1:22" s="188" customFormat="1" ht="31.5" customHeight="1">
      <c r="A27" s="195" t="s">
        <v>225</v>
      </c>
      <c r="B27" s="197"/>
      <c r="C27" s="237">
        <f>+D27+E27</f>
        <v>2291515</v>
      </c>
      <c r="D27" s="155">
        <v>1048553</v>
      </c>
      <c r="E27" s="155">
        <v>1242962</v>
      </c>
      <c r="F27" s="196"/>
      <c r="G27" s="169"/>
      <c r="H27" s="169"/>
      <c r="I27" s="170"/>
      <c r="J27" s="234" t="s">
        <v>237</v>
      </c>
      <c r="K27" s="249">
        <v>197897</v>
      </c>
      <c r="L27" s="1179"/>
      <c r="M27" s="187"/>
      <c r="N27" s="187"/>
      <c r="O27" s="187"/>
      <c r="P27" s="187"/>
      <c r="Q27" s="187"/>
      <c r="R27" s="187"/>
      <c r="S27" s="187"/>
      <c r="T27" s="187"/>
      <c r="U27" s="187"/>
      <c r="V27" s="187"/>
    </row>
    <row r="28" spans="1:22" s="188" customFormat="1" ht="31.5" customHeight="1">
      <c r="A28" s="195" t="s">
        <v>227</v>
      </c>
      <c r="B28" s="197"/>
      <c r="C28" s="237">
        <f>+D28+E28</f>
        <v>266086</v>
      </c>
      <c r="D28" s="155">
        <v>83820</v>
      </c>
      <c r="E28" s="155">
        <v>182266</v>
      </c>
      <c r="F28" s="196"/>
      <c r="G28" s="169"/>
      <c r="H28" s="169"/>
      <c r="I28" s="170"/>
      <c r="J28" s="193" t="s">
        <v>238</v>
      </c>
      <c r="K28" s="241">
        <f>SUM(K18:K27)</f>
        <v>2230869</v>
      </c>
      <c r="L28" s="1197">
        <f>+K28/$K$28</f>
        <v>1</v>
      </c>
      <c r="M28" s="187"/>
      <c r="N28" s="187"/>
      <c r="O28" s="187"/>
      <c r="P28" s="187"/>
      <c r="Q28" s="187"/>
      <c r="R28" s="187"/>
      <c r="S28" s="187"/>
      <c r="T28" s="187"/>
      <c r="U28" s="187"/>
      <c r="V28" s="187"/>
    </row>
    <row r="29" spans="1:22" s="187" customFormat="1" ht="31.5" customHeight="1">
      <c r="A29" s="195"/>
      <c r="B29" s="197"/>
      <c r="C29" s="197"/>
      <c r="D29" s="197"/>
      <c r="E29" s="197"/>
      <c r="F29" s="196"/>
      <c r="G29" s="169"/>
      <c r="H29" s="169"/>
      <c r="I29" s="171"/>
      <c r="J29" s="183"/>
      <c r="K29" s="190">
        <f>+K28-D45</f>
        <v>0</v>
      </c>
      <c r="L29" s="1166"/>
    </row>
    <row r="30" spans="1:22" s="187" customFormat="1" ht="33.75">
      <c r="A30" s="194" t="s">
        <v>185</v>
      </c>
      <c r="B30" s="198">
        <f>SUM(B26:B29)</f>
        <v>0</v>
      </c>
      <c r="C30" s="198">
        <f>SUM(C26:C29)</f>
        <v>4735582</v>
      </c>
      <c r="D30" s="198">
        <f>SUM(D26:D29)</f>
        <v>2353961</v>
      </c>
      <c r="E30" s="198">
        <f>SUM(E26:E29)</f>
        <v>2381621</v>
      </c>
      <c r="F30" s="196"/>
      <c r="G30" s="169"/>
      <c r="H30" s="169"/>
      <c r="I30" s="171"/>
      <c r="J30" s="199"/>
      <c r="K30" s="199"/>
      <c r="L30" s="1166"/>
    </row>
    <row r="31" spans="1:22" s="187" customFormat="1" ht="63">
      <c r="A31" s="182"/>
      <c r="B31" s="182"/>
      <c r="C31" s="999"/>
      <c r="D31" s="182"/>
      <c r="E31" s="182"/>
      <c r="F31" s="196"/>
      <c r="G31" s="1199"/>
      <c r="H31" s="169"/>
      <c r="I31" s="200"/>
      <c r="J31" s="193" t="s">
        <v>239</v>
      </c>
      <c r="K31" s="193" t="s">
        <v>221</v>
      </c>
      <c r="L31" s="193" t="s">
        <v>222</v>
      </c>
      <c r="N31" s="199"/>
    </row>
    <row r="32" spans="1:22" s="187" customFormat="1" ht="33.75">
      <c r="A32" s="1344" t="s">
        <v>229</v>
      </c>
      <c r="B32" s="1345"/>
      <c r="C32" s="184"/>
      <c r="D32" s="182"/>
      <c r="E32" s="182"/>
      <c r="F32" s="183"/>
      <c r="G32" s="169"/>
      <c r="H32" s="169"/>
      <c r="I32" s="201"/>
      <c r="J32" s="155" t="s">
        <v>240</v>
      </c>
      <c r="K32" s="249">
        <v>808360</v>
      </c>
      <c r="L32" s="1179"/>
      <c r="O32" s="199"/>
    </row>
    <row r="33" spans="1:23" s="187" customFormat="1" ht="33.75">
      <c r="A33" s="155" t="s">
        <v>185</v>
      </c>
      <c r="B33" s="155">
        <f>+H13</f>
        <v>116970</v>
      </c>
      <c r="C33" s="182"/>
      <c r="D33" s="182"/>
      <c r="E33" s="182"/>
      <c r="F33" s="183"/>
      <c r="G33" s="169"/>
      <c r="H33" s="169"/>
      <c r="I33" s="190"/>
      <c r="J33" s="155" t="s">
        <v>241</v>
      </c>
      <c r="K33" s="249">
        <v>878034</v>
      </c>
      <c r="L33" s="1179"/>
      <c r="N33" s="199"/>
      <c r="O33" s="199"/>
    </row>
    <row r="34" spans="1:23" s="187" customFormat="1" ht="33.75">
      <c r="A34" s="182"/>
      <c r="B34" s="182"/>
      <c r="C34" s="184"/>
      <c r="D34" s="182"/>
      <c r="E34" s="182"/>
      <c r="F34" s="183"/>
      <c r="G34" s="169"/>
      <c r="H34" s="169"/>
      <c r="I34" s="183"/>
      <c r="J34" s="155" t="s">
        <v>242</v>
      </c>
      <c r="K34" s="249">
        <v>244014</v>
      </c>
      <c r="L34" s="1179"/>
      <c r="N34" s="199"/>
      <c r="O34" s="183"/>
      <c r="P34" s="188"/>
      <c r="Q34" s="188"/>
      <c r="R34" s="188"/>
    </row>
    <row r="35" spans="1:23" s="187" customFormat="1" ht="36">
      <c r="A35" s="1361" t="s">
        <v>243</v>
      </c>
      <c r="B35" s="1362"/>
      <c r="C35" s="1362"/>
      <c r="D35" s="1362"/>
      <c r="E35" s="1363"/>
      <c r="F35" s="183"/>
      <c r="G35" s="169"/>
      <c r="H35" s="169"/>
      <c r="I35" s="183"/>
      <c r="J35" s="155" t="s">
        <v>244</v>
      </c>
      <c r="K35" s="249">
        <v>154824</v>
      </c>
      <c r="L35" s="1179"/>
      <c r="N35" s="183"/>
      <c r="O35" s="183"/>
      <c r="P35" s="188"/>
      <c r="Q35" s="188"/>
      <c r="R35" s="188"/>
      <c r="S35" s="188"/>
      <c r="T35" s="188"/>
      <c r="U35" s="188"/>
      <c r="V35" s="188"/>
      <c r="W35" s="188"/>
    </row>
    <row r="36" spans="1:23" s="187" customFormat="1" ht="33.75">
      <c r="A36" s="1092"/>
      <c r="B36" s="1093"/>
      <c r="C36" s="203" t="s">
        <v>245</v>
      </c>
      <c r="D36" s="203" t="s">
        <v>246</v>
      </c>
      <c r="E36" s="203" t="s">
        <v>247</v>
      </c>
      <c r="F36" s="183"/>
      <c r="G36" s="169"/>
      <c r="H36" s="169"/>
      <c r="I36" s="183"/>
      <c r="J36" s="155" t="s">
        <v>248</v>
      </c>
      <c r="K36" s="249">
        <v>79055</v>
      </c>
      <c r="L36" s="1179"/>
      <c r="N36" s="183"/>
      <c r="O36" s="183"/>
      <c r="P36" s="188"/>
      <c r="Q36" s="188"/>
      <c r="R36" s="188"/>
      <c r="S36" s="188"/>
      <c r="T36" s="188"/>
      <c r="U36" s="188"/>
      <c r="V36" s="188"/>
      <c r="W36" s="188"/>
    </row>
    <row r="37" spans="1:23" s="187" customFormat="1" ht="33.75">
      <c r="A37" s="189" t="s">
        <v>223</v>
      </c>
      <c r="B37" s="891"/>
      <c r="C37" s="204">
        <f>+D37+E37</f>
        <v>4824367</v>
      </c>
      <c r="D37" s="155">
        <v>2373554</v>
      </c>
      <c r="E37" s="155">
        <v>2450813</v>
      </c>
      <c r="F37" s="183"/>
      <c r="G37" s="169"/>
      <c r="H37" s="169"/>
      <c r="I37" s="183"/>
      <c r="J37" s="155" t="s">
        <v>249</v>
      </c>
      <c r="K37" s="249">
        <v>28176</v>
      </c>
      <c r="L37" s="1179"/>
      <c r="N37" s="183"/>
      <c r="O37" s="183"/>
      <c r="P37" s="188"/>
      <c r="Q37" s="188"/>
      <c r="R37" s="188"/>
      <c r="S37" s="188"/>
      <c r="T37" s="188"/>
      <c r="U37" s="188"/>
      <c r="V37" s="188"/>
      <c r="W37" s="188"/>
    </row>
    <row r="38" spans="1:23" s="187" customFormat="1" ht="33.75">
      <c r="A38" s="189" t="s">
        <v>250</v>
      </c>
      <c r="B38" s="891"/>
      <c r="C38" s="204">
        <f>+D38+E38</f>
        <v>877544</v>
      </c>
      <c r="D38" s="155">
        <v>459919</v>
      </c>
      <c r="E38" s="155">
        <v>417625</v>
      </c>
      <c r="F38" s="183"/>
      <c r="G38" s="169"/>
      <c r="H38" s="169"/>
      <c r="I38" s="183"/>
      <c r="J38" s="155" t="s">
        <v>251</v>
      </c>
      <c r="K38" s="249">
        <v>13294</v>
      </c>
      <c r="L38" s="1179"/>
      <c r="N38" s="183"/>
      <c r="O38" s="183"/>
      <c r="P38" s="188"/>
      <c r="Q38" s="188"/>
      <c r="R38" s="188"/>
      <c r="S38" s="188"/>
      <c r="T38" s="188"/>
      <c r="U38" s="188"/>
      <c r="V38" s="188"/>
      <c r="W38" s="188"/>
    </row>
    <row r="39" spans="1:23" s="187" customFormat="1" ht="33.75">
      <c r="A39" s="202" t="s">
        <v>185</v>
      </c>
      <c r="B39" s="891"/>
      <c r="C39" s="206">
        <f>SUM(C37:C38)</f>
        <v>5701911</v>
      </c>
      <c r="D39" s="205">
        <f>SUM(D37:D38)</f>
        <v>2833473</v>
      </c>
      <c r="E39" s="205">
        <f>SUM(E37:E38)</f>
        <v>2868438</v>
      </c>
      <c r="F39" s="183"/>
      <c r="G39" s="169"/>
      <c r="H39" s="169"/>
      <c r="I39" s="199"/>
      <c r="J39" s="155" t="s">
        <v>252</v>
      </c>
      <c r="K39" s="249">
        <v>14459</v>
      </c>
      <c r="L39" s="1179"/>
      <c r="N39" s="183"/>
      <c r="O39" s="183"/>
      <c r="P39" s="188"/>
      <c r="Q39" s="188"/>
      <c r="R39" s="188"/>
      <c r="S39" s="188"/>
      <c r="T39" s="188"/>
      <c r="U39" s="188"/>
      <c r="V39" s="188"/>
      <c r="W39" s="188"/>
    </row>
    <row r="40" spans="1:23" s="187" customFormat="1" ht="33.75">
      <c r="A40" s="182"/>
      <c r="B40" s="207"/>
      <c r="C40" s="208"/>
      <c r="D40" s="201"/>
      <c r="E40" s="201"/>
      <c r="F40" s="183"/>
      <c r="G40" s="169"/>
      <c r="H40" s="169"/>
      <c r="I40" s="199"/>
      <c r="J40" s="155" t="s">
        <v>253</v>
      </c>
      <c r="K40" s="249">
        <v>10653</v>
      </c>
      <c r="L40" s="1179"/>
      <c r="N40" s="183"/>
      <c r="O40" s="183"/>
      <c r="P40" s="188"/>
      <c r="Q40" s="188"/>
      <c r="R40" s="188"/>
      <c r="S40" s="188"/>
      <c r="T40" s="188"/>
      <c r="U40" s="188"/>
      <c r="V40" s="188"/>
      <c r="W40" s="188"/>
    </row>
    <row r="41" spans="1:23" s="187" customFormat="1" ht="33.75">
      <c r="A41" s="1344" t="s">
        <v>254</v>
      </c>
      <c r="B41" s="1364"/>
      <c r="C41" s="1364"/>
      <c r="D41" s="1345"/>
      <c r="E41" s="182"/>
      <c r="F41" s="183"/>
      <c r="G41" s="199"/>
      <c r="H41" s="183"/>
      <c r="I41" s="199"/>
      <c r="J41" s="193" t="s">
        <v>238</v>
      </c>
      <c r="K41" s="241">
        <f>SUM(K32:K40)</f>
        <v>2230869</v>
      </c>
      <c r="L41" s="1178">
        <f>SUM(L32:L40)</f>
        <v>0</v>
      </c>
      <c r="N41" s="183"/>
      <c r="O41" s="188"/>
      <c r="P41" s="188"/>
      <c r="S41" s="188"/>
      <c r="T41" s="188"/>
      <c r="U41" s="188"/>
      <c r="V41" s="188"/>
      <c r="W41" s="188"/>
    </row>
    <row r="42" spans="1:23" s="187" customFormat="1" ht="33.75">
      <c r="A42" s="1344" t="s">
        <v>176</v>
      </c>
      <c r="B42" s="1345"/>
      <c r="C42" s="1355" t="s">
        <v>221</v>
      </c>
      <c r="D42" s="1355"/>
      <c r="E42" s="183"/>
      <c r="F42" s="183"/>
      <c r="G42" s="199"/>
      <c r="H42" s="183"/>
      <c r="I42" s="199"/>
      <c r="J42" s="199"/>
      <c r="K42" s="190">
        <f>+K41-D45</f>
        <v>0</v>
      </c>
      <c r="L42" s="183"/>
      <c r="M42" s="183"/>
      <c r="N42" s="183"/>
      <c r="O42" s="188"/>
      <c r="P42" s="188"/>
    </row>
    <row r="43" spans="1:23" s="187" customFormat="1" ht="33.75">
      <c r="A43" s="155" t="s">
        <v>255</v>
      </c>
      <c r="B43" s="222">
        <v>2922193</v>
      </c>
      <c r="C43" s="223" t="s">
        <v>255</v>
      </c>
      <c r="D43" s="222">
        <v>1148883</v>
      </c>
      <c r="E43" s="1167"/>
      <c r="F43" s="183"/>
      <c r="G43" s="199"/>
      <c r="H43" s="183"/>
      <c r="I43" s="199"/>
      <c r="J43" s="199"/>
      <c r="K43" s="183"/>
      <c r="L43" s="183"/>
      <c r="M43" s="183"/>
      <c r="N43" s="183"/>
      <c r="O43" s="199"/>
      <c r="P43" s="199"/>
      <c r="Q43" s="199"/>
      <c r="R43" s="199"/>
    </row>
    <row r="44" spans="1:23" s="187" customFormat="1" ht="33.75">
      <c r="A44" s="155" t="s">
        <v>256</v>
      </c>
      <c r="B44" s="222">
        <v>2446683</v>
      </c>
      <c r="C44" s="223" t="s">
        <v>256</v>
      </c>
      <c r="D44" s="222">
        <v>1081986</v>
      </c>
      <c r="E44" s="1167"/>
      <c r="F44" s="199"/>
      <c r="G44" s="199"/>
      <c r="H44" s="183"/>
      <c r="I44" s="199"/>
      <c r="J44" s="199"/>
      <c r="K44" s="199"/>
      <c r="L44" s="199"/>
      <c r="M44" s="199"/>
      <c r="N44" s="199"/>
      <c r="O44" s="188"/>
      <c r="P44" s="188"/>
    </row>
    <row r="45" spans="1:23" s="187" customFormat="1" ht="33.75">
      <c r="A45" s="182"/>
      <c r="B45" s="224">
        <f>+B44+B43</f>
        <v>5368876</v>
      </c>
      <c r="C45" s="183" t="s">
        <v>1</v>
      </c>
      <c r="D45" s="224">
        <f>+D44+D43</f>
        <v>2230869</v>
      </c>
      <c r="E45" s="183"/>
      <c r="F45" s="199"/>
      <c r="G45" s="199"/>
      <c r="H45" s="183"/>
      <c r="I45" s="199"/>
      <c r="J45" s="183"/>
      <c r="K45" s="183"/>
      <c r="L45" s="183"/>
      <c r="M45" s="183"/>
      <c r="N45" s="183"/>
      <c r="O45" s="188"/>
      <c r="P45" s="188"/>
      <c r="Q45" s="188"/>
      <c r="R45" s="188"/>
    </row>
    <row r="46" spans="1:23" s="188" customFormat="1" ht="33.75">
      <c r="A46" s="1167"/>
      <c r="B46" s="183"/>
      <c r="C46" s="183"/>
      <c r="D46" s="183"/>
      <c r="E46" s="183"/>
      <c r="F46" s="183"/>
      <c r="G46" s="183"/>
      <c r="H46" s="183"/>
      <c r="I46" s="183"/>
      <c r="J46" s="183"/>
      <c r="K46" s="183"/>
      <c r="L46" s="183"/>
      <c r="M46" s="183"/>
      <c r="N46" s="183"/>
    </row>
    <row r="47" spans="1:23" s="188" customFormat="1" ht="33.75">
      <c r="A47" s="1167"/>
      <c r="B47" s="182"/>
      <c r="C47" s="184"/>
      <c r="D47" s="184"/>
      <c r="E47" s="182"/>
      <c r="F47" s="190">
        <f>+F50-F10</f>
        <v>0</v>
      </c>
      <c r="G47" s="190">
        <f>+G50-F11</f>
        <v>0</v>
      </c>
      <c r="H47" s="183"/>
      <c r="I47" s="183"/>
      <c r="J47" s="183"/>
      <c r="K47" s="183"/>
      <c r="L47" s="183"/>
      <c r="M47" s="183"/>
      <c r="N47" s="183"/>
      <c r="Q47" s="187"/>
      <c r="R47" s="187"/>
    </row>
    <row r="48" spans="1:23" s="187" customFormat="1" ht="33.75">
      <c r="A48" s="1344" t="s">
        <v>257</v>
      </c>
      <c r="B48" s="1345"/>
      <c r="C48" s="184"/>
      <c r="D48" s="1368" t="s">
        <v>258</v>
      </c>
      <c r="E48" s="1368"/>
      <c r="F48" s="1368"/>
      <c r="G48" s="1368"/>
      <c r="H48" s="183"/>
      <c r="I48" s="1353" t="s">
        <v>259</v>
      </c>
      <c r="J48" s="1353"/>
      <c r="K48" s="1353"/>
      <c r="L48" s="1353"/>
      <c r="M48" s="1353"/>
      <c r="N48" s="183"/>
      <c r="O48" s="188"/>
      <c r="P48" s="188"/>
    </row>
    <row r="49" spans="1:16" s="187" customFormat="1" ht="33.75">
      <c r="A49" s="251" t="s">
        <v>260</v>
      </c>
      <c r="B49" s="209">
        <v>9.7900000000000001E-2</v>
      </c>
      <c r="C49" s="940"/>
      <c r="D49" s="1354" t="s">
        <v>261</v>
      </c>
      <c r="E49" s="1087" t="s">
        <v>185</v>
      </c>
      <c r="F49" s="1087" t="s">
        <v>262</v>
      </c>
      <c r="G49" s="1087" t="s">
        <v>263</v>
      </c>
      <c r="H49" s="183"/>
      <c r="I49" s="1355" t="s">
        <v>264</v>
      </c>
      <c r="J49" s="1355"/>
      <c r="K49" s="1355"/>
      <c r="L49" s="1355"/>
      <c r="M49" s="1355"/>
      <c r="N49" s="183"/>
      <c r="O49" s="188"/>
      <c r="P49" s="188"/>
    </row>
    <row r="50" spans="1:16" s="187" customFormat="1" ht="33.75">
      <c r="A50" s="251" t="s">
        <v>265</v>
      </c>
      <c r="B50" s="209">
        <v>9.9400000000000002E-2</v>
      </c>
      <c r="C50" s="940"/>
      <c r="D50" s="1354"/>
      <c r="E50" s="1181">
        <f>SUM(E51:E66)</f>
        <v>2530849</v>
      </c>
      <c r="F50" s="1084">
        <f>SUM(F51:F66)</f>
        <v>1346785</v>
      </c>
      <c r="G50" s="1084">
        <f>SUM(G51:G66)</f>
        <v>1184064</v>
      </c>
      <c r="H50" s="190"/>
      <c r="I50" s="1356"/>
      <c r="J50" s="1356"/>
      <c r="K50" s="1356"/>
      <c r="L50" s="1356"/>
      <c r="M50" s="1356"/>
      <c r="N50" s="183"/>
      <c r="O50" s="188"/>
      <c r="P50" s="188"/>
    </row>
    <row r="51" spans="1:16" s="187" customFormat="1" ht="33.75">
      <c r="A51" s="251" t="s">
        <v>266</v>
      </c>
      <c r="B51" s="209">
        <v>3.5799999999999998E-2</v>
      </c>
      <c r="C51" s="184"/>
      <c r="D51" s="245" t="s">
        <v>267</v>
      </c>
      <c r="E51" s="228">
        <f t="shared" ref="E51:E66" si="0">+F51+G51</f>
        <v>44921</v>
      </c>
      <c r="F51" s="173">
        <v>26732</v>
      </c>
      <c r="G51" s="173">
        <v>18189</v>
      </c>
      <c r="H51" s="1168"/>
      <c r="I51" s="1356" t="s">
        <v>187</v>
      </c>
      <c r="J51" s="1356" t="s">
        <v>268</v>
      </c>
      <c r="K51" s="246" t="s">
        <v>269</v>
      </c>
      <c r="L51" s="1086" t="s">
        <v>270</v>
      </c>
      <c r="M51" s="1086" t="s">
        <v>271</v>
      </c>
      <c r="N51" s="183"/>
      <c r="O51" s="188"/>
      <c r="P51" s="188"/>
    </row>
    <row r="52" spans="1:16" s="187" customFormat="1" ht="33.75">
      <c r="A52" s="182"/>
      <c r="B52" s="182"/>
      <c r="C52" s="184"/>
      <c r="D52" s="245" t="s">
        <v>272</v>
      </c>
      <c r="E52" s="228">
        <f t="shared" si="0"/>
        <v>296194</v>
      </c>
      <c r="F52" s="173">
        <v>159821</v>
      </c>
      <c r="G52" s="173">
        <v>136373</v>
      </c>
      <c r="H52" s="1168"/>
      <c r="I52" s="1356"/>
      <c r="J52" s="1356"/>
      <c r="K52" s="246" t="s">
        <v>238</v>
      </c>
      <c r="L52" s="247">
        <f>SUM(L53:L61)</f>
        <v>111878</v>
      </c>
      <c r="M52" s="247">
        <f>SUM(M53:M61)</f>
        <v>2530849</v>
      </c>
      <c r="N52" s="183"/>
      <c r="O52" s="188"/>
      <c r="P52" s="188"/>
    </row>
    <row r="53" spans="1:16" s="187" customFormat="1" ht="33.75">
      <c r="A53" s="251" t="s">
        <v>273</v>
      </c>
      <c r="B53" s="1038">
        <v>18348</v>
      </c>
      <c r="C53" s="190"/>
      <c r="D53" s="245" t="s">
        <v>274</v>
      </c>
      <c r="E53" s="228">
        <f t="shared" si="0"/>
        <v>373783</v>
      </c>
      <c r="F53" s="173">
        <v>192425</v>
      </c>
      <c r="G53" s="173">
        <v>181358</v>
      </c>
      <c r="H53" s="1168"/>
      <c r="I53" s="1371"/>
      <c r="J53" s="1371"/>
      <c r="K53" s="242" t="s">
        <v>275</v>
      </c>
      <c r="L53" s="173">
        <v>69241</v>
      </c>
      <c r="M53" s="173">
        <v>172754</v>
      </c>
      <c r="N53" s="183"/>
      <c r="O53" s="188"/>
      <c r="P53" s="188"/>
    </row>
    <row r="54" spans="1:16" s="187" customFormat="1" ht="33.75">
      <c r="A54" s="183"/>
      <c r="B54" s="183"/>
      <c r="C54" s="183"/>
      <c r="D54" s="245" t="s">
        <v>276</v>
      </c>
      <c r="E54" s="228">
        <f t="shared" si="0"/>
        <v>390678</v>
      </c>
      <c r="F54" s="173">
        <v>199770</v>
      </c>
      <c r="G54" s="173">
        <v>190908</v>
      </c>
      <c r="H54" s="1168"/>
      <c r="I54" s="1372"/>
      <c r="J54" s="1372"/>
      <c r="K54" s="242" t="s">
        <v>277</v>
      </c>
      <c r="L54" s="173">
        <v>19396</v>
      </c>
      <c r="M54" s="173">
        <v>147038</v>
      </c>
      <c r="N54" s="183"/>
      <c r="O54" s="188"/>
      <c r="P54" s="188"/>
    </row>
    <row r="55" spans="1:16" s="187" customFormat="1" ht="33.75">
      <c r="A55" s="1344" t="s">
        <v>278</v>
      </c>
      <c r="B55" s="1345"/>
      <c r="C55" s="184"/>
      <c r="D55" s="245" t="s">
        <v>279</v>
      </c>
      <c r="E55" s="228">
        <f t="shared" si="0"/>
        <v>332334</v>
      </c>
      <c r="F55" s="173">
        <v>170790</v>
      </c>
      <c r="G55" s="173">
        <v>161544</v>
      </c>
      <c r="H55" s="1168"/>
      <c r="I55" s="1372"/>
      <c r="J55" s="1372"/>
      <c r="K55" s="242" t="s">
        <v>280</v>
      </c>
      <c r="L55" s="173">
        <v>11233</v>
      </c>
      <c r="M55" s="173">
        <v>161919</v>
      </c>
      <c r="N55" s="183"/>
      <c r="O55" s="188"/>
      <c r="P55" s="188"/>
    </row>
    <row r="56" spans="1:16" s="187" customFormat="1" ht="33.75">
      <c r="A56" s="210" t="s">
        <v>281</v>
      </c>
      <c r="B56" s="155">
        <v>466</v>
      </c>
      <c r="D56" s="245" t="s">
        <v>282</v>
      </c>
      <c r="E56" s="228">
        <f t="shared" si="0"/>
        <v>286123</v>
      </c>
      <c r="F56" s="173">
        <v>148403</v>
      </c>
      <c r="G56" s="173">
        <v>137720</v>
      </c>
      <c r="H56" s="1168"/>
      <c r="I56" s="1372"/>
      <c r="J56" s="1372"/>
      <c r="K56" s="242" t="s">
        <v>283</v>
      </c>
      <c r="L56" s="173">
        <v>7581</v>
      </c>
      <c r="M56" s="173">
        <v>239874</v>
      </c>
      <c r="N56" s="183"/>
      <c r="O56" s="188"/>
      <c r="P56" s="188"/>
    </row>
    <row r="57" spans="1:16" s="187" customFormat="1" ht="33.75">
      <c r="A57" s="210" t="s">
        <v>284</v>
      </c>
      <c r="B57" s="155">
        <v>342</v>
      </c>
      <c r="D57" s="245" t="s">
        <v>285</v>
      </c>
      <c r="E57" s="228">
        <f t="shared" si="0"/>
        <v>243927</v>
      </c>
      <c r="F57" s="173">
        <v>130492</v>
      </c>
      <c r="G57" s="173">
        <v>113435</v>
      </c>
      <c r="H57" s="1168"/>
      <c r="I57" s="1372"/>
      <c r="J57" s="1372"/>
      <c r="K57" s="242" t="s">
        <v>286</v>
      </c>
      <c r="L57" s="173">
        <v>2079</v>
      </c>
      <c r="M57" s="173">
        <v>146305</v>
      </c>
      <c r="N57" s="183"/>
      <c r="O57" s="188"/>
      <c r="P57" s="188"/>
    </row>
    <row r="58" spans="1:16" s="187" customFormat="1" ht="33.75">
      <c r="A58" s="210" t="s">
        <v>287</v>
      </c>
      <c r="B58" s="155">
        <v>78</v>
      </c>
      <c r="D58" s="245" t="s">
        <v>288</v>
      </c>
      <c r="E58" s="228">
        <f t="shared" si="0"/>
        <v>193957</v>
      </c>
      <c r="F58" s="173">
        <v>106518</v>
      </c>
      <c r="G58" s="173">
        <v>87439</v>
      </c>
      <c r="H58" s="1168"/>
      <c r="I58" s="1372"/>
      <c r="J58" s="1372"/>
      <c r="K58" s="242" t="s">
        <v>289</v>
      </c>
      <c r="L58" s="173">
        <v>1797</v>
      </c>
      <c r="M58" s="173">
        <v>375847</v>
      </c>
      <c r="N58" s="183"/>
      <c r="O58" s="188"/>
      <c r="P58" s="188"/>
    </row>
    <row r="59" spans="1:16" s="187" customFormat="1" ht="33.75">
      <c r="A59" s="211" t="s">
        <v>290</v>
      </c>
      <c r="B59" s="1239">
        <v>1446291663441.1001</v>
      </c>
      <c r="D59" s="245" t="s">
        <v>291</v>
      </c>
      <c r="E59" s="228">
        <f t="shared" si="0"/>
        <v>152411</v>
      </c>
      <c r="F59" s="173">
        <v>84998</v>
      </c>
      <c r="G59" s="173">
        <v>67413</v>
      </c>
      <c r="H59" s="1168"/>
      <c r="I59" s="1372"/>
      <c r="J59" s="1372"/>
      <c r="K59" s="242" t="s">
        <v>292</v>
      </c>
      <c r="L59" s="173">
        <v>276</v>
      </c>
      <c r="M59" s="173">
        <v>198537</v>
      </c>
      <c r="N59" s="183"/>
      <c r="O59" s="188"/>
      <c r="P59" s="188"/>
    </row>
    <row r="60" spans="1:16" s="187" customFormat="1" ht="33.75" customHeight="1">
      <c r="A60" s="211" t="s">
        <v>293</v>
      </c>
      <c r="B60" s="212">
        <v>6820019259995.7139</v>
      </c>
      <c r="D60" s="245" t="s">
        <v>294</v>
      </c>
      <c r="E60" s="228">
        <f t="shared" si="0"/>
        <v>100648</v>
      </c>
      <c r="F60" s="173">
        <v>57549</v>
      </c>
      <c r="G60" s="173">
        <v>43099</v>
      </c>
      <c r="H60" s="1168"/>
      <c r="I60" s="1372"/>
      <c r="J60" s="1372"/>
      <c r="K60" s="242" t="s">
        <v>295</v>
      </c>
      <c r="L60" s="173">
        <v>266</v>
      </c>
      <c r="M60" s="173">
        <v>620904</v>
      </c>
      <c r="N60" s="183"/>
      <c r="O60" s="188"/>
      <c r="P60" s="188"/>
    </row>
    <row r="61" spans="1:16" s="187" customFormat="1" ht="33.75">
      <c r="A61" s="213" t="s">
        <v>222</v>
      </c>
      <c r="B61" s="221">
        <f>+B59/B60</f>
        <v>0.21206562742786286</v>
      </c>
      <c r="D61" s="245" t="s">
        <v>296</v>
      </c>
      <c r="E61" s="228">
        <f>+F61+G61</f>
        <v>57592</v>
      </c>
      <c r="F61" s="173">
        <v>34475</v>
      </c>
      <c r="G61" s="173">
        <v>23117</v>
      </c>
      <c r="H61" s="1168"/>
      <c r="I61" s="1373"/>
      <c r="J61" s="1373"/>
      <c r="K61" s="242" t="s">
        <v>297</v>
      </c>
      <c r="L61" s="173">
        <v>9</v>
      </c>
      <c r="M61" s="173">
        <v>467671</v>
      </c>
      <c r="N61" s="183"/>
      <c r="O61" s="188"/>
      <c r="P61" s="188"/>
    </row>
    <row r="62" spans="1:16" s="187" customFormat="1" ht="33.75">
      <c r="A62" s="184"/>
      <c r="B62" s="184"/>
      <c r="C62" s="184"/>
      <c r="D62" s="245" t="s">
        <v>298</v>
      </c>
      <c r="E62" s="228">
        <f t="shared" si="0"/>
        <v>31537</v>
      </c>
      <c r="F62" s="173">
        <v>19252</v>
      </c>
      <c r="G62" s="173">
        <v>12285</v>
      </c>
      <c r="H62" s="1168"/>
      <c r="I62" s="182"/>
      <c r="J62" s="183"/>
      <c r="K62" s="183"/>
      <c r="L62" s="248">
        <f>SUM(L53:L61)</f>
        <v>111878</v>
      </c>
      <c r="M62" s="248">
        <f>SUM(M53:M61)</f>
        <v>2530849</v>
      </c>
      <c r="N62" s="190">
        <f>+M62-F14</f>
        <v>0</v>
      </c>
      <c r="O62" s="188"/>
      <c r="P62" s="188"/>
    </row>
    <row r="63" spans="1:16" s="187" customFormat="1" ht="33.75">
      <c r="A63" s="183"/>
      <c r="B63" s="183"/>
      <c r="C63" s="184"/>
      <c r="D63" s="245" t="s">
        <v>299</v>
      </c>
      <c r="E63" s="228">
        <f t="shared" si="0"/>
        <v>15543</v>
      </c>
      <c r="F63" s="173">
        <v>9213</v>
      </c>
      <c r="G63" s="173">
        <v>6330</v>
      </c>
      <c r="H63" s="1168"/>
      <c r="I63" s="182"/>
      <c r="J63" s="183"/>
      <c r="K63" s="183"/>
      <c r="L63" s="190">
        <f>+L62-B14</f>
        <v>0</v>
      </c>
      <c r="M63" s="190">
        <f>+M62-F14</f>
        <v>0</v>
      </c>
      <c r="N63" s="183"/>
      <c r="O63" s="188"/>
      <c r="P63" s="188"/>
    </row>
    <row r="64" spans="1:16" s="187" customFormat="1" ht="33.75">
      <c r="A64" s="1344" t="s">
        <v>300</v>
      </c>
      <c r="B64" s="1345"/>
      <c r="D64" s="245" t="s">
        <v>301</v>
      </c>
      <c r="E64" s="228">
        <f t="shared" si="0"/>
        <v>6656</v>
      </c>
      <c r="F64" s="173">
        <v>3844</v>
      </c>
      <c r="G64" s="173">
        <v>2812</v>
      </c>
      <c r="H64" s="1168"/>
      <c r="I64" s="182"/>
      <c r="J64" s="183"/>
      <c r="K64" s="183"/>
      <c r="L64" s="190"/>
      <c r="M64" s="183"/>
      <c r="N64" s="183"/>
      <c r="O64" s="188"/>
      <c r="P64" s="188"/>
    </row>
    <row r="65" spans="1:17" s="187" customFormat="1" ht="33.75">
      <c r="A65" s="211" t="s">
        <v>302</v>
      </c>
      <c r="B65" s="1064">
        <v>2445484</v>
      </c>
      <c r="D65" s="245" t="s">
        <v>303</v>
      </c>
      <c r="E65" s="228">
        <f t="shared" si="0"/>
        <v>4544</v>
      </c>
      <c r="F65" s="173">
        <v>2502</v>
      </c>
      <c r="G65" s="173">
        <v>2042</v>
      </c>
      <c r="H65" s="1168"/>
      <c r="I65" s="182"/>
      <c r="J65" s="183"/>
      <c r="K65" s="183"/>
      <c r="L65" s="183"/>
      <c r="M65" s="183"/>
      <c r="N65" s="183"/>
      <c r="O65" s="188"/>
      <c r="P65" s="188"/>
    </row>
    <row r="66" spans="1:17" s="187" customFormat="1" ht="33.75">
      <c r="A66" s="211" t="s">
        <v>304</v>
      </c>
      <c r="B66" s="1064">
        <v>2362291</v>
      </c>
      <c r="D66" s="245" t="s">
        <v>305</v>
      </c>
      <c r="E66" s="228">
        <f t="shared" si="0"/>
        <v>1</v>
      </c>
      <c r="F66" s="173">
        <v>1</v>
      </c>
      <c r="G66" s="1225" t="s">
        <v>306</v>
      </c>
      <c r="H66" s="1168"/>
      <c r="I66" s="182"/>
      <c r="J66" s="183"/>
      <c r="K66" s="183"/>
      <c r="L66" s="183"/>
      <c r="M66" s="183"/>
      <c r="N66" s="183"/>
      <c r="O66" s="188"/>
      <c r="P66" s="188"/>
    </row>
    <row r="67" spans="1:17" s="187" customFormat="1" ht="33.75">
      <c r="A67" s="211" t="s">
        <v>307</v>
      </c>
      <c r="B67" s="1064">
        <v>8111315</v>
      </c>
      <c r="G67" s="197">
        <f>+E50-F14</f>
        <v>0</v>
      </c>
      <c r="H67" s="183"/>
      <c r="I67" s="182"/>
      <c r="J67" s="183"/>
      <c r="K67" s="183"/>
      <c r="L67" s="183"/>
      <c r="M67" s="183"/>
      <c r="N67" s="183"/>
      <c r="O67" s="188"/>
      <c r="P67" s="188"/>
    </row>
    <row r="68" spans="1:17" s="187" customFormat="1" ht="35.25">
      <c r="A68" s="211" t="s">
        <v>308</v>
      </c>
      <c r="B68" s="1064">
        <v>5306102</v>
      </c>
      <c r="C68" s="1216"/>
      <c r="D68" s="182"/>
      <c r="E68" s="182"/>
      <c r="F68" s="1167"/>
      <c r="G68" s="1167"/>
      <c r="H68" s="183"/>
      <c r="I68" s="182"/>
      <c r="J68" s="183"/>
      <c r="K68" s="183"/>
      <c r="L68" s="183"/>
      <c r="M68" s="183"/>
      <c r="N68" s="183"/>
      <c r="O68" s="188"/>
      <c r="P68" s="188"/>
    </row>
    <row r="69" spans="1:17" s="187" customFormat="1" ht="35.25">
      <c r="A69" s="233" t="s">
        <v>309</v>
      </c>
      <c r="B69" s="1064">
        <v>3049300</v>
      </c>
      <c r="C69" s="1216"/>
      <c r="D69" s="182"/>
      <c r="E69" s="184"/>
      <c r="F69" s="183"/>
      <c r="G69" s="183"/>
      <c r="H69" s="182"/>
      <c r="I69" s="183"/>
      <c r="J69" s="183"/>
      <c r="K69" s="183"/>
      <c r="L69" s="183"/>
      <c r="M69" s="183"/>
      <c r="N69" s="188"/>
      <c r="O69" s="188"/>
    </row>
    <row r="70" spans="1:17" s="187" customFormat="1" ht="35.25">
      <c r="A70" s="233" t="s">
        <v>310</v>
      </c>
      <c r="B70" s="1064">
        <v>2256802</v>
      </c>
      <c r="C70" s="1216"/>
      <c r="D70" s="182"/>
      <c r="E70" s="156"/>
      <c r="F70" s="156"/>
      <c r="G70" s="183"/>
      <c r="H70" s="182"/>
      <c r="I70" s="183"/>
      <c r="J70" s="183"/>
      <c r="K70" s="1369" t="s">
        <v>311</v>
      </c>
      <c r="L70" s="1370"/>
      <c r="M70" s="1370"/>
      <c r="N70" s="188"/>
      <c r="O70" s="188"/>
    </row>
    <row r="71" spans="1:17" s="187" customFormat="1" ht="33.75">
      <c r="A71" s="182"/>
      <c r="B71" s="182"/>
      <c r="C71" s="201"/>
      <c r="D71" s="182"/>
      <c r="E71" s="156"/>
      <c r="F71" s="156"/>
      <c r="G71" s="183"/>
      <c r="H71" s="182"/>
      <c r="I71" s="183"/>
      <c r="J71" s="990" t="s">
        <v>4</v>
      </c>
      <c r="K71" s="989" t="s">
        <v>4</v>
      </c>
      <c r="L71" s="206" t="s">
        <v>312</v>
      </c>
      <c r="M71" s="1094" t="str">
        <f>+H74</f>
        <v>Ene- Marzo 2025</v>
      </c>
      <c r="N71" s="185"/>
      <c r="O71" s="185"/>
      <c r="P71" s="181"/>
      <c r="Q71" s="181"/>
    </row>
    <row r="72" spans="1:17" ht="31.5" customHeight="1">
      <c r="A72" s="183"/>
      <c r="K72" s="243">
        <v>1</v>
      </c>
      <c r="L72" s="205" t="s">
        <v>313</v>
      </c>
      <c r="M72" s="1095">
        <v>5935086637.1000004</v>
      </c>
      <c r="N72" s="185"/>
      <c r="O72" s="181"/>
      <c r="P72" s="181"/>
    </row>
    <row r="73" spans="1:17" ht="33.75" customHeight="1">
      <c r="A73" s="183"/>
      <c r="K73" s="243">
        <v>2</v>
      </c>
      <c r="L73" s="205" t="s">
        <v>314</v>
      </c>
      <c r="M73" s="1095">
        <v>9134930033.1399994</v>
      </c>
      <c r="N73" s="185"/>
      <c r="O73" s="181"/>
      <c r="P73" s="181"/>
    </row>
    <row r="74" spans="1:17">
      <c r="A74" s="184"/>
      <c r="D74" s="906" t="s">
        <v>315</v>
      </c>
      <c r="E74" s="1096" t="str">
        <f>+O13</f>
        <v>Ene- Marzo 2025</v>
      </c>
      <c r="G74" s="906" t="s">
        <v>316</v>
      </c>
      <c r="H74" s="1096" t="str">
        <f>+H96</f>
        <v>Ene- Marzo 2025</v>
      </c>
      <c r="K74" s="243">
        <v>3</v>
      </c>
      <c r="L74" s="205" t="s">
        <v>317</v>
      </c>
      <c r="M74" s="1095">
        <v>2528408977.4099998</v>
      </c>
      <c r="N74" s="185"/>
      <c r="O74" s="181"/>
      <c r="P74" s="181"/>
    </row>
    <row r="75" spans="1:17">
      <c r="A75" s="184"/>
      <c r="D75" s="205" t="s">
        <v>318</v>
      </c>
      <c r="E75" s="1095">
        <v>20971083730.610001</v>
      </c>
      <c r="G75" s="205" t="s">
        <v>319</v>
      </c>
      <c r="H75" s="1095">
        <v>6749550693.6999998</v>
      </c>
      <c r="K75" s="243">
        <v>4</v>
      </c>
      <c r="L75" s="205" t="s">
        <v>320</v>
      </c>
      <c r="M75" s="1095">
        <v>1339699684.6700001</v>
      </c>
      <c r="N75" s="185"/>
      <c r="O75" s="181"/>
      <c r="P75" s="181"/>
    </row>
    <row r="76" spans="1:17">
      <c r="A76" s="184"/>
      <c r="D76" s="205" t="s">
        <v>321</v>
      </c>
      <c r="E76" s="1095">
        <v>882049010.66999996</v>
      </c>
      <c r="G76" s="205" t="s">
        <v>322</v>
      </c>
      <c r="H76" s="1095">
        <v>4770004127.8999996</v>
      </c>
      <c r="I76"/>
      <c r="K76" s="243">
        <v>5</v>
      </c>
      <c r="L76" s="205" t="s">
        <v>323</v>
      </c>
      <c r="M76" s="1095">
        <v>731041319.98000002</v>
      </c>
      <c r="N76" s="185"/>
      <c r="O76" s="181"/>
      <c r="P76" s="181"/>
    </row>
    <row r="77" spans="1:17">
      <c r="A77" s="184"/>
      <c r="D77" s="205" t="s">
        <v>324</v>
      </c>
      <c r="E77" s="1097"/>
      <c r="G77" s="205" t="s">
        <v>325</v>
      </c>
      <c r="H77" s="1095">
        <v>4258209316.48</v>
      </c>
      <c r="K77" s="243">
        <v>6</v>
      </c>
      <c r="L77" s="205" t="s">
        <v>326</v>
      </c>
      <c r="M77" s="1095">
        <v>1707192994.05</v>
      </c>
      <c r="N77" s="991"/>
      <c r="O77" s="181"/>
      <c r="P77" s="181"/>
    </row>
    <row r="78" spans="1:17">
      <c r="A78" s="184"/>
      <c r="D78" s="205" t="s">
        <v>327</v>
      </c>
      <c r="E78" s="1095">
        <v>2172611926.2600002</v>
      </c>
      <c r="G78" s="205" t="s">
        <v>328</v>
      </c>
      <c r="H78" s="1095">
        <v>4097209436.6399999</v>
      </c>
      <c r="K78" s="243">
        <v>7</v>
      </c>
      <c r="L78" s="205" t="s">
        <v>329</v>
      </c>
      <c r="M78" s="1098"/>
      <c r="N78" s="185"/>
      <c r="O78" s="181"/>
      <c r="P78" s="181"/>
    </row>
    <row r="79" spans="1:17">
      <c r="A79" s="184"/>
      <c r="D79" s="205" t="s">
        <v>330</v>
      </c>
      <c r="E79" s="1095">
        <v>94453989.709999993</v>
      </c>
      <c r="G79" s="205" t="s">
        <v>331</v>
      </c>
      <c r="H79" s="1095">
        <v>3574259992.8699999</v>
      </c>
      <c r="K79" s="243">
        <v>8</v>
      </c>
      <c r="L79" s="205" t="s">
        <v>332</v>
      </c>
      <c r="M79" s="1095">
        <v>428446621.41000003</v>
      </c>
      <c r="N79" s="185"/>
      <c r="O79" s="181"/>
      <c r="P79" s="181"/>
    </row>
    <row r="80" spans="1:17">
      <c r="A80" s="184"/>
      <c r="D80" s="205" t="s">
        <v>333</v>
      </c>
      <c r="E80" s="1095">
        <v>165517845.24000001</v>
      </c>
      <c r="G80" s="205" t="s">
        <v>334</v>
      </c>
      <c r="H80" s="1095">
        <v>909012392.05999994</v>
      </c>
      <c r="K80" s="243">
        <v>9</v>
      </c>
      <c r="L80" s="205" t="s">
        <v>335</v>
      </c>
      <c r="M80" s="1095">
        <v>399334431.57999998</v>
      </c>
      <c r="N80" s="185"/>
      <c r="O80" s="181"/>
      <c r="P80" s="181"/>
    </row>
    <row r="81" spans="1:16">
      <c r="A81" s="184"/>
      <c r="D81" s="205" t="s">
        <v>336</v>
      </c>
      <c r="E81" s="1095">
        <v>172342304.27000001</v>
      </c>
      <c r="G81" s="205" t="s">
        <v>337</v>
      </c>
      <c r="H81" s="1095">
        <v>444380710.5</v>
      </c>
      <c r="K81" s="243">
        <v>10</v>
      </c>
      <c r="L81" s="205" t="s">
        <v>338</v>
      </c>
      <c r="M81" s="1095">
        <v>592040277.62</v>
      </c>
      <c r="N81" s="185"/>
      <c r="O81" s="181"/>
      <c r="P81" s="181"/>
    </row>
    <row r="82" spans="1:16">
      <c r="A82" s="184"/>
      <c r="B82" s="937"/>
      <c r="D82" s="205" t="s">
        <v>339</v>
      </c>
      <c r="E82" s="1095">
        <v>984798381.22000003</v>
      </c>
      <c r="G82" s="205" t="s">
        <v>340</v>
      </c>
      <c r="H82" s="1095">
        <v>213175262.97999999</v>
      </c>
      <c r="K82" s="243">
        <v>12</v>
      </c>
      <c r="L82" s="205" t="s">
        <v>341</v>
      </c>
      <c r="M82" s="1095">
        <v>572938509.37</v>
      </c>
      <c r="N82" s="185"/>
      <c r="O82" s="181"/>
      <c r="P82" s="181"/>
    </row>
    <row r="83" spans="1:16">
      <c r="A83" s="184"/>
      <c r="D83" s="205" t="s">
        <v>340</v>
      </c>
      <c r="E83" s="1095">
        <v>213175262.97999999</v>
      </c>
      <c r="G83" s="205" t="s">
        <v>254</v>
      </c>
      <c r="H83" s="1095">
        <v>172342304.27000001</v>
      </c>
      <c r="K83" s="243">
        <v>13</v>
      </c>
      <c r="L83" s="205" t="s">
        <v>342</v>
      </c>
      <c r="M83" s="1095">
        <v>423335274.74000001</v>
      </c>
      <c r="N83" s="185"/>
      <c r="O83" s="181"/>
      <c r="P83" s="181"/>
    </row>
    <row r="84" spans="1:16">
      <c r="A84" s="1344" t="s">
        <v>343</v>
      </c>
      <c r="B84" s="1345"/>
      <c r="C84" s="182"/>
      <c r="D84" s="205" t="s">
        <v>344</v>
      </c>
      <c r="E84" s="1095">
        <v>106591127.23999999</v>
      </c>
      <c r="G84" s="205" t="s">
        <v>345</v>
      </c>
      <c r="H84" s="1095">
        <v>154075964.5</v>
      </c>
      <c r="K84" s="243">
        <v>11</v>
      </c>
      <c r="L84" s="205" t="s">
        <v>346</v>
      </c>
      <c r="M84" s="1095">
        <v>107652330.05</v>
      </c>
      <c r="N84" s="939">
        <f>+M103+M76</f>
        <v>731041319.98000002</v>
      </c>
      <c r="O84" s="181"/>
      <c r="P84" s="181"/>
    </row>
    <row r="85" spans="1:16">
      <c r="A85" s="193" t="s">
        <v>347</v>
      </c>
      <c r="B85" s="193" t="s">
        <v>290</v>
      </c>
      <c r="C85" s="182"/>
      <c r="D85" s="205" t="s">
        <v>185</v>
      </c>
      <c r="E85" s="1099">
        <f>SUM(E75:E84)</f>
        <v>25762623578.200005</v>
      </c>
      <c r="G85" s="205" t="s">
        <v>348</v>
      </c>
      <c r="H85" s="1095">
        <v>138219821.78</v>
      </c>
      <c r="K85" s="243">
        <v>15</v>
      </c>
      <c r="L85" s="205" t="s">
        <v>349</v>
      </c>
      <c r="M85" s="1095">
        <v>127954290.84999999</v>
      </c>
      <c r="N85" s="185"/>
      <c r="O85" s="181"/>
      <c r="P85" s="181"/>
    </row>
    <row r="86" spans="1:16">
      <c r="A86" s="234" t="s">
        <v>350</v>
      </c>
      <c r="B86" s="1038">
        <v>1151019366794.76</v>
      </c>
      <c r="C86" s="182"/>
      <c r="D86" s="183"/>
      <c r="E86" s="183"/>
      <c r="G86" s="205" t="s">
        <v>344</v>
      </c>
      <c r="H86" s="1095">
        <v>106591127.23999999</v>
      </c>
      <c r="K86" s="243">
        <v>14</v>
      </c>
      <c r="L86" s="205" t="s">
        <v>351</v>
      </c>
      <c r="M86" s="1095">
        <v>264105282.58000001</v>
      </c>
      <c r="N86" s="185"/>
      <c r="O86" s="181"/>
      <c r="P86" s="181"/>
    </row>
    <row r="87" spans="1:16">
      <c r="A87" s="234" t="s">
        <v>352</v>
      </c>
      <c r="B87" s="1038">
        <v>85282174522.199997</v>
      </c>
      <c r="D87" s="183"/>
      <c r="E87" s="183"/>
      <c r="G87" s="205" t="s">
        <v>353</v>
      </c>
      <c r="H87" s="1095">
        <v>94453989.709999993</v>
      </c>
      <c r="K87" s="243">
        <v>16</v>
      </c>
      <c r="L87" s="205" t="s">
        <v>354</v>
      </c>
      <c r="M87" s="1095">
        <v>191910876.22999999</v>
      </c>
      <c r="N87" s="185"/>
      <c r="O87" s="181"/>
      <c r="P87" s="181"/>
    </row>
    <row r="88" spans="1:16">
      <c r="A88" s="234" t="s">
        <v>355</v>
      </c>
      <c r="B88" s="1038">
        <v>50752851602.790001</v>
      </c>
      <c r="D88" s="205" t="s">
        <v>356</v>
      </c>
      <c r="E88" s="1094" t="str">
        <f>+E74</f>
        <v>Ene- Marzo 2025</v>
      </c>
      <c r="G88" s="205" t="s">
        <v>357</v>
      </c>
      <c r="H88" s="1095">
        <v>31709316.789999999</v>
      </c>
      <c r="K88" s="243">
        <v>19</v>
      </c>
      <c r="L88" s="205" t="s">
        <v>358</v>
      </c>
      <c r="M88" s="1098"/>
      <c r="N88" s="185"/>
      <c r="O88" s="181"/>
      <c r="P88" s="181"/>
    </row>
    <row r="89" spans="1:16">
      <c r="A89" s="234" t="s">
        <v>359</v>
      </c>
      <c r="B89" s="1038">
        <v>189191131.67000002</v>
      </c>
      <c r="D89" s="205" t="s">
        <v>360</v>
      </c>
      <c r="E89" s="1095">
        <f>22975382856.3+1353355216.53</f>
        <v>24328738072.829998</v>
      </c>
      <c r="G89" s="205" t="s">
        <v>361</v>
      </c>
      <c r="H89" s="1095">
        <v>49429120.780000001</v>
      </c>
      <c r="K89" s="243">
        <v>17</v>
      </c>
      <c r="L89" s="205" t="s">
        <v>362</v>
      </c>
      <c r="M89" s="1095">
        <v>269808292.36000001</v>
      </c>
      <c r="N89" s="185"/>
      <c r="O89" s="181"/>
      <c r="P89" s="181"/>
    </row>
    <row r="90" spans="1:16">
      <c r="A90" s="234" t="s">
        <v>363</v>
      </c>
      <c r="B90" s="1038">
        <v>159048079389.68399</v>
      </c>
      <c r="D90" s="205" t="s">
        <v>364</v>
      </c>
      <c r="E90" s="1095">
        <v>464769064.64999998</v>
      </c>
      <c r="G90" s="205" t="s">
        <v>365</v>
      </c>
      <c r="H90" s="1100"/>
      <c r="K90" s="243">
        <v>18</v>
      </c>
      <c r="L90" s="205" t="s">
        <v>366</v>
      </c>
      <c r="M90" s="1098"/>
      <c r="N90" s="185"/>
      <c r="O90" s="181"/>
      <c r="P90" s="181"/>
    </row>
    <row r="91" spans="1:16">
      <c r="A91" s="193" t="s">
        <v>238</v>
      </c>
      <c r="B91" s="241">
        <f>SUM(B86:B90)</f>
        <v>1446291663441.104</v>
      </c>
      <c r="C91" s="1198"/>
      <c r="D91" s="205" t="s">
        <v>367</v>
      </c>
      <c r="E91" s="1095">
        <v>1193855389.8299999</v>
      </c>
      <c r="G91" s="205" t="s">
        <v>368</v>
      </c>
      <c r="H91" s="1100"/>
      <c r="K91" s="243">
        <v>20</v>
      </c>
      <c r="L91" s="205" t="s">
        <v>369</v>
      </c>
      <c r="M91" s="1098"/>
      <c r="N91" s="185"/>
      <c r="O91" s="181"/>
      <c r="P91" s="181"/>
    </row>
    <row r="92" spans="1:16">
      <c r="A92" s="184"/>
      <c r="B92" s="1074"/>
      <c r="D92" s="205" t="s">
        <v>370</v>
      </c>
      <c r="E92" s="1095">
        <v>171065009.96000001</v>
      </c>
      <c r="G92" s="205" t="s">
        <v>371</v>
      </c>
      <c r="H92" s="1099">
        <f>SUM(H75:H91)</f>
        <v>25762623578.199997</v>
      </c>
      <c r="K92" s="243">
        <v>21</v>
      </c>
      <c r="L92" s="205" t="s">
        <v>372</v>
      </c>
      <c r="M92" s="1095">
        <v>39621304.340000004</v>
      </c>
      <c r="N92" s="185"/>
      <c r="O92" s="181"/>
      <c r="P92" s="181"/>
    </row>
    <row r="93" spans="1:16">
      <c r="A93" s="184"/>
      <c r="B93" s="937">
        <f>+B91-B59</f>
        <v>3.90625E-3</v>
      </c>
      <c r="D93" s="205" t="s">
        <v>373</v>
      </c>
      <c r="E93" s="1097"/>
      <c r="G93" s="182"/>
      <c r="H93" s="182"/>
      <c r="K93" s="243">
        <v>22</v>
      </c>
      <c r="L93" s="205" t="s">
        <v>374</v>
      </c>
      <c r="M93" s="1098"/>
      <c r="N93" s="991"/>
      <c r="O93" s="181"/>
      <c r="P93" s="181"/>
    </row>
    <row r="94" spans="1:16">
      <c r="A94" s="184"/>
      <c r="D94" s="205" t="s">
        <v>375</v>
      </c>
      <c r="E94" s="1097"/>
      <c r="G94" s="182"/>
      <c r="H94" s="182"/>
      <c r="K94" s="243">
        <v>23</v>
      </c>
      <c r="L94" s="205" t="s">
        <v>376</v>
      </c>
      <c r="M94" s="1098"/>
      <c r="O94" s="181"/>
      <c r="P94" s="181"/>
    </row>
    <row r="95" spans="1:16">
      <c r="D95" s="205" t="s">
        <v>377</v>
      </c>
      <c r="E95" s="1099">
        <f>SUM(E89:E94)</f>
        <v>26158427537.269997</v>
      </c>
      <c r="F95" s="239"/>
      <c r="G95" s="182"/>
      <c r="H95" s="239"/>
      <c r="K95" s="243">
        <v>24</v>
      </c>
      <c r="L95" s="205" t="s">
        <v>378</v>
      </c>
      <c r="M95" s="1098"/>
      <c r="N95" s="185"/>
      <c r="O95" s="181"/>
      <c r="P95" s="181"/>
    </row>
    <row r="96" spans="1:16">
      <c r="G96" s="206" t="s">
        <v>379</v>
      </c>
      <c r="H96" s="1094" t="str">
        <f>+E74</f>
        <v>Ene- Marzo 2025</v>
      </c>
      <c r="K96" s="243">
        <v>25</v>
      </c>
      <c r="L96" s="205" t="s">
        <v>380</v>
      </c>
      <c r="M96" s="1098"/>
      <c r="N96" s="185"/>
      <c r="O96" s="181"/>
      <c r="P96" s="181"/>
    </row>
    <row r="97" spans="1:16">
      <c r="D97" s="206" t="s">
        <v>229</v>
      </c>
      <c r="E97" s="1094" t="s">
        <v>940</v>
      </c>
      <c r="F97" s="182"/>
      <c r="G97" s="205" t="s">
        <v>381</v>
      </c>
      <c r="H97" s="1095">
        <v>2501677788.6300001</v>
      </c>
      <c r="K97" s="243">
        <v>26</v>
      </c>
      <c r="L97" s="205" t="s">
        <v>382</v>
      </c>
      <c r="M97" s="1098"/>
      <c r="N97" s="185"/>
      <c r="O97" s="181"/>
      <c r="P97" s="181"/>
    </row>
    <row r="98" spans="1:16">
      <c r="D98" s="205" t="s">
        <v>383</v>
      </c>
      <c r="E98" s="1292">
        <v>155158678.97999999</v>
      </c>
      <c r="F98" s="238">
        <f>+E98-155158678.98</f>
        <v>0</v>
      </c>
      <c r="G98" s="205" t="s">
        <v>370</v>
      </c>
      <c r="H98" s="1095">
        <v>108857728.08</v>
      </c>
      <c r="K98" s="243">
        <v>27</v>
      </c>
      <c r="L98" s="205" t="s">
        <v>384</v>
      </c>
      <c r="M98" s="1098"/>
      <c r="N98" s="185"/>
      <c r="O98" s="181"/>
      <c r="P98" s="181"/>
    </row>
    <row r="99" spans="1:16">
      <c r="D99" s="205" t="s">
        <v>385</v>
      </c>
      <c r="E99" s="1292">
        <v>178544444.47</v>
      </c>
      <c r="G99" s="205" t="s">
        <v>386</v>
      </c>
      <c r="H99" s="1095">
        <v>2133188.8199999998</v>
      </c>
      <c r="K99" s="243">
        <v>28</v>
      </c>
      <c r="L99" s="205" t="s">
        <v>387</v>
      </c>
      <c r="M99" s="1098"/>
      <c r="N99" s="185"/>
      <c r="O99" s="181"/>
      <c r="P99" s="181"/>
    </row>
    <row r="100" spans="1:16">
      <c r="D100" s="205" t="s">
        <v>388</v>
      </c>
      <c r="E100" s="1292">
        <v>58233819.780000001</v>
      </c>
      <c r="G100" s="205" t="s">
        <v>377</v>
      </c>
      <c r="H100" s="1099">
        <f>SUM(H97:H99)</f>
        <v>2612668705.5300002</v>
      </c>
      <c r="K100" s="243">
        <v>29</v>
      </c>
      <c r="L100" s="205" t="s">
        <v>389</v>
      </c>
      <c r="M100" s="1098"/>
      <c r="N100" s="185"/>
      <c r="O100" s="181"/>
      <c r="P100" s="181"/>
    </row>
    <row r="101" spans="1:16">
      <c r="D101" s="205" t="s">
        <v>390</v>
      </c>
      <c r="E101" s="1292">
        <v>195850735.19999999</v>
      </c>
      <c r="G101" s="182"/>
      <c r="K101" s="243" t="s">
        <v>185</v>
      </c>
      <c r="L101" s="205" t="s">
        <v>185</v>
      </c>
      <c r="M101" s="1101">
        <f>SUM(M72:M100)</f>
        <v>24793507137.48</v>
      </c>
      <c r="N101" s="939"/>
      <c r="O101" s="181"/>
      <c r="P101" s="181"/>
    </row>
    <row r="102" spans="1:16">
      <c r="D102" s="205" t="s">
        <v>391</v>
      </c>
      <c r="E102" s="1292">
        <v>194201124.71000001</v>
      </c>
      <c r="I102" s="183"/>
      <c r="J102" s="239"/>
      <c r="M102" s="991">
        <f>73003883482.84-M101</f>
        <v>48210376345.360001</v>
      </c>
      <c r="N102" s="939"/>
      <c r="O102" s="181"/>
      <c r="P102" s="181"/>
    </row>
    <row r="103" spans="1:16">
      <c r="B103" s="937"/>
      <c r="D103" s="205" t="s">
        <v>377</v>
      </c>
      <c r="E103" s="1099">
        <f>SUM(E98:E102)</f>
        <v>781988803.1400001</v>
      </c>
      <c r="F103" s="239"/>
      <c r="H103" s="939"/>
      <c r="I103" s="185"/>
      <c r="J103" s="181"/>
      <c r="K103" s="181"/>
      <c r="L103" s="181"/>
      <c r="M103" s="181"/>
      <c r="N103" s="181"/>
      <c r="O103" s="181"/>
      <c r="P103" s="181"/>
    </row>
    <row r="104" spans="1:16">
      <c r="B104" s="937"/>
      <c r="E104" s="183"/>
      <c r="I104" s="183"/>
      <c r="J104" s="185"/>
      <c r="K104" s="185"/>
      <c r="L104" s="181"/>
      <c r="M104" s="181"/>
      <c r="N104" s="181"/>
      <c r="O104" s="181"/>
      <c r="P104" s="181"/>
    </row>
    <row r="105" spans="1:16">
      <c r="A105" s="183"/>
      <c r="B105" s="239"/>
      <c r="C105" s="183"/>
      <c r="E105" s="238">
        <f>+E103+E95</f>
        <v>26940416340.409996</v>
      </c>
      <c r="I105" s="183"/>
      <c r="J105" s="185"/>
      <c r="K105" s="185"/>
      <c r="L105" s="181"/>
      <c r="M105" s="181"/>
      <c r="N105" s="181"/>
      <c r="O105" s="181"/>
      <c r="P105" s="181"/>
    </row>
    <row r="106" spans="1:16">
      <c r="A106" s="183"/>
      <c r="B106" s="183"/>
      <c r="C106" s="183"/>
      <c r="E106" s="183"/>
      <c r="I106" s="183"/>
      <c r="J106" s="185"/>
      <c r="K106" s="185"/>
      <c r="L106" s="181"/>
      <c r="M106" s="181"/>
      <c r="N106" s="181"/>
      <c r="O106" s="181"/>
      <c r="P106" s="181"/>
    </row>
    <row r="107" spans="1:16">
      <c r="A107" s="183"/>
      <c r="B107" s="183"/>
      <c r="C107" s="183"/>
      <c r="E107" s="183"/>
      <c r="I107" s="183"/>
      <c r="J107" s="185"/>
      <c r="K107" s="185"/>
      <c r="L107" s="181"/>
      <c r="M107" s="181"/>
      <c r="N107" s="181"/>
      <c r="O107" s="181"/>
      <c r="P107" s="181"/>
    </row>
    <row r="108" spans="1:16">
      <c r="A108" s="183"/>
      <c r="B108" s="183"/>
      <c r="C108" s="183"/>
      <c r="E108" s="183"/>
      <c r="I108" s="183"/>
      <c r="J108" s="185"/>
      <c r="K108" s="185"/>
      <c r="L108" s="181"/>
      <c r="M108" s="181"/>
      <c r="N108" s="181"/>
      <c r="O108" s="181"/>
      <c r="P108" s="181"/>
    </row>
    <row r="109" spans="1:16">
      <c r="A109" s="183"/>
      <c r="B109" s="183"/>
      <c r="C109" s="183"/>
      <c r="E109" s="183"/>
      <c r="I109" s="183"/>
      <c r="J109" s="185"/>
      <c r="K109" s="185"/>
      <c r="L109" s="181"/>
      <c r="M109" s="181"/>
      <c r="N109" s="181"/>
      <c r="O109" s="181"/>
      <c r="P109" s="181"/>
    </row>
    <row r="110" spans="1:16">
      <c r="A110" s="183"/>
      <c r="B110" s="183"/>
      <c r="C110" s="183"/>
      <c r="E110" s="183"/>
      <c r="I110" s="183"/>
      <c r="J110" s="185"/>
      <c r="K110" s="185"/>
      <c r="L110" s="181"/>
      <c r="M110" s="181"/>
      <c r="N110" s="181"/>
      <c r="O110" s="181"/>
      <c r="P110" s="181"/>
    </row>
    <row r="111" spans="1:16">
      <c r="A111" s="183"/>
      <c r="B111" s="183"/>
      <c r="C111" s="183"/>
      <c r="E111" s="183"/>
      <c r="I111" s="183"/>
      <c r="J111" s="185"/>
      <c r="K111" s="185"/>
      <c r="L111" s="181"/>
      <c r="M111" s="181"/>
      <c r="N111" s="181"/>
      <c r="O111" s="181"/>
      <c r="P111" s="181"/>
    </row>
    <row r="112" spans="1:16">
      <c r="A112" s="183"/>
      <c r="B112" s="183"/>
      <c r="C112" s="183"/>
      <c r="E112" s="183"/>
      <c r="I112" s="183"/>
      <c r="J112" s="185"/>
      <c r="K112" s="185"/>
      <c r="L112" s="181"/>
      <c r="M112" s="181"/>
      <c r="N112" s="181"/>
      <c r="O112" s="181"/>
      <c r="P112" s="181"/>
    </row>
    <row r="113" spans="1:16">
      <c r="A113" s="183"/>
      <c r="B113" s="183"/>
      <c r="C113" s="183"/>
      <c r="E113" s="183"/>
      <c r="I113" s="183"/>
      <c r="J113" s="185"/>
      <c r="K113" s="185"/>
      <c r="L113" s="181"/>
      <c r="M113" s="181"/>
      <c r="N113" s="181"/>
      <c r="O113" s="181"/>
      <c r="P113" s="181"/>
    </row>
    <row r="114" spans="1:16">
      <c r="A114" s="183"/>
      <c r="B114" s="183"/>
      <c r="C114" s="183"/>
      <c r="E114" s="183"/>
      <c r="I114" s="183"/>
      <c r="J114" s="185"/>
      <c r="K114" s="185"/>
      <c r="L114" s="181"/>
      <c r="M114" s="181"/>
      <c r="N114" s="181"/>
      <c r="O114" s="181"/>
      <c r="P114" s="181"/>
    </row>
    <row r="115" spans="1:16">
      <c r="A115" s="183"/>
      <c r="B115" s="183"/>
      <c r="C115" s="183"/>
    </row>
    <row r="116" spans="1:16">
      <c r="A116" s="183"/>
      <c r="B116" s="183"/>
      <c r="C116" s="183"/>
    </row>
  </sheetData>
  <sortState ref="G75:H91">
    <sortCondition descending="1" ref="H75:H91"/>
  </sortState>
  <mergeCells count="29">
    <mergeCell ref="K70:M70"/>
    <mergeCell ref="I51:I52"/>
    <mergeCell ref="J51:J52"/>
    <mergeCell ref="I53:I61"/>
    <mergeCell ref="J53:J61"/>
    <mergeCell ref="A41:D41"/>
    <mergeCell ref="A16:E16"/>
    <mergeCell ref="A55:B55"/>
    <mergeCell ref="A64:B64"/>
    <mergeCell ref="A42:B42"/>
    <mergeCell ref="C42:D42"/>
    <mergeCell ref="A48:B48"/>
    <mergeCell ref="D48:G48"/>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s>
  <conditionalFormatting sqref="A10:A13">
    <cfRule type="cellIs" dxfId="705" priority="55" operator="equal">
      <formula>0</formula>
    </cfRule>
  </conditionalFormatting>
  <conditionalFormatting sqref="A86:B90">
    <cfRule type="cellIs" dxfId="704" priority="18" operator="equal">
      <formula>0</formula>
    </cfRule>
  </conditionalFormatting>
  <conditionalFormatting sqref="B10:B12">
    <cfRule type="cellIs" dxfId="703" priority="23" operator="equal">
      <formula>0</formula>
    </cfRule>
  </conditionalFormatting>
  <conditionalFormatting sqref="B33">
    <cfRule type="cellIs" dxfId="702" priority="44" operator="equal">
      <formula>0</formula>
    </cfRule>
  </conditionalFormatting>
  <conditionalFormatting sqref="B49:B51">
    <cfRule type="cellIs" dxfId="701" priority="26" operator="equal">
      <formula>0</formula>
    </cfRule>
  </conditionalFormatting>
  <conditionalFormatting sqref="B56:B61">
    <cfRule type="cellIs" dxfId="700" priority="15" operator="equal">
      <formula>0</formula>
    </cfRule>
  </conditionalFormatting>
  <conditionalFormatting sqref="B65:B70">
    <cfRule type="cellIs" dxfId="699" priority="45" operator="equal">
      <formula>0</formula>
    </cfRule>
  </conditionalFormatting>
  <conditionalFormatting sqref="B7:C7">
    <cfRule type="cellIs" dxfId="698" priority="41" operator="equal">
      <formula>0</formula>
    </cfRule>
  </conditionalFormatting>
  <conditionalFormatting sqref="B43:D44">
    <cfRule type="cellIs" dxfId="697" priority="33" operator="equal">
      <formula>0</formula>
    </cfRule>
  </conditionalFormatting>
  <conditionalFormatting sqref="C10:C13">
    <cfRule type="cellIs" dxfId="696" priority="56" operator="equal">
      <formula>0</formula>
    </cfRule>
  </conditionalFormatting>
  <conditionalFormatting sqref="C21">
    <cfRule type="cellIs" dxfId="695" priority="7" operator="equal">
      <formula>0</formula>
    </cfRule>
  </conditionalFormatting>
  <conditionalFormatting sqref="C18:E20">
    <cfRule type="cellIs" dxfId="694" priority="16" operator="equal">
      <formula>0</formula>
    </cfRule>
  </conditionalFormatting>
  <conditionalFormatting sqref="C26:C28">
    <cfRule type="cellIs" dxfId="693" priority="37" operator="equal">
      <formula>0</formula>
    </cfRule>
  </conditionalFormatting>
  <conditionalFormatting sqref="C37:E38">
    <cfRule type="cellIs" dxfId="692" priority="4" operator="equal">
      <formula>0</formula>
    </cfRule>
  </conditionalFormatting>
  <conditionalFormatting sqref="D12">
    <cfRule type="cellIs" dxfId="691" priority="5" operator="equal">
      <formula>0</formula>
    </cfRule>
  </conditionalFormatting>
  <conditionalFormatting sqref="D10:F11">
    <cfRule type="cellIs" dxfId="690" priority="39" operator="equal">
      <formula>0</formula>
    </cfRule>
  </conditionalFormatting>
  <conditionalFormatting sqref="E77">
    <cfRule type="cellIs" dxfId="689" priority="31" operator="equal">
      <formula>0</formula>
    </cfRule>
  </conditionalFormatting>
  <conditionalFormatting sqref="E89:E92">
    <cfRule type="cellIs" dxfId="688" priority="30" operator="equal">
      <formula>0</formula>
    </cfRule>
  </conditionalFormatting>
  <conditionalFormatting sqref="E93:E94">
    <cfRule type="cellIs" dxfId="687" priority="11" operator="equal">
      <formula>0</formula>
    </cfRule>
  </conditionalFormatting>
  <conditionalFormatting sqref="E98:E102">
    <cfRule type="cellIs" dxfId="686" priority="10" operator="equal">
      <formula>0</formula>
    </cfRule>
  </conditionalFormatting>
  <conditionalFormatting sqref="F51:G66">
    <cfRule type="cellIs" dxfId="685" priority="6" operator="equal">
      <formula>0</formula>
    </cfRule>
  </conditionalFormatting>
  <conditionalFormatting sqref="I13:M13">
    <cfRule type="cellIs" dxfId="684" priority="28" operator="equal">
      <formula>0</formula>
    </cfRule>
  </conditionalFormatting>
  <conditionalFormatting sqref="J18:K27">
    <cfRule type="cellIs" dxfId="683" priority="14" operator="equal">
      <formula>0</formula>
    </cfRule>
  </conditionalFormatting>
  <conditionalFormatting sqref="J32:K40">
    <cfRule type="cellIs" dxfId="682" priority="13" operator="equal">
      <formula>0</formula>
    </cfRule>
  </conditionalFormatting>
  <conditionalFormatting sqref="K29">
    <cfRule type="cellIs" dxfId="681" priority="25" operator="greaterThan">
      <formula>0</formula>
    </cfRule>
  </conditionalFormatting>
  <conditionalFormatting sqref="K42">
    <cfRule type="cellIs" dxfId="680" priority="24" operator="greaterThan">
      <formula>0</formula>
    </cfRule>
  </conditionalFormatting>
  <conditionalFormatting sqref="L53:M61">
    <cfRule type="cellIs" dxfId="679" priority="29" operator="equal">
      <formula>0</formula>
    </cfRule>
  </conditionalFormatting>
  <conditionalFormatting sqref="L63:M63">
    <cfRule type="cellIs" dxfId="678" priority="27" operator="greaterThan">
      <formula>0</formula>
    </cfRule>
  </conditionalFormatting>
  <conditionalFormatting sqref="M72:M77 E75:E76 H75:H89 E78:E84 M79:M87 M89 E89:E92 H97:H99">
    <cfRule type="cellIs" dxfId="677" priority="12" operator="equal">
      <formula>0</formula>
    </cfRule>
  </conditionalFormatting>
  <conditionalFormatting sqref="P5:P6">
    <cfRule type="cellIs" dxfId="676" priority="51" operator="equal">
      <formula>0</formula>
    </cfRule>
  </conditionalFormatting>
  <conditionalFormatting sqref="P8:P9">
    <cfRule type="cellIs" dxfId="675" priority="54" operator="equal">
      <formula>0</formula>
    </cfRule>
  </conditionalFormatting>
  <conditionalFormatting sqref="M92">
    <cfRule type="cellIs" dxfId="674" priority="3" operator="equal">
      <formula>0</formula>
    </cfRule>
  </conditionalFormatting>
  <conditionalFormatting sqref="D26:E28">
    <cfRule type="cellIs" dxfId="673" priority="1"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Normal="100" zoomScaleSheetLayoutView="100" workbookViewId="0">
      <selection activeCell="Q31" sqref="Q31"/>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5:J42"/>
  <sheetViews>
    <sheetView showGridLines="0" view="pageBreakPreview" topLeftCell="C1" zoomScale="40" zoomScaleNormal="100" zoomScaleSheetLayoutView="40" workbookViewId="0">
      <selection activeCell="R30" sqref="R30"/>
    </sheetView>
  </sheetViews>
  <sheetFormatPr baseColWidth="10" defaultColWidth="11.42578125" defaultRowHeight="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s>
  <sheetData>
    <row r="5" spans="1:10" ht="61.5" customHeight="1">
      <c r="A5" s="1429" t="s">
        <v>933</v>
      </c>
      <c r="B5" s="1429"/>
      <c r="C5" s="1429"/>
      <c r="D5" s="1429"/>
      <c r="E5" s="1429"/>
      <c r="F5" s="1429"/>
      <c r="G5" s="1429"/>
      <c r="H5" s="1429"/>
      <c r="I5" s="1429"/>
      <c r="J5" s="1429"/>
    </row>
    <row r="6" spans="1:10" ht="78.75" customHeight="1">
      <c r="A6" s="1429"/>
      <c r="B6" s="1429"/>
      <c r="C6" s="1429"/>
      <c r="D6" s="1429"/>
      <c r="E6" s="1429"/>
      <c r="F6" s="1429"/>
      <c r="G6" s="1429"/>
      <c r="H6" s="1429"/>
      <c r="I6" s="1429"/>
      <c r="J6" s="1429"/>
    </row>
    <row r="7" spans="1:10" ht="31.5" customHeight="1">
      <c r="A7" s="1429"/>
      <c r="B7" s="1429"/>
      <c r="C7" s="1429"/>
      <c r="D7" s="1429"/>
      <c r="E7" s="1429"/>
      <c r="F7" s="1429"/>
      <c r="G7" s="1429"/>
      <c r="H7" s="1429"/>
      <c r="I7" s="1429"/>
      <c r="J7" s="1429"/>
    </row>
    <row r="8" spans="1:10" ht="31.5" customHeight="1">
      <c r="A8" s="1429"/>
      <c r="B8" s="1429"/>
      <c r="C8" s="1429"/>
      <c r="D8" s="1429"/>
      <c r="E8" s="1429"/>
      <c r="F8" s="1429"/>
      <c r="G8" s="1429"/>
      <c r="H8" s="1429"/>
      <c r="I8" s="1429"/>
      <c r="J8" s="1429"/>
    </row>
    <row r="9" spans="1:10" ht="31.5" customHeight="1">
      <c r="A9" s="1429"/>
      <c r="B9" s="1429"/>
      <c r="C9" s="1429"/>
      <c r="D9" s="1429"/>
      <c r="E9" s="1429"/>
      <c r="F9" s="1429"/>
      <c r="G9" s="1429"/>
      <c r="H9" s="1429"/>
      <c r="I9" s="1429"/>
      <c r="J9" s="1429"/>
    </row>
    <row r="10" spans="1:10" ht="31.5" customHeight="1">
      <c r="A10" s="1429"/>
      <c r="B10" s="1429"/>
      <c r="C10" s="1429"/>
      <c r="D10" s="1429"/>
      <c r="E10" s="1429"/>
      <c r="F10" s="1429"/>
      <c r="G10" s="1429"/>
      <c r="H10" s="1429"/>
      <c r="I10" s="1429"/>
      <c r="J10" s="1429"/>
    </row>
    <row r="11" spans="1:10" ht="35.25" customHeight="1">
      <c r="A11" s="1429"/>
      <c r="B11" s="1429"/>
      <c r="C11" s="1429"/>
      <c r="D11" s="1429"/>
      <c r="E11" s="1429"/>
      <c r="F11" s="1429"/>
      <c r="G11" s="1429"/>
      <c r="H11" s="1429"/>
      <c r="I11" s="1429"/>
      <c r="J11" s="1429"/>
    </row>
    <row r="12" spans="1:10" ht="31.5" customHeight="1">
      <c r="A12" s="1429"/>
      <c r="B12" s="1429"/>
      <c r="C12" s="1429"/>
      <c r="D12" s="1429"/>
      <c r="E12" s="1429"/>
      <c r="F12" s="1429"/>
      <c r="G12" s="1429"/>
      <c r="H12" s="1429"/>
      <c r="I12" s="1429"/>
      <c r="J12" s="1429"/>
    </row>
    <row r="13" spans="1:10" ht="56.25" customHeight="1">
      <c r="A13" s="1429"/>
      <c r="B13" s="1429"/>
      <c r="C13" s="1429"/>
      <c r="D13" s="1429"/>
      <c r="E13" s="1429"/>
      <c r="F13" s="1429"/>
      <c r="G13" s="1429"/>
      <c r="H13" s="1429"/>
      <c r="I13" s="1429"/>
      <c r="J13" s="1429"/>
    </row>
    <row r="14" spans="1:10" ht="46.5" customHeight="1">
      <c r="A14" s="1429"/>
      <c r="B14" s="1429"/>
      <c r="C14" s="1429"/>
      <c r="D14" s="1429"/>
      <c r="E14" s="1429"/>
      <c r="F14" s="1429"/>
      <c r="G14" s="1429"/>
      <c r="H14" s="1429"/>
      <c r="I14" s="1429"/>
      <c r="J14" s="1429"/>
    </row>
    <row r="15" spans="1:10" ht="31.5" customHeight="1">
      <c r="A15" s="1429"/>
      <c r="B15" s="1429"/>
      <c r="C15" s="1429"/>
      <c r="D15" s="1429"/>
      <c r="E15" s="1429"/>
      <c r="F15" s="1429"/>
      <c r="G15" s="1429"/>
      <c r="H15" s="1429"/>
      <c r="I15" s="1429"/>
      <c r="J15" s="1429"/>
    </row>
    <row r="16" spans="1:10">
      <c r="A16" s="1429"/>
      <c r="B16" s="1429"/>
      <c r="C16" s="1429"/>
      <c r="D16" s="1429"/>
      <c r="E16" s="1429"/>
      <c r="F16" s="1429"/>
      <c r="G16" s="1429"/>
      <c r="H16" s="1429"/>
      <c r="I16" s="1429"/>
      <c r="J16" s="1429"/>
    </row>
    <row r="17" spans="1:10" ht="31.5" customHeight="1">
      <c r="A17" s="1429"/>
      <c r="B17" s="1429"/>
      <c r="C17" s="1429"/>
      <c r="D17" s="1429"/>
      <c r="E17" s="1429"/>
      <c r="F17" s="1429"/>
      <c r="G17" s="1429"/>
      <c r="H17" s="1429"/>
      <c r="I17" s="1429"/>
      <c r="J17" s="1429"/>
    </row>
    <row r="18" spans="1:10" ht="31.5" customHeight="1">
      <c r="A18" s="1429"/>
      <c r="B18" s="1429"/>
      <c r="C18" s="1429"/>
      <c r="D18" s="1429"/>
      <c r="E18" s="1429"/>
      <c r="F18" s="1429"/>
      <c r="G18" s="1429"/>
      <c r="H18" s="1429"/>
      <c r="I18" s="1429"/>
      <c r="J18" s="1429"/>
    </row>
    <row r="19" spans="1:10">
      <c r="A19" s="1429"/>
      <c r="B19" s="1429"/>
      <c r="C19" s="1429"/>
      <c r="D19" s="1429"/>
      <c r="E19" s="1429"/>
      <c r="F19" s="1429"/>
      <c r="G19" s="1429"/>
      <c r="H19" s="1429"/>
      <c r="I19" s="1429"/>
      <c r="J19" s="1429"/>
    </row>
    <row r="20" spans="1:10">
      <c r="A20" s="1429"/>
      <c r="B20" s="1429"/>
      <c r="C20" s="1429"/>
      <c r="D20" s="1429"/>
      <c r="E20" s="1429"/>
      <c r="F20" s="1429"/>
      <c r="G20" s="1429"/>
      <c r="H20" s="1429"/>
      <c r="I20" s="1429"/>
      <c r="J20" s="1429"/>
    </row>
    <row r="21" spans="1:10" ht="31.5" customHeight="1">
      <c r="A21" s="1429"/>
      <c r="B21" s="1429"/>
      <c r="C21" s="1429"/>
      <c r="D21" s="1429"/>
      <c r="E21" s="1429"/>
      <c r="F21" s="1429"/>
      <c r="G21" s="1429"/>
      <c r="H21" s="1429"/>
      <c r="I21" s="1429"/>
      <c r="J21" s="1429"/>
    </row>
    <row r="22" spans="1:10" ht="64.5" customHeight="1">
      <c r="A22" s="1429"/>
      <c r="B22" s="1429"/>
      <c r="C22" s="1429"/>
      <c r="D22" s="1429"/>
      <c r="E22" s="1429"/>
      <c r="F22" s="1429"/>
      <c r="G22" s="1429"/>
      <c r="H22" s="1429"/>
      <c r="I22" s="1429"/>
      <c r="J22" s="1429"/>
    </row>
    <row r="23" spans="1:10" ht="31.5" customHeight="1">
      <c r="A23" s="1429"/>
      <c r="B23" s="1429"/>
      <c r="C23" s="1429"/>
      <c r="D23" s="1429"/>
      <c r="E23" s="1429"/>
      <c r="F23" s="1429"/>
      <c r="G23" s="1429"/>
      <c r="H23" s="1429"/>
      <c r="I23" s="1429"/>
      <c r="J23" s="1429"/>
    </row>
    <row r="24" spans="1:10" ht="28.5" customHeight="1">
      <c r="A24" s="1429"/>
      <c r="B24" s="1429"/>
      <c r="C24" s="1429"/>
      <c r="D24" s="1429"/>
      <c r="E24" s="1429"/>
      <c r="F24" s="1429"/>
      <c r="G24" s="1429"/>
      <c r="H24" s="1429"/>
      <c r="I24" s="1429"/>
      <c r="J24" s="1429"/>
    </row>
    <row r="25" spans="1:10" ht="31.5" customHeight="1">
      <c r="A25" s="1429"/>
      <c r="B25" s="1429"/>
      <c r="C25" s="1429"/>
      <c r="D25" s="1429"/>
      <c r="E25" s="1429"/>
      <c r="F25" s="1429"/>
      <c r="G25" s="1429"/>
      <c r="H25" s="1429"/>
      <c r="I25" s="1429"/>
      <c r="J25" s="1429"/>
    </row>
    <row r="26" spans="1:10" ht="39.75" customHeight="1">
      <c r="A26" s="1429"/>
      <c r="B26" s="1429"/>
      <c r="C26" s="1429"/>
      <c r="D26" s="1429"/>
      <c r="E26" s="1429"/>
      <c r="F26" s="1429"/>
      <c r="G26" s="1429"/>
      <c r="H26" s="1429"/>
      <c r="I26" s="1429"/>
      <c r="J26" s="1429"/>
    </row>
    <row r="27" spans="1:10" ht="30" customHeight="1">
      <c r="A27" s="1429"/>
      <c r="B27" s="1429"/>
      <c r="C27" s="1429"/>
      <c r="D27" s="1429"/>
      <c r="E27" s="1429"/>
      <c r="F27" s="1429"/>
      <c r="G27" s="1429"/>
      <c r="H27" s="1429"/>
      <c r="I27" s="1429"/>
      <c r="J27" s="1429"/>
    </row>
    <row r="28" spans="1:10" ht="78" customHeight="1">
      <c r="A28" s="1429"/>
      <c r="B28" s="1429"/>
      <c r="C28" s="1429"/>
      <c r="D28" s="1429"/>
      <c r="E28" s="1429"/>
      <c r="F28" s="1429"/>
      <c r="G28" s="1429"/>
      <c r="H28" s="1429"/>
      <c r="I28" s="1429"/>
      <c r="J28" s="1429"/>
    </row>
    <row r="29" spans="1:10" ht="31.5" customHeight="1">
      <c r="A29" s="1429"/>
      <c r="B29" s="1429"/>
      <c r="C29" s="1429"/>
      <c r="D29" s="1429"/>
      <c r="E29" s="1429"/>
      <c r="F29" s="1429"/>
      <c r="G29" s="1429"/>
      <c r="H29" s="1429"/>
      <c r="I29" s="1429"/>
      <c r="J29" s="1429"/>
    </row>
    <row r="30" spans="1:10" ht="31.5" customHeight="1">
      <c r="A30" s="1429"/>
      <c r="B30" s="1429"/>
      <c r="C30" s="1429"/>
      <c r="D30" s="1429"/>
      <c r="E30" s="1429"/>
      <c r="F30" s="1429"/>
      <c r="G30" s="1429"/>
      <c r="H30" s="1429"/>
      <c r="I30" s="1429"/>
      <c r="J30" s="1429"/>
    </row>
    <row r="31" spans="1:10" ht="26.25" customHeight="1">
      <c r="A31" s="1429"/>
      <c r="B31" s="1429"/>
      <c r="C31" s="1429"/>
      <c r="D31" s="1429"/>
      <c r="E31" s="1429"/>
      <c r="F31" s="1429"/>
      <c r="G31" s="1429"/>
      <c r="H31" s="1429"/>
      <c r="I31" s="1429"/>
      <c r="J31" s="1429"/>
    </row>
    <row r="32" spans="1:10" ht="30.75" customHeight="1">
      <c r="A32" s="1429"/>
      <c r="B32" s="1429"/>
      <c r="C32" s="1429"/>
      <c r="D32" s="1429"/>
      <c r="E32" s="1429"/>
      <c r="F32" s="1429"/>
      <c r="G32" s="1429"/>
      <c r="H32" s="1429"/>
      <c r="I32" s="1429"/>
      <c r="J32" s="1429"/>
    </row>
    <row r="33" spans="1:10" ht="53.25" customHeight="1">
      <c r="A33" s="1429"/>
      <c r="B33" s="1429"/>
      <c r="C33" s="1429"/>
      <c r="D33" s="1429"/>
      <c r="E33" s="1429"/>
      <c r="F33" s="1429"/>
      <c r="G33" s="1429"/>
      <c r="H33" s="1429"/>
      <c r="I33" s="1429"/>
      <c r="J33" s="1429"/>
    </row>
    <row r="34" spans="1:10" ht="31.5" customHeight="1">
      <c r="A34" s="1429"/>
      <c r="B34" s="1429"/>
      <c r="C34" s="1429"/>
      <c r="D34" s="1429"/>
      <c r="E34" s="1429"/>
      <c r="F34" s="1429"/>
      <c r="G34" s="1429"/>
      <c r="H34" s="1429"/>
      <c r="I34" s="1429"/>
      <c r="J34" s="1429"/>
    </row>
    <row r="35" spans="1:10" ht="134.25" customHeight="1">
      <c r="A35" s="1429"/>
      <c r="B35" s="1429"/>
      <c r="C35" s="1429"/>
      <c r="D35" s="1429"/>
      <c r="E35" s="1429"/>
      <c r="F35" s="1429"/>
      <c r="G35" s="1429"/>
      <c r="H35" s="1429"/>
      <c r="I35" s="1429"/>
      <c r="J35" s="1429"/>
    </row>
    <row r="36" spans="1:10" ht="63" customHeight="1">
      <c r="A36" s="1429"/>
      <c r="B36" s="1429"/>
      <c r="C36" s="1429"/>
      <c r="D36" s="1429"/>
      <c r="E36" s="1429"/>
      <c r="F36" s="1429"/>
      <c r="G36" s="1429"/>
      <c r="H36" s="1429"/>
      <c r="I36" s="1429"/>
      <c r="J36" s="1429"/>
    </row>
    <row r="37" spans="1:10">
      <c r="A37" s="1429"/>
      <c r="B37" s="1429"/>
      <c r="C37" s="1429"/>
      <c r="D37" s="1429"/>
      <c r="E37" s="1429"/>
      <c r="F37" s="1429"/>
      <c r="G37" s="1429"/>
      <c r="H37" s="1429"/>
      <c r="I37" s="1429"/>
      <c r="J37" s="1429"/>
    </row>
    <row r="38" spans="1:10">
      <c r="A38" s="1429"/>
      <c r="B38" s="1429"/>
      <c r="C38" s="1429"/>
      <c r="D38" s="1429"/>
      <c r="E38" s="1429"/>
      <c r="F38" s="1429"/>
      <c r="G38" s="1429"/>
      <c r="H38" s="1429"/>
      <c r="I38" s="1429"/>
      <c r="J38" s="1429"/>
    </row>
    <row r="39" spans="1:10">
      <c r="A39" s="1429"/>
      <c r="B39" s="1429"/>
      <c r="C39" s="1429"/>
      <c r="D39" s="1429"/>
      <c r="E39" s="1429"/>
      <c r="F39" s="1429"/>
      <c r="G39" s="1429"/>
      <c r="H39" s="1429"/>
      <c r="I39" s="1429"/>
      <c r="J39" s="1429"/>
    </row>
    <row r="40" spans="1:10">
      <c r="A40" s="1429"/>
      <c r="B40" s="1429"/>
      <c r="C40" s="1429"/>
      <c r="D40" s="1429"/>
      <c r="E40" s="1429"/>
      <c r="F40" s="1429"/>
      <c r="G40" s="1429"/>
      <c r="H40" s="1429"/>
      <c r="I40" s="1429"/>
      <c r="J40" s="1429"/>
    </row>
    <row r="41" spans="1:10">
      <c r="A41" s="1429"/>
      <c r="B41" s="1429"/>
      <c r="C41" s="1429"/>
      <c r="D41" s="1429"/>
      <c r="E41" s="1429"/>
      <c r="F41" s="1429"/>
      <c r="G41" s="1429"/>
      <c r="H41" s="1429"/>
      <c r="I41" s="1429"/>
      <c r="J41" s="1429"/>
    </row>
    <row r="42" spans="1:10" ht="15.75">
      <c r="B42" s="36"/>
    </row>
  </sheetData>
  <mergeCells count="1">
    <mergeCell ref="A5:J41"/>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4"/>
  <sheetViews>
    <sheetView showGridLines="0" view="pageBreakPreview" topLeftCell="B1" zoomScale="85" zoomScaleNormal="100" zoomScaleSheetLayoutView="85" workbookViewId="0">
      <selection activeCell="S35" sqref="S35"/>
    </sheetView>
  </sheetViews>
  <sheetFormatPr baseColWidth="10"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36" customFormat="1" ht="48.75" customHeight="1">
      <c r="B1" s="1430" t="s">
        <v>562</v>
      </c>
      <c r="C1" s="1430"/>
      <c r="D1" s="1430"/>
      <c r="E1" s="1430"/>
      <c r="F1" s="1430"/>
      <c r="G1" s="1430"/>
      <c r="H1" s="1430"/>
      <c r="I1" s="1430"/>
      <c r="J1" s="1430"/>
      <c r="K1" s="1430"/>
      <c r="L1" s="1430"/>
      <c r="M1" s="1430"/>
    </row>
    <row r="2" spans="1:13" s="436" customFormat="1" ht="23.25" customHeight="1">
      <c r="B2" s="1432" t="str">
        <f>+'III.3.3.Afil.SFSRSsex tipo '!B2:J2</f>
        <v>Período:  Diciembre 2008 - Marzo 2025</v>
      </c>
      <c r="C2" s="1432"/>
      <c r="D2" s="1432"/>
      <c r="E2" s="1432"/>
      <c r="F2" s="1432"/>
      <c r="G2" s="1432"/>
      <c r="H2" s="1432"/>
      <c r="I2" s="1432"/>
      <c r="J2" s="1432"/>
      <c r="K2" s="1432"/>
      <c r="L2" s="1432"/>
      <c r="M2" s="1432"/>
    </row>
    <row r="3" spans="1:13" ht="9" customHeight="1">
      <c r="B3" s="48"/>
      <c r="C3" s="48"/>
      <c r="D3" s="48"/>
      <c r="E3" s="48"/>
      <c r="F3" s="48"/>
      <c r="G3" s="48"/>
      <c r="H3" s="48"/>
      <c r="I3" s="48"/>
      <c r="J3" s="48"/>
      <c r="K3" s="48"/>
      <c r="L3" s="48"/>
      <c r="M3" s="48"/>
    </row>
    <row r="4" spans="1:13" s="639" customFormat="1" ht="47.25">
      <c r="A4" s="636"/>
      <c r="B4" s="637" t="s">
        <v>187</v>
      </c>
      <c r="C4" s="638" t="s">
        <v>563</v>
      </c>
      <c r="D4" s="638" t="s">
        <v>564</v>
      </c>
      <c r="E4" s="638" t="s">
        <v>565</v>
      </c>
      <c r="F4" s="638" t="s">
        <v>566</v>
      </c>
      <c r="G4" s="638" t="s">
        <v>567</v>
      </c>
      <c r="H4" s="470" t="s">
        <v>568</v>
      </c>
      <c r="K4" s="48"/>
      <c r="L4" s="48"/>
      <c r="M4" s="48"/>
    </row>
    <row r="5" spans="1:13" s="640" customFormat="1" ht="15.75">
      <c r="A5" s="640">
        <v>2008</v>
      </c>
      <c r="B5" s="641" t="s">
        <v>485</v>
      </c>
      <c r="C5" s="642">
        <v>489949</v>
      </c>
      <c r="D5" s="642">
        <v>734694</v>
      </c>
      <c r="E5" s="649">
        <f t="shared" ref="E5:E19" si="0">C5+D5</f>
        <v>1224643</v>
      </c>
      <c r="F5" s="1283">
        <f t="shared" ref="F5:F19" si="1">C5/E5</f>
        <v>0.40007496062117692</v>
      </c>
      <c r="G5" s="1283">
        <f t="shared" ref="G5:G19" si="2">D5/E5</f>
        <v>0.59992503937882302</v>
      </c>
      <c r="H5" s="1284">
        <f t="shared" ref="H5:H17" si="3">D5/C5</f>
        <v>1.4995315838995487</v>
      </c>
      <c r="K5" s="472"/>
      <c r="L5" s="472"/>
      <c r="M5" s="472"/>
    </row>
    <row r="6" spans="1:13" s="640" customFormat="1" ht="15.75">
      <c r="A6" s="640">
        <v>2009</v>
      </c>
      <c r="B6" s="641" t="s">
        <v>486</v>
      </c>
      <c r="C6" s="642">
        <v>622049</v>
      </c>
      <c r="D6" s="643">
        <v>782176</v>
      </c>
      <c r="E6" s="649">
        <f t="shared" si="0"/>
        <v>1404225</v>
      </c>
      <c r="F6" s="1283">
        <f t="shared" si="1"/>
        <v>0.44298385230287168</v>
      </c>
      <c r="G6" s="1283">
        <f t="shared" si="2"/>
        <v>0.55701614769712826</v>
      </c>
      <c r="H6" s="1284">
        <f t="shared" si="3"/>
        <v>1.2574186277929873</v>
      </c>
      <c r="I6" s="644"/>
      <c r="K6" s="472"/>
      <c r="L6" s="472"/>
      <c r="M6" s="472"/>
    </row>
    <row r="7" spans="1:13" s="640" customFormat="1" ht="15.75">
      <c r="A7" s="640">
        <v>2010</v>
      </c>
      <c r="B7" s="641" t="s">
        <v>487</v>
      </c>
      <c r="C7" s="642">
        <v>903250</v>
      </c>
      <c r="D7" s="643">
        <v>1110536</v>
      </c>
      <c r="E7" s="649">
        <f t="shared" si="0"/>
        <v>2013786</v>
      </c>
      <c r="F7" s="1283">
        <f t="shared" si="1"/>
        <v>0.44853326023718509</v>
      </c>
      <c r="G7" s="1283">
        <f t="shared" si="2"/>
        <v>0.55146673976281491</v>
      </c>
      <c r="H7" s="1284">
        <f t="shared" si="3"/>
        <v>1.229489067257127</v>
      </c>
      <c r="I7" s="644"/>
      <c r="K7" s="472"/>
      <c r="L7" s="472"/>
      <c r="M7" s="472"/>
    </row>
    <row r="8" spans="1:13" s="640" customFormat="1" ht="15.75">
      <c r="A8" s="640">
        <v>2011</v>
      </c>
      <c r="B8" s="641" t="s">
        <v>488</v>
      </c>
      <c r="C8" s="642">
        <v>883775</v>
      </c>
      <c r="D8" s="643">
        <v>1119652</v>
      </c>
      <c r="E8" s="649">
        <f t="shared" si="0"/>
        <v>2003427</v>
      </c>
      <c r="F8" s="1283">
        <f t="shared" si="1"/>
        <v>0.44113162096747222</v>
      </c>
      <c r="G8" s="1283">
        <f t="shared" si="2"/>
        <v>0.55886837903252773</v>
      </c>
      <c r="H8" s="1284">
        <f t="shared" si="3"/>
        <v>1.2668971174789962</v>
      </c>
      <c r="I8" s="645"/>
      <c r="J8" s="645"/>
      <c r="K8" s="472"/>
      <c r="L8" s="472"/>
      <c r="M8" s="472"/>
    </row>
    <row r="9" spans="1:13" s="640" customFormat="1" ht="15.75">
      <c r="A9" s="640">
        <v>2012</v>
      </c>
      <c r="B9" s="641" t="s">
        <v>489</v>
      </c>
      <c r="C9" s="642">
        <v>1178040</v>
      </c>
      <c r="D9" s="643">
        <v>1125311</v>
      </c>
      <c r="E9" s="649">
        <f t="shared" si="0"/>
        <v>2303351</v>
      </c>
      <c r="F9" s="1283">
        <f t="shared" si="1"/>
        <v>0.51144614954472856</v>
      </c>
      <c r="G9" s="1283">
        <f t="shared" si="2"/>
        <v>0.4885538504552715</v>
      </c>
      <c r="H9" s="1284">
        <f t="shared" si="3"/>
        <v>0.95524005976027981</v>
      </c>
      <c r="I9" s="645"/>
      <c r="J9" s="645"/>
      <c r="K9" s="472"/>
      <c r="L9" s="472"/>
      <c r="M9" s="472"/>
    </row>
    <row r="10" spans="1:13" s="640" customFormat="1" ht="15.75">
      <c r="A10" s="640">
        <v>2013</v>
      </c>
      <c r="B10" s="641" t="s">
        <v>490</v>
      </c>
      <c r="C10" s="642">
        <v>1568225</v>
      </c>
      <c r="D10" s="643">
        <v>1183528</v>
      </c>
      <c r="E10" s="649">
        <f t="shared" si="0"/>
        <v>2751753</v>
      </c>
      <c r="F10" s="1283">
        <f t="shared" si="1"/>
        <v>0.56990035079456625</v>
      </c>
      <c r="G10" s="1283">
        <f t="shared" si="2"/>
        <v>0.43009964920543375</v>
      </c>
      <c r="H10" s="1284">
        <f t="shared" si="3"/>
        <v>0.75469272585247649</v>
      </c>
      <c r="I10" s="644"/>
    </row>
    <row r="11" spans="1:13" s="640" customFormat="1" ht="15.75">
      <c r="A11" s="640">
        <v>2014</v>
      </c>
      <c r="B11" s="641" t="s">
        <v>491</v>
      </c>
      <c r="C11" s="642">
        <v>1795214</v>
      </c>
      <c r="D11" s="643">
        <v>1220432</v>
      </c>
      <c r="E11" s="649">
        <f t="shared" si="0"/>
        <v>3015646</v>
      </c>
      <c r="F11" s="1283">
        <f t="shared" si="1"/>
        <v>0.5952999788436707</v>
      </c>
      <c r="G11" s="1283">
        <f t="shared" si="2"/>
        <v>0.40470002115632936</v>
      </c>
      <c r="H11" s="1284">
        <f t="shared" si="3"/>
        <v>0.67982535786819842</v>
      </c>
      <c r="I11" s="644"/>
    </row>
    <row r="12" spans="1:13" s="640" customFormat="1" ht="15.75">
      <c r="A12" s="640">
        <v>2015</v>
      </c>
      <c r="B12" s="641" t="s">
        <v>492</v>
      </c>
      <c r="C12" s="642">
        <v>2164705</v>
      </c>
      <c r="D12" s="643">
        <v>1152700</v>
      </c>
      <c r="E12" s="649">
        <f t="shared" si="0"/>
        <v>3317405</v>
      </c>
      <c r="F12" s="1283">
        <f t="shared" si="1"/>
        <v>0.65252961275454757</v>
      </c>
      <c r="G12" s="1283">
        <f t="shared" si="2"/>
        <v>0.34747038724545237</v>
      </c>
      <c r="H12" s="1284">
        <f t="shared" si="3"/>
        <v>0.53249749965930693</v>
      </c>
      <c r="I12" s="644"/>
    </row>
    <row r="13" spans="1:13" s="640" customFormat="1" ht="15.75">
      <c r="A13" s="640">
        <v>2016</v>
      </c>
      <c r="B13" s="641" t="s">
        <v>493</v>
      </c>
      <c r="C13" s="642">
        <v>2168957</v>
      </c>
      <c r="D13" s="643">
        <v>1178111</v>
      </c>
      <c r="E13" s="649">
        <f t="shared" si="0"/>
        <v>3347068</v>
      </c>
      <c r="F13" s="1283">
        <f t="shared" si="1"/>
        <v>0.64801701070907436</v>
      </c>
      <c r="G13" s="1283">
        <f t="shared" si="2"/>
        <v>0.3519829892909257</v>
      </c>
      <c r="H13" s="1284">
        <f t="shared" si="3"/>
        <v>0.54316936665872118</v>
      </c>
      <c r="I13" s="646"/>
    </row>
    <row r="14" spans="1:13" s="640" customFormat="1" ht="15.75">
      <c r="B14" s="641" t="s">
        <v>494</v>
      </c>
      <c r="C14" s="642">
        <v>2428212</v>
      </c>
      <c r="D14" s="643">
        <v>1118476</v>
      </c>
      <c r="E14" s="649">
        <f t="shared" si="0"/>
        <v>3546688</v>
      </c>
      <c r="F14" s="1283">
        <f t="shared" si="1"/>
        <v>0.68464212245339873</v>
      </c>
      <c r="G14" s="1283">
        <f t="shared" si="2"/>
        <v>0.31535787754660122</v>
      </c>
      <c r="H14" s="1284">
        <f t="shared" si="3"/>
        <v>0.46061711250912196</v>
      </c>
      <c r="I14" s="646"/>
    </row>
    <row r="15" spans="1:13" s="640" customFormat="1" ht="15.75">
      <c r="B15" s="641" t="s">
        <v>495</v>
      </c>
      <c r="C15" s="643">
        <v>2550398</v>
      </c>
      <c r="D15" s="643">
        <v>1069752</v>
      </c>
      <c r="E15" s="649">
        <f t="shared" si="0"/>
        <v>3620150</v>
      </c>
      <c r="F15" s="1283">
        <f t="shared" si="1"/>
        <v>0.70450064223858122</v>
      </c>
      <c r="G15" s="1283">
        <f t="shared" si="2"/>
        <v>0.29549935776141872</v>
      </c>
      <c r="H15" s="1284">
        <f t="shared" si="3"/>
        <v>0.41944512189862132</v>
      </c>
      <c r="I15" s="644"/>
    </row>
    <row r="16" spans="1:13" s="640" customFormat="1" ht="15.75">
      <c r="B16" s="641" t="s">
        <v>496</v>
      </c>
      <c r="C16" s="643">
        <v>2726543</v>
      </c>
      <c r="D16" s="643">
        <v>999719</v>
      </c>
      <c r="E16" s="649">
        <f t="shared" si="0"/>
        <v>3726262</v>
      </c>
      <c r="F16" s="1283">
        <f t="shared" si="1"/>
        <v>0.73170995490923607</v>
      </c>
      <c r="G16" s="1283">
        <f t="shared" si="2"/>
        <v>0.26829004509076387</v>
      </c>
      <c r="H16" s="1284">
        <f t="shared" si="3"/>
        <v>0.36666173979284389</v>
      </c>
      <c r="I16" s="644"/>
    </row>
    <row r="17" spans="2:20" s="640" customFormat="1" ht="15.75">
      <c r="B17" s="647" t="s">
        <v>547</v>
      </c>
      <c r="C17" s="643">
        <v>4656130</v>
      </c>
      <c r="D17" s="643">
        <v>1090709</v>
      </c>
      <c r="E17" s="649">
        <f t="shared" si="0"/>
        <v>5746839</v>
      </c>
      <c r="F17" s="1283">
        <f t="shared" si="1"/>
        <v>0.81020714169998498</v>
      </c>
      <c r="G17" s="1283">
        <f t="shared" si="2"/>
        <v>0.18979285830001502</v>
      </c>
      <c r="H17" s="1284">
        <f t="shared" si="3"/>
        <v>0.23425226529328005</v>
      </c>
      <c r="I17" s="644"/>
    </row>
    <row r="18" spans="2:20" s="640" customFormat="1" ht="15.75">
      <c r="B18" s="647" t="s">
        <v>498</v>
      </c>
      <c r="C18" s="643">
        <v>4751862</v>
      </c>
      <c r="D18" s="643">
        <v>995587</v>
      </c>
      <c r="E18" s="649">
        <f t="shared" si="0"/>
        <v>5747449</v>
      </c>
      <c r="F18" s="1283">
        <f t="shared" si="1"/>
        <v>0.82677758428130466</v>
      </c>
      <c r="G18" s="1283">
        <f t="shared" si="2"/>
        <v>0.17322241571869537</v>
      </c>
      <c r="H18" s="1284">
        <f>D18/C18</f>
        <v>0.20951513322567028</v>
      </c>
      <c r="I18" s="644"/>
    </row>
    <row r="19" spans="2:20" s="640" customFormat="1" ht="15.75">
      <c r="B19" s="647" t="s">
        <v>569</v>
      </c>
      <c r="C19" s="643">
        <v>4830794</v>
      </c>
      <c r="D19" s="643">
        <v>939407</v>
      </c>
      <c r="E19" s="649">
        <f t="shared" si="0"/>
        <v>5770201</v>
      </c>
      <c r="F19" s="1283">
        <f t="shared" si="1"/>
        <v>0.83719683248469157</v>
      </c>
      <c r="G19" s="1283">
        <f t="shared" si="2"/>
        <v>0.16280316751530841</v>
      </c>
      <c r="H19" s="1284">
        <f>D19/C19</f>
        <v>0.19446223540064014</v>
      </c>
      <c r="I19" s="644"/>
    </row>
    <row r="20" spans="2:20" s="640" customFormat="1" ht="15.75">
      <c r="B20" s="647" t="s">
        <v>570</v>
      </c>
      <c r="C20" s="648">
        <v>4769269</v>
      </c>
      <c r="D20" s="648">
        <v>920917</v>
      </c>
      <c r="E20" s="649">
        <v>5690186</v>
      </c>
      <c r="F20" s="1283">
        <f>C20/E20</f>
        <v>0.83815696007125251</v>
      </c>
      <c r="G20" s="1283">
        <f>D20/E20</f>
        <v>0.16184303992874749</v>
      </c>
      <c r="H20" s="1284">
        <f>D20/C20</f>
        <v>0.19309395213396435</v>
      </c>
      <c r="I20" s="644"/>
    </row>
    <row r="21" spans="2:20" s="640" customFormat="1" ht="15.75">
      <c r="B21" s="647" t="s">
        <v>501</v>
      </c>
      <c r="C21" s="648">
        <v>4854651</v>
      </c>
      <c r="D21" s="648">
        <v>883741</v>
      </c>
      <c r="E21" s="649">
        <f>C21+D21</f>
        <v>5738392</v>
      </c>
      <c r="F21" s="1283">
        <f>C21/E21</f>
        <v>0.84599501044892023</v>
      </c>
      <c r="G21" s="1283">
        <f>D21/E21</f>
        <v>0.1540049895510798</v>
      </c>
      <c r="H21" s="1284">
        <f>D21/C21</f>
        <v>0.18204006837978673</v>
      </c>
      <c r="I21" s="644"/>
    </row>
    <row r="22" spans="2:20" s="651" customFormat="1" ht="15.75">
      <c r="B22" s="641" t="str">
        <f>+'Resumen '!O6</f>
        <v>Mar.2025</v>
      </c>
      <c r="C22" s="648">
        <f>+'Resumen '!C37</f>
        <v>4824367</v>
      </c>
      <c r="D22" s="648">
        <f>+'Resumen '!C38</f>
        <v>877544</v>
      </c>
      <c r="E22" s="649">
        <f>C22+D22</f>
        <v>5701911</v>
      </c>
      <c r="F22" s="1283">
        <f>C22/E22</f>
        <v>0.84609651045061907</v>
      </c>
      <c r="G22" s="1283">
        <f>D22/E22</f>
        <v>0.15390348954938091</v>
      </c>
      <c r="H22" s="1284">
        <f>D22/C22</f>
        <v>0.18189826768983372</v>
      </c>
      <c r="I22" s="650"/>
      <c r="R22" s="640"/>
      <c r="T22" s="640"/>
    </row>
    <row r="23" spans="2:20" ht="15.75">
      <c r="B23" s="1431" t="s">
        <v>571</v>
      </c>
      <c r="C23" s="1431"/>
      <c r="D23" s="1431"/>
      <c r="E23" s="1431"/>
      <c r="F23" s="1431"/>
      <c r="G23" s="1431"/>
      <c r="H23" s="1431"/>
      <c r="R23" s="640"/>
      <c r="T23" s="640"/>
    </row>
    <row r="24" spans="2:20">
      <c r="B24" s="94"/>
    </row>
  </sheetData>
  <mergeCells count="3">
    <mergeCell ref="B1:M1"/>
    <mergeCell ref="B23:H23"/>
    <mergeCell ref="B2:M2"/>
  </mergeCells>
  <conditionalFormatting sqref="C18:D21">
    <cfRule type="cellIs" dxfId="550" priority="1" operator="equal">
      <formula>0</formula>
    </cfRule>
  </conditionalFormatting>
  <conditionalFormatting sqref="E5:G21 C22:G22">
    <cfRule type="cellIs" dxfId="549" priority="2" operator="equal">
      <formula>0</formula>
    </cfRule>
  </conditionalFormatting>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4"/>
  <sheetViews>
    <sheetView showGridLines="0" view="pageBreakPreview" topLeftCell="B1" zoomScale="40" zoomScaleNormal="100" zoomScaleSheetLayoutView="40" zoomScalePageLayoutView="62" workbookViewId="0">
      <selection activeCell="L19" sqref="L19:T32"/>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3" bestFit="1" customWidth="1"/>
    <col min="13" max="13" width="11.42578125" style="63"/>
    <col min="14" max="14" width="9.5703125" style="63" customWidth="1"/>
    <col min="15" max="15" width="11.42578125" style="63"/>
    <col min="17" max="17" width="18.7109375" bestFit="1" customWidth="1"/>
  </cols>
  <sheetData>
    <row r="1" spans="1:15" ht="95.25" customHeight="1">
      <c r="B1" s="1433" t="s">
        <v>572</v>
      </c>
      <c r="C1" s="1434"/>
      <c r="D1" s="1434"/>
      <c r="E1" s="1434"/>
      <c r="F1" s="1434"/>
      <c r="G1" s="1434"/>
      <c r="H1" s="1434"/>
      <c r="I1" s="1434"/>
      <c r="J1" s="1435"/>
    </row>
    <row r="2" spans="1:15" ht="62.25" customHeight="1" thickBot="1">
      <c r="B2" s="1436" t="str">
        <f>+'Resumen '!O4</f>
        <v>Período:  Diciembre 2008 - Marzo 2025</v>
      </c>
      <c r="C2" s="1437"/>
      <c r="D2" s="1437"/>
      <c r="E2" s="1437"/>
      <c r="F2" s="1437"/>
      <c r="G2" s="1437"/>
      <c r="H2" s="1437"/>
      <c r="I2" s="1437"/>
      <c r="J2" s="1438"/>
    </row>
    <row r="3" spans="1:15" ht="9" customHeight="1">
      <c r="B3" s="73"/>
      <c r="C3" s="73"/>
      <c r="D3" s="73"/>
      <c r="E3" s="73"/>
      <c r="F3" s="73"/>
      <c r="G3" s="73"/>
      <c r="H3" s="73"/>
      <c r="I3" s="73"/>
      <c r="J3" s="73"/>
    </row>
    <row r="4" spans="1:15" s="15" customFormat="1" ht="81" customHeight="1">
      <c r="A4" s="100"/>
      <c r="B4" s="662" t="s">
        <v>399</v>
      </c>
      <c r="C4" s="660" t="s">
        <v>573</v>
      </c>
      <c r="D4" s="660" t="s">
        <v>574</v>
      </c>
      <c r="E4" s="660" t="s">
        <v>554</v>
      </c>
      <c r="F4" s="660" t="s">
        <v>575</v>
      </c>
      <c r="G4" s="660" t="s">
        <v>576</v>
      </c>
      <c r="H4" s="661" t="s">
        <v>577</v>
      </c>
      <c r="I4" s="663" t="s">
        <v>578</v>
      </c>
      <c r="J4"/>
      <c r="K4" s="51"/>
      <c r="L4" s="95"/>
      <c r="M4" s="95"/>
      <c r="N4" s="95"/>
      <c r="O4" s="95"/>
    </row>
    <row r="5" spans="1:15" ht="30.75" customHeight="1">
      <c r="A5">
        <v>2008</v>
      </c>
      <c r="B5" s="654" t="s">
        <v>425</v>
      </c>
      <c r="C5" s="656">
        <v>169198</v>
      </c>
      <c r="D5" s="656">
        <v>376240</v>
      </c>
      <c r="E5" s="655">
        <f>C5+D5</f>
        <v>545438</v>
      </c>
      <c r="F5" s="656">
        <v>320751</v>
      </c>
      <c r="G5" s="656">
        <v>358454</v>
      </c>
      <c r="H5" s="655">
        <f>F5+G5</f>
        <v>679205</v>
      </c>
      <c r="I5" s="657">
        <f>E5+H5</f>
        <v>1224643</v>
      </c>
      <c r="K5" s="89"/>
    </row>
    <row r="6" spans="1:15" ht="30.75" customHeight="1">
      <c r="A6">
        <v>2009</v>
      </c>
      <c r="B6" s="658" t="s">
        <v>426</v>
      </c>
      <c r="C6" s="656">
        <v>213701</v>
      </c>
      <c r="D6" s="656">
        <v>401930</v>
      </c>
      <c r="E6" s="655">
        <f t="shared" ref="E6:E22" si="0">C6+D6</f>
        <v>615631</v>
      </c>
      <c r="F6" s="656">
        <v>408348</v>
      </c>
      <c r="G6" s="656">
        <v>380246</v>
      </c>
      <c r="H6" s="655">
        <f t="shared" ref="H6:H22" si="1">F6+G6</f>
        <v>788594</v>
      </c>
      <c r="I6" s="657">
        <f t="shared" ref="I6:I22" si="2">E6+H6</f>
        <v>1404225</v>
      </c>
      <c r="K6" s="89"/>
    </row>
    <row r="7" spans="1:15" ht="30.75" customHeight="1">
      <c r="A7">
        <v>2010</v>
      </c>
      <c r="B7" s="654" t="s">
        <v>427</v>
      </c>
      <c r="C7" s="656">
        <v>328922</v>
      </c>
      <c r="D7" s="656">
        <v>575714</v>
      </c>
      <c r="E7" s="655">
        <f t="shared" si="0"/>
        <v>904636</v>
      </c>
      <c r="F7" s="656">
        <v>574328</v>
      </c>
      <c r="G7" s="656">
        <v>534822</v>
      </c>
      <c r="H7" s="655">
        <f t="shared" si="1"/>
        <v>1109150</v>
      </c>
      <c r="I7" s="657">
        <f t="shared" si="2"/>
        <v>2013786</v>
      </c>
      <c r="K7" s="89"/>
      <c r="L7" s="91"/>
    </row>
    <row r="8" spans="1:15" ht="30.75" customHeight="1">
      <c r="A8">
        <v>2011</v>
      </c>
      <c r="B8" s="658" t="s">
        <v>428</v>
      </c>
      <c r="C8" s="656">
        <v>319816</v>
      </c>
      <c r="D8" s="656">
        <v>579358</v>
      </c>
      <c r="E8" s="655">
        <f t="shared" si="0"/>
        <v>899174</v>
      </c>
      <c r="F8" s="656">
        <v>563959</v>
      </c>
      <c r="G8" s="656">
        <v>540294</v>
      </c>
      <c r="H8" s="655">
        <f t="shared" si="1"/>
        <v>1104253</v>
      </c>
      <c r="I8" s="657">
        <f t="shared" si="2"/>
        <v>2003427</v>
      </c>
      <c r="K8" s="89"/>
      <c r="L8" s="91"/>
    </row>
    <row r="9" spans="1:15" ht="30.75" customHeight="1">
      <c r="A9">
        <v>2012</v>
      </c>
      <c r="B9" s="654" t="s">
        <v>429</v>
      </c>
      <c r="C9" s="656">
        <v>446880</v>
      </c>
      <c r="D9" s="656">
        <v>584446</v>
      </c>
      <c r="E9" s="655">
        <f t="shared" si="0"/>
        <v>1031326</v>
      </c>
      <c r="F9" s="656">
        <v>731160</v>
      </c>
      <c r="G9" s="656">
        <v>540865</v>
      </c>
      <c r="H9" s="655">
        <f t="shared" si="1"/>
        <v>1272025</v>
      </c>
      <c r="I9" s="657">
        <f t="shared" si="2"/>
        <v>2303351</v>
      </c>
      <c r="K9" s="89"/>
    </row>
    <row r="10" spans="1:15" ht="30.75" customHeight="1">
      <c r="A10">
        <v>2013</v>
      </c>
      <c r="B10" s="658" t="s">
        <v>430</v>
      </c>
      <c r="C10" s="656">
        <v>625451</v>
      </c>
      <c r="D10" s="656">
        <v>617980</v>
      </c>
      <c r="E10" s="655">
        <f t="shared" si="0"/>
        <v>1243431</v>
      </c>
      <c r="F10" s="656">
        <v>942774</v>
      </c>
      <c r="G10" s="656">
        <v>565548</v>
      </c>
      <c r="H10" s="655">
        <f t="shared" si="1"/>
        <v>1508322</v>
      </c>
      <c r="I10" s="657">
        <f t="shared" si="2"/>
        <v>2751753</v>
      </c>
      <c r="K10" s="89"/>
    </row>
    <row r="11" spans="1:15" ht="30.75" customHeight="1">
      <c r="A11">
        <v>2014</v>
      </c>
      <c r="B11" s="654" t="s">
        <v>431</v>
      </c>
      <c r="C11" s="656">
        <v>760801</v>
      </c>
      <c r="D11" s="656">
        <v>639717</v>
      </c>
      <c r="E11" s="655">
        <f t="shared" si="0"/>
        <v>1400518</v>
      </c>
      <c r="F11" s="656">
        <v>1034413</v>
      </c>
      <c r="G11" s="656">
        <v>580715</v>
      </c>
      <c r="H11" s="655">
        <f t="shared" si="1"/>
        <v>1615128</v>
      </c>
      <c r="I11" s="657">
        <f t="shared" si="2"/>
        <v>3015646</v>
      </c>
      <c r="J11" s="55"/>
      <c r="K11" s="89"/>
    </row>
    <row r="12" spans="1:15" ht="30.75" customHeight="1">
      <c r="A12">
        <v>2015</v>
      </c>
      <c r="B12" s="654" t="s">
        <v>432</v>
      </c>
      <c r="C12" s="656">
        <v>965980</v>
      </c>
      <c r="D12" s="656">
        <v>606813</v>
      </c>
      <c r="E12" s="655">
        <f t="shared" si="0"/>
        <v>1572793</v>
      </c>
      <c r="F12" s="656">
        <v>1198725</v>
      </c>
      <c r="G12" s="656">
        <v>545887</v>
      </c>
      <c r="H12" s="655">
        <f t="shared" si="1"/>
        <v>1744612</v>
      </c>
      <c r="I12" s="657">
        <f t="shared" si="2"/>
        <v>3317405</v>
      </c>
      <c r="J12" s="40"/>
      <c r="K12" s="89"/>
    </row>
    <row r="13" spans="1:15" ht="30.75" customHeight="1">
      <c r="A13">
        <v>2016</v>
      </c>
      <c r="B13" s="654" t="s">
        <v>433</v>
      </c>
      <c r="C13" s="656">
        <v>958091</v>
      </c>
      <c r="D13" s="656">
        <v>617507</v>
      </c>
      <c r="E13" s="655">
        <f t="shared" si="0"/>
        <v>1575598</v>
      </c>
      <c r="F13" s="656">
        <v>1210866</v>
      </c>
      <c r="G13" s="656">
        <v>560604</v>
      </c>
      <c r="H13" s="655">
        <f t="shared" si="1"/>
        <v>1771470</v>
      </c>
      <c r="I13" s="657">
        <f t="shared" si="2"/>
        <v>3347068</v>
      </c>
      <c r="J13" s="11"/>
    </row>
    <row r="14" spans="1:15" ht="30.75" customHeight="1">
      <c r="B14" s="654" t="s">
        <v>434</v>
      </c>
      <c r="C14" s="656">
        <v>1093168</v>
      </c>
      <c r="D14" s="656">
        <v>584707</v>
      </c>
      <c r="E14" s="655">
        <f t="shared" si="0"/>
        <v>1677875</v>
      </c>
      <c r="F14" s="656">
        <v>1335044</v>
      </c>
      <c r="G14" s="656">
        <v>533769</v>
      </c>
      <c r="H14" s="655">
        <f t="shared" si="1"/>
        <v>1868813</v>
      </c>
      <c r="I14" s="657">
        <f t="shared" si="2"/>
        <v>3546688</v>
      </c>
      <c r="J14" s="11"/>
    </row>
    <row r="15" spans="1:15" ht="30.75" customHeight="1">
      <c r="B15" s="654" t="s">
        <v>579</v>
      </c>
      <c r="C15" s="656">
        <v>1152483</v>
      </c>
      <c r="D15" s="656">
        <v>559698</v>
      </c>
      <c r="E15" s="655">
        <f t="shared" si="0"/>
        <v>1712181</v>
      </c>
      <c r="F15" s="656">
        <v>1397915</v>
      </c>
      <c r="G15" s="656">
        <v>510054</v>
      </c>
      <c r="H15" s="655">
        <f t="shared" si="1"/>
        <v>1907969</v>
      </c>
      <c r="I15" s="657">
        <f t="shared" si="2"/>
        <v>3620150</v>
      </c>
      <c r="J15" s="11"/>
    </row>
    <row r="16" spans="1:15" ht="30.75" customHeight="1">
      <c r="B16" s="654" t="s">
        <v>436</v>
      </c>
      <c r="C16" s="656">
        <v>1234201</v>
      </c>
      <c r="D16" s="656">
        <v>524150</v>
      </c>
      <c r="E16" s="655">
        <f t="shared" si="0"/>
        <v>1758351</v>
      </c>
      <c r="F16" s="656">
        <v>1492342</v>
      </c>
      <c r="G16" s="656">
        <v>475569</v>
      </c>
      <c r="H16" s="655">
        <f t="shared" si="1"/>
        <v>1967911</v>
      </c>
      <c r="I16" s="657">
        <f t="shared" si="2"/>
        <v>3726262</v>
      </c>
      <c r="J16" s="11"/>
    </row>
    <row r="17" spans="2:11" ht="30.75" customHeight="1">
      <c r="B17" s="654" t="s">
        <v>437</v>
      </c>
      <c r="C17" s="656">
        <v>2285213</v>
      </c>
      <c r="D17" s="656">
        <v>568211</v>
      </c>
      <c r="E17" s="655">
        <f t="shared" si="0"/>
        <v>2853424</v>
      </c>
      <c r="F17" s="656">
        <v>2370917</v>
      </c>
      <c r="G17" s="656">
        <v>522498</v>
      </c>
      <c r="H17" s="655">
        <f t="shared" si="1"/>
        <v>2893415</v>
      </c>
      <c r="I17" s="657">
        <f t="shared" si="2"/>
        <v>5746839</v>
      </c>
      <c r="J17" s="11"/>
    </row>
    <row r="18" spans="2:11" ht="30.75" customHeight="1">
      <c r="B18" s="654" t="s">
        <v>438</v>
      </c>
      <c r="C18" s="656">
        <v>2336934</v>
      </c>
      <c r="D18" s="656">
        <v>520053</v>
      </c>
      <c r="E18" s="655">
        <f t="shared" si="0"/>
        <v>2856987</v>
      </c>
      <c r="F18" s="656">
        <v>2414928</v>
      </c>
      <c r="G18" s="656">
        <v>475534</v>
      </c>
      <c r="H18" s="655">
        <f t="shared" si="1"/>
        <v>2890462</v>
      </c>
      <c r="I18" s="657">
        <f t="shared" si="2"/>
        <v>5747449</v>
      </c>
      <c r="J18" s="11"/>
    </row>
    <row r="19" spans="2:11" ht="30.75" customHeight="1">
      <c r="B19" s="654" t="s">
        <v>439</v>
      </c>
      <c r="C19" s="656">
        <v>2381458</v>
      </c>
      <c r="D19" s="656">
        <v>492034</v>
      </c>
      <c r="E19" s="655">
        <f t="shared" si="0"/>
        <v>2873492</v>
      </c>
      <c r="F19" s="656">
        <v>2449336</v>
      </c>
      <c r="G19" s="656">
        <v>447373</v>
      </c>
      <c r="H19" s="655">
        <f t="shared" si="1"/>
        <v>2896709</v>
      </c>
      <c r="I19" s="657">
        <f t="shared" si="2"/>
        <v>5770201</v>
      </c>
      <c r="J19" s="11"/>
    </row>
    <row r="20" spans="2:11" ht="30.75" customHeight="1">
      <c r="B20" s="654" t="s">
        <v>440</v>
      </c>
      <c r="C20" s="659">
        <v>2342695</v>
      </c>
      <c r="D20" s="659">
        <v>482094</v>
      </c>
      <c r="E20" s="655">
        <f t="shared" si="0"/>
        <v>2824789</v>
      </c>
      <c r="F20" s="659">
        <v>2426574</v>
      </c>
      <c r="G20" s="659">
        <v>438823</v>
      </c>
      <c r="H20" s="655">
        <f t="shared" si="1"/>
        <v>2865397</v>
      </c>
      <c r="I20" s="657">
        <f t="shared" si="2"/>
        <v>5690186</v>
      </c>
      <c r="J20" s="11"/>
    </row>
    <row r="21" spans="2:11" ht="30.75" customHeight="1">
      <c r="B21" s="654" t="s">
        <v>441</v>
      </c>
      <c r="C21" s="659">
        <v>2391300</v>
      </c>
      <c r="D21" s="659">
        <v>462948</v>
      </c>
      <c r="E21" s="655">
        <f>C21+D21</f>
        <v>2854248</v>
      </c>
      <c r="F21" s="659">
        <v>2463351</v>
      </c>
      <c r="G21" s="659">
        <v>420793</v>
      </c>
      <c r="H21" s="655">
        <f>F21+G21</f>
        <v>2884144</v>
      </c>
      <c r="I21" s="657">
        <f>E21+H21</f>
        <v>5738392</v>
      </c>
      <c r="J21" s="11"/>
    </row>
    <row r="22" spans="2:11" ht="30.75" customHeight="1">
      <c r="B22" s="658" t="str">
        <f>+'Resumen '!O6</f>
        <v>Mar.2025</v>
      </c>
      <c r="C22" s="659">
        <f>+'Resumen '!D37</f>
        <v>2373554</v>
      </c>
      <c r="D22" s="659">
        <f>+'Resumen '!D38</f>
        <v>459919</v>
      </c>
      <c r="E22" s="655">
        <f t="shared" si="0"/>
        <v>2833473</v>
      </c>
      <c r="F22" s="659">
        <f>+'Resumen '!E37</f>
        <v>2450813</v>
      </c>
      <c r="G22" s="659">
        <f>+'Resumen '!E38</f>
        <v>417625</v>
      </c>
      <c r="H22" s="655">
        <f t="shared" si="1"/>
        <v>2868438</v>
      </c>
      <c r="I22" s="657">
        <f t="shared" si="2"/>
        <v>5701911</v>
      </c>
      <c r="J22" s="11"/>
    </row>
    <row r="23" spans="2:11" ht="35.25" customHeight="1">
      <c r="B23" s="1440" t="s">
        <v>580</v>
      </c>
      <c r="C23" s="1440"/>
      <c r="D23" s="1440"/>
      <c r="E23" s="1440"/>
      <c r="F23" s="1440"/>
      <c r="G23" s="1440"/>
      <c r="H23" s="1440"/>
      <c r="I23" s="1440"/>
      <c r="J23" s="11"/>
    </row>
    <row r="24" spans="2:11" ht="25.5" customHeight="1">
      <c r="B24" s="1439"/>
      <c r="C24" s="1439"/>
      <c r="D24" s="1439"/>
      <c r="E24" s="1439"/>
      <c r="F24" s="1439"/>
      <c r="G24" s="1439"/>
      <c r="H24" s="1439"/>
      <c r="I24" s="1439"/>
      <c r="J24" s="11"/>
    </row>
    <row r="25" spans="2:11" ht="25.5" customHeight="1">
      <c r="B25" s="101"/>
      <c r="C25" s="101"/>
      <c r="D25" s="101"/>
      <c r="E25" s="101"/>
      <c r="F25" s="101"/>
      <c r="G25" s="101"/>
      <c r="H25" s="101"/>
      <c r="I25" s="101"/>
      <c r="J25" s="11"/>
      <c r="K25" s="90"/>
    </row>
    <row r="26" spans="2:11" ht="25.5" customHeight="1">
      <c r="I26" s="11"/>
      <c r="J26" s="11"/>
      <c r="K26" s="90"/>
    </row>
    <row r="27" spans="2:11" ht="25.5" customHeight="1">
      <c r="B27" s="11"/>
      <c r="C27" s="11"/>
      <c r="D27" s="11"/>
      <c r="E27" s="11"/>
      <c r="F27" s="11"/>
      <c r="G27" s="11"/>
      <c r="I27" s="11"/>
      <c r="J27" s="11"/>
      <c r="K27" s="90"/>
    </row>
    <row r="28" spans="2:11" ht="25.5" customHeight="1">
      <c r="B28" s="11"/>
      <c r="C28" s="11"/>
      <c r="D28" s="11"/>
      <c r="E28" s="11"/>
      <c r="F28" s="11"/>
      <c r="G28" s="11"/>
      <c r="I28" s="11"/>
      <c r="J28" s="11"/>
      <c r="K28" s="90"/>
    </row>
    <row r="29" spans="2:11" ht="25.5" customHeight="1">
      <c r="B29" s="11"/>
      <c r="C29" s="11"/>
      <c r="D29" s="11"/>
      <c r="E29" s="11"/>
      <c r="F29" s="11"/>
      <c r="G29" s="11"/>
      <c r="H29" s="11"/>
      <c r="I29" s="11"/>
      <c r="J29" s="11"/>
      <c r="K29" s="90"/>
    </row>
    <row r="30" spans="2:11" ht="25.5" customHeight="1">
      <c r="B30" s="11"/>
      <c r="C30" s="11"/>
      <c r="D30" s="11"/>
      <c r="E30" s="11"/>
      <c r="F30" s="11"/>
      <c r="G30" s="11"/>
      <c r="H30" s="11"/>
      <c r="I30" s="11"/>
      <c r="J30" s="11"/>
      <c r="K30" s="90"/>
    </row>
    <row r="31" spans="2:11" ht="25.5" customHeight="1">
      <c r="B31" s="11"/>
      <c r="C31" s="11"/>
      <c r="D31" s="11"/>
      <c r="E31" s="11"/>
      <c r="F31" s="11"/>
      <c r="G31" s="11"/>
      <c r="H31" s="11"/>
      <c r="I31" s="11"/>
      <c r="J31" s="11"/>
    </row>
    <row r="32" spans="2:11" ht="25.5" customHeight="1">
      <c r="B32" s="11"/>
      <c r="C32" s="11"/>
      <c r="D32" s="11"/>
      <c r="E32" s="11"/>
      <c r="F32" s="11"/>
      <c r="G32" s="11"/>
      <c r="H32" s="11"/>
      <c r="I32" s="11"/>
      <c r="J32" s="11"/>
      <c r="K32" s="90"/>
    </row>
    <row r="33" spans="2:15" ht="25.5" customHeight="1">
      <c r="B33" s="11"/>
      <c r="C33" s="11"/>
      <c r="D33" s="11"/>
      <c r="E33" s="11"/>
      <c r="F33" s="11"/>
      <c r="G33" s="11"/>
      <c r="H33" s="11"/>
      <c r="I33" s="11"/>
      <c r="K33" s="90"/>
    </row>
    <row r="34" spans="2:15">
      <c r="B34" s="11"/>
      <c r="C34" s="11"/>
      <c r="D34" s="11"/>
      <c r="E34" s="11"/>
      <c r="F34" s="11"/>
      <c r="G34" s="11"/>
      <c r="H34" s="11"/>
      <c r="I34" s="11"/>
      <c r="K34" s="88"/>
    </row>
    <row r="35" spans="2:15" ht="99.75" customHeight="1">
      <c r="B35" s="11"/>
      <c r="C35" s="11"/>
      <c r="D35" s="11"/>
      <c r="E35" s="11"/>
      <c r="F35" s="11"/>
      <c r="G35" s="11"/>
      <c r="H35" s="11"/>
      <c r="I35" s="11"/>
    </row>
    <row r="38" spans="2:15" ht="51" customHeight="1">
      <c r="J38" s="87"/>
    </row>
    <row r="39" spans="2:15" ht="78" customHeight="1">
      <c r="K39" s="87"/>
      <c r="L39" s="81"/>
      <c r="M39" s="81"/>
      <c r="N39" s="81"/>
      <c r="O39" s="81"/>
    </row>
    <row r="41" spans="2:15" ht="23.25">
      <c r="B41" s="87"/>
      <c r="C41" s="87"/>
      <c r="D41" s="87"/>
      <c r="E41" s="87"/>
      <c r="F41" s="87"/>
      <c r="G41" s="87"/>
      <c r="H41" s="87"/>
      <c r="I41" s="87"/>
    </row>
    <row r="44" spans="2:15" ht="88.5" customHeight="1"/>
  </sheetData>
  <mergeCells count="4">
    <mergeCell ref="B1:J1"/>
    <mergeCell ref="B2:J2"/>
    <mergeCell ref="B24:I24"/>
    <mergeCell ref="B23:I23"/>
  </mergeCells>
  <conditionalFormatting sqref="C22:D22 F22:G22">
    <cfRule type="cellIs" dxfId="536"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6" tint="-0.249977111117893"/>
    <pageSetUpPr fitToPage="1"/>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6" tint="-0.249977111117893"/>
    <pageSetUpPr fitToPage="1"/>
  </sheetPr>
  <dimension ref="A5:M54"/>
  <sheetViews>
    <sheetView showGridLines="0" view="pageBreakPreview" zoomScale="85" zoomScaleNormal="100" zoomScaleSheetLayoutView="85" workbookViewId="0">
      <selection activeCell="P38" sqref="P38"/>
    </sheetView>
  </sheetViews>
  <sheetFormatPr baseColWidth="10" defaultColWidth="11.42578125" defaultRowHeight="15"/>
  <cols>
    <col min="7" max="8" width="15" customWidth="1"/>
    <col min="9" max="9" width="16.28515625" customWidth="1"/>
    <col min="11" max="11" width="17.7109375" customWidth="1"/>
  </cols>
  <sheetData>
    <row r="5" spans="1:12" ht="15.75" customHeight="1"/>
    <row r="6" spans="1:12">
      <c r="A6" s="1441" t="s">
        <v>934</v>
      </c>
      <c r="B6" s="1442"/>
      <c r="C6" s="1442"/>
      <c r="D6" s="1442"/>
      <c r="E6" s="1442"/>
      <c r="F6" s="1442"/>
      <c r="G6" s="1442"/>
      <c r="H6" s="1442"/>
      <c r="I6" s="1442"/>
      <c r="J6" s="1442"/>
      <c r="K6" s="1442"/>
      <c r="L6" s="1442"/>
    </row>
    <row r="7" spans="1:12">
      <c r="A7" s="1442"/>
      <c r="B7" s="1442"/>
      <c r="C7" s="1442"/>
      <c r="D7" s="1442"/>
      <c r="E7" s="1442"/>
      <c r="F7" s="1442"/>
      <c r="G7" s="1442"/>
      <c r="H7" s="1442"/>
      <c r="I7" s="1442"/>
      <c r="J7" s="1442"/>
      <c r="K7" s="1442"/>
      <c r="L7" s="1442"/>
    </row>
    <row r="8" spans="1:12">
      <c r="A8" s="1442"/>
      <c r="B8" s="1442"/>
      <c r="C8" s="1442"/>
      <c r="D8" s="1442"/>
      <c r="E8" s="1442"/>
      <c r="F8" s="1442"/>
      <c r="G8" s="1442"/>
      <c r="H8" s="1442"/>
      <c r="I8" s="1442"/>
      <c r="J8" s="1442"/>
      <c r="K8" s="1442"/>
      <c r="L8" s="1442"/>
    </row>
    <row r="9" spans="1:12">
      <c r="A9" s="1442"/>
      <c r="B9" s="1442"/>
      <c r="C9" s="1442"/>
      <c r="D9" s="1442"/>
      <c r="E9" s="1442"/>
      <c r="F9" s="1442"/>
      <c r="G9" s="1442"/>
      <c r="H9" s="1442"/>
      <c r="I9" s="1442"/>
      <c r="J9" s="1442"/>
      <c r="K9" s="1442"/>
      <c r="L9" s="1442"/>
    </row>
    <row r="10" spans="1:12">
      <c r="A10" s="1442"/>
      <c r="B10" s="1442"/>
      <c r="C10" s="1442"/>
      <c r="D10" s="1442"/>
      <c r="E10" s="1442"/>
      <c r="F10" s="1442"/>
      <c r="G10" s="1442"/>
      <c r="H10" s="1442"/>
      <c r="I10" s="1442"/>
      <c r="J10" s="1442"/>
      <c r="K10" s="1442"/>
      <c r="L10" s="1442"/>
    </row>
    <row r="11" spans="1:12">
      <c r="A11" s="1442"/>
      <c r="B11" s="1442"/>
      <c r="C11" s="1442"/>
      <c r="D11" s="1442"/>
      <c r="E11" s="1442"/>
      <c r="F11" s="1442"/>
      <c r="G11" s="1442"/>
      <c r="H11" s="1442"/>
      <c r="I11" s="1442"/>
      <c r="J11" s="1442"/>
      <c r="K11" s="1442"/>
      <c r="L11" s="1442"/>
    </row>
    <row r="12" spans="1:12">
      <c r="A12" s="1442"/>
      <c r="B12" s="1442"/>
      <c r="C12" s="1442"/>
      <c r="D12" s="1442"/>
      <c r="E12" s="1442"/>
      <c r="F12" s="1442"/>
      <c r="G12" s="1442"/>
      <c r="H12" s="1442"/>
      <c r="I12" s="1442"/>
      <c r="J12" s="1442"/>
      <c r="K12" s="1442"/>
      <c r="L12" s="1442"/>
    </row>
    <row r="13" spans="1:12">
      <c r="A13" s="1442"/>
      <c r="B13" s="1442"/>
      <c r="C13" s="1442"/>
      <c r="D13" s="1442"/>
      <c r="E13" s="1442"/>
      <c r="F13" s="1442"/>
      <c r="G13" s="1442"/>
      <c r="H13" s="1442"/>
      <c r="I13" s="1442"/>
      <c r="J13" s="1442"/>
      <c r="K13" s="1442"/>
      <c r="L13" s="1442"/>
    </row>
    <row r="14" spans="1:12">
      <c r="A14" s="1442"/>
      <c r="B14" s="1442"/>
      <c r="C14" s="1442"/>
      <c r="D14" s="1442"/>
      <c r="E14" s="1442"/>
      <c r="F14" s="1442"/>
      <c r="G14" s="1442"/>
      <c r="H14" s="1442"/>
      <c r="I14" s="1442"/>
      <c r="J14" s="1442"/>
      <c r="K14" s="1442"/>
      <c r="L14" s="1442"/>
    </row>
    <row r="15" spans="1:12">
      <c r="A15" s="1442"/>
      <c r="B15" s="1442"/>
      <c r="C15" s="1442"/>
      <c r="D15" s="1442"/>
      <c r="E15" s="1442"/>
      <c r="F15" s="1442"/>
      <c r="G15" s="1442"/>
      <c r="H15" s="1442"/>
      <c r="I15" s="1442"/>
      <c r="J15" s="1442"/>
      <c r="K15" s="1442"/>
      <c r="L15" s="1442"/>
    </row>
    <row r="16" spans="1:12">
      <c r="A16" s="1442"/>
      <c r="B16" s="1442"/>
      <c r="C16" s="1442"/>
      <c r="D16" s="1442"/>
      <c r="E16" s="1442"/>
      <c r="F16" s="1442"/>
      <c r="G16" s="1442"/>
      <c r="H16" s="1442"/>
      <c r="I16" s="1442"/>
      <c r="J16" s="1442"/>
      <c r="K16" s="1442"/>
      <c r="L16" s="1442"/>
    </row>
    <row r="17" spans="1:12">
      <c r="A17" s="1442"/>
      <c r="B17" s="1442"/>
      <c r="C17" s="1442"/>
      <c r="D17" s="1442"/>
      <c r="E17" s="1442"/>
      <c r="F17" s="1442"/>
      <c r="G17" s="1442"/>
      <c r="H17" s="1442"/>
      <c r="I17" s="1442"/>
      <c r="J17" s="1442"/>
      <c r="K17" s="1442"/>
      <c r="L17" s="1442"/>
    </row>
    <row r="18" spans="1:12">
      <c r="A18" s="1442"/>
      <c r="B18" s="1442"/>
      <c r="C18" s="1442"/>
      <c r="D18" s="1442"/>
      <c r="E18" s="1442"/>
      <c r="F18" s="1442"/>
      <c r="G18" s="1442"/>
      <c r="H18" s="1442"/>
      <c r="I18" s="1442"/>
      <c r="J18" s="1442"/>
      <c r="K18" s="1442"/>
      <c r="L18" s="1442"/>
    </row>
    <row r="19" spans="1:12">
      <c r="A19" s="1442"/>
      <c r="B19" s="1442"/>
      <c r="C19" s="1442"/>
      <c r="D19" s="1442"/>
      <c r="E19" s="1442"/>
      <c r="F19" s="1442"/>
      <c r="G19" s="1442"/>
      <c r="H19" s="1442"/>
      <c r="I19" s="1442"/>
      <c r="J19" s="1442"/>
      <c r="K19" s="1442"/>
      <c r="L19" s="1442"/>
    </row>
    <row r="20" spans="1:12">
      <c r="A20" s="1442"/>
      <c r="B20" s="1442"/>
      <c r="C20" s="1442"/>
      <c r="D20" s="1442"/>
      <c r="E20" s="1442"/>
      <c r="F20" s="1442"/>
      <c r="G20" s="1442"/>
      <c r="H20" s="1442"/>
      <c r="I20" s="1442"/>
      <c r="J20" s="1442"/>
      <c r="K20" s="1442"/>
      <c r="L20" s="1442"/>
    </row>
    <row r="21" spans="1:12">
      <c r="A21" s="1442"/>
      <c r="B21" s="1442"/>
      <c r="C21" s="1442"/>
      <c r="D21" s="1442"/>
      <c r="E21" s="1442"/>
      <c r="F21" s="1442"/>
      <c r="G21" s="1442"/>
      <c r="H21" s="1442"/>
      <c r="I21" s="1442"/>
      <c r="J21" s="1442"/>
      <c r="K21" s="1442"/>
      <c r="L21" s="1442"/>
    </row>
    <row r="22" spans="1:12">
      <c r="A22" s="1442"/>
      <c r="B22" s="1442"/>
      <c r="C22" s="1442"/>
      <c r="D22" s="1442"/>
      <c r="E22" s="1442"/>
      <c r="F22" s="1442"/>
      <c r="G22" s="1442"/>
      <c r="H22" s="1442"/>
      <c r="I22" s="1442"/>
      <c r="J22" s="1442"/>
      <c r="K22" s="1442"/>
      <c r="L22" s="1442"/>
    </row>
    <row r="23" spans="1:12">
      <c r="A23" s="1442"/>
      <c r="B23" s="1442"/>
      <c r="C23" s="1442"/>
      <c r="D23" s="1442"/>
      <c r="E23" s="1442"/>
      <c r="F23" s="1442"/>
      <c r="G23" s="1442"/>
      <c r="H23" s="1442"/>
      <c r="I23" s="1442"/>
      <c r="J23" s="1442"/>
      <c r="K23" s="1442"/>
      <c r="L23" s="1442"/>
    </row>
    <row r="24" spans="1:12">
      <c r="A24" s="1442"/>
      <c r="B24" s="1442"/>
      <c r="C24" s="1442"/>
      <c r="D24" s="1442"/>
      <c r="E24" s="1442"/>
      <c r="F24" s="1442"/>
      <c r="G24" s="1442"/>
      <c r="H24" s="1442"/>
      <c r="I24" s="1442"/>
      <c r="J24" s="1442"/>
      <c r="K24" s="1442"/>
      <c r="L24" s="1442"/>
    </row>
    <row r="25" spans="1:12">
      <c r="A25" s="1442"/>
      <c r="B25" s="1442"/>
      <c r="C25" s="1442"/>
      <c r="D25" s="1442"/>
      <c r="E25" s="1442"/>
      <c r="F25" s="1442"/>
      <c r="G25" s="1442"/>
      <c r="H25" s="1442"/>
      <c r="I25" s="1442"/>
      <c r="J25" s="1442"/>
      <c r="K25" s="1442"/>
      <c r="L25" s="1442"/>
    </row>
    <row r="26" spans="1:12">
      <c r="A26" s="1442"/>
      <c r="B26" s="1442"/>
      <c r="C26" s="1442"/>
      <c r="D26" s="1442"/>
      <c r="E26" s="1442"/>
      <c r="F26" s="1442"/>
      <c r="G26" s="1442"/>
      <c r="H26" s="1442"/>
      <c r="I26" s="1442"/>
      <c r="J26" s="1442"/>
      <c r="K26" s="1442"/>
      <c r="L26" s="1442"/>
    </row>
    <row r="27" spans="1:12" ht="44.25" customHeight="1">
      <c r="A27" s="1442"/>
      <c r="B27" s="1442"/>
      <c r="C27" s="1442"/>
      <c r="D27" s="1442"/>
      <c r="E27" s="1442"/>
      <c r="F27" s="1442"/>
      <c r="G27" s="1442"/>
      <c r="H27" s="1442"/>
      <c r="I27" s="1442"/>
      <c r="J27" s="1442"/>
      <c r="K27" s="1442"/>
      <c r="L27" s="1442"/>
    </row>
    <row r="28" spans="1:12" ht="58.5" customHeight="1">
      <c r="A28" s="1442"/>
      <c r="B28" s="1442"/>
      <c r="C28" s="1442"/>
      <c r="D28" s="1442"/>
      <c r="E28" s="1442"/>
      <c r="F28" s="1442"/>
      <c r="G28" s="1442"/>
      <c r="H28" s="1442"/>
      <c r="I28" s="1442"/>
      <c r="J28" s="1442"/>
      <c r="K28" s="1442"/>
      <c r="L28" s="1442"/>
    </row>
    <row r="29" spans="1:12" ht="46.5" customHeight="1">
      <c r="A29" s="1442"/>
      <c r="B29" s="1442"/>
      <c r="C29" s="1442"/>
      <c r="D29" s="1442"/>
      <c r="E29" s="1442"/>
      <c r="F29" s="1442"/>
      <c r="G29" s="1442"/>
      <c r="H29" s="1442"/>
      <c r="I29" s="1442"/>
      <c r="J29" s="1442"/>
      <c r="K29" s="1442"/>
      <c r="L29" s="1442"/>
    </row>
    <row r="30" spans="1:12">
      <c r="A30" s="1442"/>
      <c r="B30" s="1442"/>
      <c r="C30" s="1442"/>
      <c r="D30" s="1442"/>
      <c r="E30" s="1442"/>
      <c r="F30" s="1442"/>
      <c r="G30" s="1442"/>
      <c r="H30" s="1442"/>
      <c r="I30" s="1442"/>
      <c r="J30" s="1442"/>
      <c r="K30" s="1442"/>
      <c r="L30" s="1442"/>
    </row>
    <row r="31" spans="1:12" ht="23.25" customHeight="1">
      <c r="A31" s="1442"/>
      <c r="B31" s="1442"/>
      <c r="C31" s="1442"/>
      <c r="D31" s="1442"/>
      <c r="E31" s="1442"/>
      <c r="F31" s="1442"/>
      <c r="G31" s="1442"/>
      <c r="H31" s="1442"/>
      <c r="I31" s="1442"/>
      <c r="J31" s="1442"/>
      <c r="K31" s="1442"/>
      <c r="L31" s="1442"/>
    </row>
    <row r="32" spans="1:12">
      <c r="A32" s="1442"/>
      <c r="B32" s="1442"/>
      <c r="C32" s="1442"/>
      <c r="D32" s="1442"/>
      <c r="E32" s="1442"/>
      <c r="F32" s="1442"/>
      <c r="G32" s="1442"/>
      <c r="H32" s="1442"/>
      <c r="I32" s="1442"/>
      <c r="J32" s="1442"/>
      <c r="K32" s="1442"/>
      <c r="L32" s="1442"/>
    </row>
    <row r="33" spans="1:13" ht="29.25" customHeight="1">
      <c r="A33" s="1442"/>
      <c r="B33" s="1442"/>
      <c r="C33" s="1442"/>
      <c r="D33" s="1442"/>
      <c r="E33" s="1442"/>
      <c r="F33" s="1442"/>
      <c r="G33" s="1442"/>
      <c r="H33" s="1442"/>
      <c r="I33" s="1442"/>
      <c r="J33" s="1442"/>
      <c r="K33" s="1442"/>
      <c r="L33" s="1442"/>
    </row>
    <row r="34" spans="1:13">
      <c r="A34" s="145"/>
      <c r="B34" s="145"/>
      <c r="C34" s="145"/>
      <c r="D34" s="145"/>
      <c r="E34" s="145"/>
      <c r="F34" s="145"/>
      <c r="G34" s="145"/>
      <c r="H34" s="145"/>
      <c r="I34" s="145"/>
      <c r="J34" s="145"/>
      <c r="K34" s="145"/>
      <c r="L34" s="145"/>
    </row>
    <row r="35" spans="1:13">
      <c r="A35" s="145"/>
      <c r="B35" s="145"/>
      <c r="C35" s="145"/>
      <c r="D35" s="145"/>
      <c r="E35" s="145"/>
      <c r="F35" s="145"/>
      <c r="G35" s="145"/>
      <c r="H35" s="145"/>
      <c r="I35" s="145"/>
      <c r="J35" s="145"/>
      <c r="K35" s="145"/>
      <c r="L35" s="145"/>
    </row>
    <row r="36" spans="1:13">
      <c r="A36" s="145"/>
      <c r="B36" s="145"/>
      <c r="C36" s="145"/>
      <c r="D36" s="145"/>
      <c r="E36" s="145"/>
      <c r="F36" s="145"/>
      <c r="G36" s="145"/>
      <c r="H36" s="145"/>
      <c r="I36" s="145"/>
      <c r="J36" s="145"/>
      <c r="K36" s="145"/>
      <c r="L36" s="145"/>
    </row>
    <row r="37" spans="1:13">
      <c r="A37" s="145"/>
      <c r="B37" s="145"/>
      <c r="C37" s="145"/>
      <c r="D37" s="145"/>
      <c r="E37" s="145"/>
      <c r="F37" s="145"/>
      <c r="G37" s="145"/>
      <c r="H37" s="145"/>
      <c r="I37" s="145"/>
      <c r="J37" s="145"/>
      <c r="K37" s="145"/>
      <c r="L37" s="145"/>
    </row>
    <row r="38" spans="1:13">
      <c r="A38" s="145"/>
      <c r="B38" s="145"/>
      <c r="C38" s="145"/>
      <c r="D38" s="145"/>
      <c r="E38" s="145"/>
      <c r="F38" s="145"/>
      <c r="G38" s="145"/>
      <c r="H38" s="145"/>
      <c r="I38" s="145"/>
      <c r="J38" s="145"/>
      <c r="K38" s="145"/>
      <c r="L38" s="145"/>
    </row>
    <row r="48" spans="1:13">
      <c r="M48" s="145"/>
    </row>
    <row r="49" spans="13:13">
      <c r="M49" s="145"/>
    </row>
    <row r="50" spans="13:13">
      <c r="M50" s="145"/>
    </row>
    <row r="51" spans="13:13">
      <c r="M51" s="145"/>
    </row>
    <row r="52" spans="13:13">
      <c r="M52" s="145"/>
    </row>
    <row r="53" spans="13:13">
      <c r="M53" s="145"/>
    </row>
    <row r="54" spans="13:13">
      <c r="M54" s="145"/>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6" tint="-0.249977111117893"/>
    <pageSetUpPr fitToPage="1"/>
  </sheetPr>
  <dimension ref="A1:H50"/>
  <sheetViews>
    <sheetView showGridLines="0" view="pageBreakPreview" zoomScale="85" zoomScaleNormal="100" zoomScaleSheetLayoutView="85" workbookViewId="0">
      <selection activeCell="G19" sqref="G19"/>
    </sheetView>
  </sheetViews>
  <sheetFormatPr baseColWidth="10" defaultColWidth="11.42578125" defaultRowHeight="15"/>
  <cols>
    <col min="1" max="1" width="16" customWidth="1"/>
    <col min="2" max="2" width="18.28515625" customWidth="1"/>
    <col min="3" max="4" width="16.42578125" customWidth="1"/>
    <col min="5" max="5" width="18.42578125" customWidth="1"/>
    <col min="6" max="6" width="24.8554687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45" t="s">
        <v>581</v>
      </c>
      <c r="B1" s="1446"/>
      <c r="C1" s="1446"/>
      <c r="D1" s="1446"/>
      <c r="E1" s="1446"/>
      <c r="F1" s="1446"/>
      <c r="G1" s="1446"/>
      <c r="H1" s="86"/>
    </row>
    <row r="2" spans="1:8" ht="24" customHeight="1" thickBot="1">
      <c r="A2" s="1443" t="str">
        <f>+'Resumen '!O1</f>
        <v>Período:  Diciembre 2009 - Marzo 2025</v>
      </c>
      <c r="B2" s="1444"/>
      <c r="C2" s="1444"/>
      <c r="D2" s="1444"/>
      <c r="E2" s="1444"/>
      <c r="F2" s="1444"/>
      <c r="G2" s="1444"/>
    </row>
    <row r="3" spans="1:8" ht="13.5" customHeight="1">
      <c r="B3" s="69"/>
      <c r="C3" s="69"/>
      <c r="D3" s="69"/>
      <c r="E3" s="69"/>
      <c r="F3" s="69"/>
      <c r="G3" s="69"/>
    </row>
    <row r="4" spans="1:8" s="78" customFormat="1" ht="39" customHeight="1">
      <c r="A4" s="795"/>
      <c r="B4" s="796"/>
      <c r="C4" s="1449" t="s">
        <v>201</v>
      </c>
      <c r="D4" s="1449"/>
      <c r="E4" s="800" t="s">
        <v>202</v>
      </c>
      <c r="F4" s="800" t="s">
        <v>203</v>
      </c>
      <c r="G4" s="800" t="s">
        <v>582</v>
      </c>
    </row>
    <row r="5" spans="1:8" s="79" customFormat="1" ht="39.75" customHeight="1">
      <c r="A5" s="800" t="s">
        <v>399</v>
      </c>
      <c r="B5" s="800" t="s">
        <v>583</v>
      </c>
      <c r="C5" s="800" t="s">
        <v>207</v>
      </c>
      <c r="D5" s="800" t="s">
        <v>208</v>
      </c>
      <c r="E5" s="800" t="s">
        <v>584</v>
      </c>
      <c r="F5" s="800" t="s">
        <v>210</v>
      </c>
      <c r="G5" s="800" t="s">
        <v>585</v>
      </c>
    </row>
    <row r="6" spans="1:8" s="78" customFormat="1" ht="18.75">
      <c r="A6" s="797">
        <v>2009</v>
      </c>
      <c r="B6" s="798">
        <f t="shared" ref="B6:B16" si="0">+C6+D6+E6+F6+G6</f>
        <v>18748</v>
      </c>
      <c r="C6" s="799">
        <v>18748</v>
      </c>
      <c r="D6" s="799">
        <v>0</v>
      </c>
      <c r="E6" s="799">
        <v>0</v>
      </c>
      <c r="F6" s="799">
        <v>0</v>
      </c>
      <c r="G6" s="799">
        <v>0</v>
      </c>
    </row>
    <row r="7" spans="1:8" s="78" customFormat="1" ht="18.75">
      <c r="A7" s="797">
        <v>2010</v>
      </c>
      <c r="B7" s="798">
        <f t="shared" si="0"/>
        <v>27105</v>
      </c>
      <c r="C7" s="799">
        <v>27105</v>
      </c>
      <c r="D7" s="799">
        <v>0</v>
      </c>
      <c r="E7" s="799">
        <v>0</v>
      </c>
      <c r="F7" s="799">
        <v>0</v>
      </c>
      <c r="G7" s="799">
        <v>0</v>
      </c>
    </row>
    <row r="8" spans="1:8" s="78" customFormat="1" ht="18.75">
      <c r="A8" s="797">
        <v>2011</v>
      </c>
      <c r="B8" s="798">
        <f t="shared" si="0"/>
        <v>29726</v>
      </c>
      <c r="C8" s="799">
        <v>29726</v>
      </c>
      <c r="D8" s="799">
        <v>0</v>
      </c>
      <c r="E8" s="799">
        <v>0</v>
      </c>
      <c r="F8" s="799">
        <v>0</v>
      </c>
      <c r="G8" s="799">
        <v>0</v>
      </c>
    </row>
    <row r="9" spans="1:8" s="78" customFormat="1" ht="18.75">
      <c r="A9" s="797">
        <v>2012</v>
      </c>
      <c r="B9" s="798">
        <f t="shared" si="0"/>
        <v>30703</v>
      </c>
      <c r="C9" s="799">
        <v>30703</v>
      </c>
      <c r="D9" s="799">
        <v>0</v>
      </c>
      <c r="E9" s="799">
        <v>0</v>
      </c>
      <c r="F9" s="799">
        <v>0</v>
      </c>
      <c r="G9" s="799">
        <v>0</v>
      </c>
    </row>
    <row r="10" spans="1:8" ht="15.75">
      <c r="A10" s="797">
        <v>2013</v>
      </c>
      <c r="B10" s="798">
        <f t="shared" si="0"/>
        <v>25205</v>
      </c>
      <c r="C10" s="799">
        <v>25205</v>
      </c>
      <c r="D10" s="799">
        <v>0</v>
      </c>
      <c r="E10" s="799">
        <v>0</v>
      </c>
      <c r="F10" s="799">
        <v>0</v>
      </c>
      <c r="G10" s="799">
        <v>0</v>
      </c>
    </row>
    <row r="11" spans="1:8" ht="15.75">
      <c r="A11" s="797">
        <v>2014</v>
      </c>
      <c r="B11" s="798">
        <f t="shared" si="0"/>
        <v>30370</v>
      </c>
      <c r="C11" s="799">
        <v>30370</v>
      </c>
      <c r="D11" s="799">
        <v>0</v>
      </c>
      <c r="E11" s="799">
        <v>0</v>
      </c>
      <c r="F11" s="799">
        <v>0</v>
      </c>
      <c r="G11" s="799">
        <v>0</v>
      </c>
    </row>
    <row r="12" spans="1:8" ht="15.75">
      <c r="A12" s="797">
        <v>2015</v>
      </c>
      <c r="B12" s="798">
        <f t="shared" si="0"/>
        <v>30529</v>
      </c>
      <c r="C12" s="799">
        <v>30529</v>
      </c>
      <c r="D12" s="799">
        <v>0</v>
      </c>
      <c r="E12" s="799">
        <v>0</v>
      </c>
      <c r="F12" s="799">
        <v>0</v>
      </c>
      <c r="G12" s="799">
        <v>0</v>
      </c>
    </row>
    <row r="13" spans="1:8" s="134" customFormat="1" ht="15.75">
      <c r="A13" s="797">
        <v>2016</v>
      </c>
      <c r="B13" s="798">
        <f t="shared" si="0"/>
        <v>27409</v>
      </c>
      <c r="C13" s="799">
        <v>27409</v>
      </c>
      <c r="D13" s="799">
        <v>0</v>
      </c>
      <c r="E13" s="799">
        <v>0</v>
      </c>
      <c r="F13" s="799">
        <v>0</v>
      </c>
      <c r="G13" s="799">
        <v>0</v>
      </c>
    </row>
    <row r="14" spans="1:8" ht="15.75">
      <c r="A14" s="797">
        <v>2017</v>
      </c>
      <c r="B14" s="798">
        <f t="shared" si="0"/>
        <v>72326</v>
      </c>
      <c r="C14" s="799">
        <v>26338</v>
      </c>
      <c r="D14" s="799">
        <v>0</v>
      </c>
      <c r="E14" s="799">
        <v>4623</v>
      </c>
      <c r="F14" s="799">
        <v>19613</v>
      </c>
      <c r="G14" s="799">
        <v>21752</v>
      </c>
    </row>
    <row r="15" spans="1:8" ht="15.75">
      <c r="A15" s="797">
        <v>2018</v>
      </c>
      <c r="B15" s="798">
        <f t="shared" si="0"/>
        <v>76197</v>
      </c>
      <c r="C15" s="799">
        <v>25266</v>
      </c>
      <c r="D15" s="799">
        <v>0</v>
      </c>
      <c r="E15" s="799">
        <v>5232</v>
      </c>
      <c r="F15" s="799">
        <v>22744</v>
      </c>
      <c r="G15" s="799">
        <v>22955</v>
      </c>
    </row>
    <row r="16" spans="1:8" ht="15.75">
      <c r="A16" s="797">
        <v>2019</v>
      </c>
      <c r="B16" s="798">
        <f t="shared" si="0"/>
        <v>90657</v>
      </c>
      <c r="C16" s="799">
        <v>23781</v>
      </c>
      <c r="D16" s="799">
        <v>11479</v>
      </c>
      <c r="E16" s="799">
        <v>5670</v>
      </c>
      <c r="F16" s="799">
        <v>25426</v>
      </c>
      <c r="G16" s="799">
        <v>24301</v>
      </c>
    </row>
    <row r="17" spans="1:8" ht="15.75">
      <c r="A17" s="797">
        <v>2020</v>
      </c>
      <c r="B17" s="798">
        <v>95925</v>
      </c>
      <c r="C17" s="799">
        <v>22156</v>
      </c>
      <c r="D17" s="799">
        <v>13873</v>
      </c>
      <c r="E17" s="799">
        <v>6078</v>
      </c>
      <c r="F17" s="799">
        <v>25900</v>
      </c>
      <c r="G17" s="799">
        <v>27918</v>
      </c>
    </row>
    <row r="18" spans="1:8" ht="15.75">
      <c r="A18" s="797" t="s">
        <v>478</v>
      </c>
      <c r="B18" s="798">
        <f>+C18+D18+E18+F18+G18</f>
        <v>97916</v>
      </c>
      <c r="C18" s="799">
        <v>20062</v>
      </c>
      <c r="D18" s="799">
        <v>17145</v>
      </c>
      <c r="E18" s="799">
        <v>5922</v>
      </c>
      <c r="F18" s="799">
        <v>26562</v>
      </c>
      <c r="G18" s="799">
        <v>28225</v>
      </c>
    </row>
    <row r="19" spans="1:8" ht="15.75">
      <c r="A19" s="797">
        <v>2022</v>
      </c>
      <c r="B19" s="798">
        <f>+C19+D19+E19+F19+G19</f>
        <v>104426</v>
      </c>
      <c r="C19" s="799">
        <v>18658</v>
      </c>
      <c r="D19" s="799">
        <v>21809</v>
      </c>
      <c r="E19" s="799">
        <v>5781</v>
      </c>
      <c r="F19" s="799">
        <v>27442</v>
      </c>
      <c r="G19" s="799">
        <v>30736</v>
      </c>
    </row>
    <row r="20" spans="1:8" ht="15.75">
      <c r="A20" s="797" t="s">
        <v>586</v>
      </c>
      <c r="B20" s="798">
        <f>+C20+D20+E20+F20+G20</f>
        <v>111952</v>
      </c>
      <c r="C20" s="799">
        <v>17514</v>
      </c>
      <c r="D20" s="799">
        <v>27960</v>
      </c>
      <c r="E20" s="799">
        <v>5602</v>
      </c>
      <c r="F20" s="799">
        <v>28822</v>
      </c>
      <c r="G20" s="799">
        <v>32054</v>
      </c>
    </row>
    <row r="21" spans="1:8" ht="15.75">
      <c r="A21" s="797" t="s">
        <v>587</v>
      </c>
      <c r="B21" s="798">
        <f t="shared" ref="B21:B22" si="1">+C21+D21+E21+F21+G21</f>
        <v>115202</v>
      </c>
      <c r="C21" s="799">
        <v>16476</v>
      </c>
      <c r="D21" s="799">
        <v>30199</v>
      </c>
      <c r="E21" s="799">
        <v>5721</v>
      </c>
      <c r="F21" s="799">
        <v>30324</v>
      </c>
      <c r="G21" s="799">
        <v>32482</v>
      </c>
    </row>
    <row r="22" spans="1:8" ht="15.75">
      <c r="A22" s="797" t="s">
        <v>588</v>
      </c>
      <c r="B22" s="798">
        <f t="shared" si="1"/>
        <v>116970</v>
      </c>
      <c r="C22" s="799">
        <f>+'Resumen '!I13</f>
        <v>16266</v>
      </c>
      <c r="D22" s="799">
        <f>+'Resumen '!J13</f>
        <v>30841</v>
      </c>
      <c r="E22" s="799">
        <f>+'Resumen '!K13</f>
        <v>5747</v>
      </c>
      <c r="F22" s="799">
        <f>+'Resumen '!L13</f>
        <v>31122</v>
      </c>
      <c r="G22" s="799">
        <f>+'Resumen '!M13</f>
        <v>32994</v>
      </c>
    </row>
    <row r="23" spans="1:8" ht="29.25" customHeight="1">
      <c r="A23" s="1447" t="s">
        <v>589</v>
      </c>
      <c r="B23" s="1447"/>
      <c r="C23" s="1447"/>
      <c r="D23" s="1447"/>
      <c r="E23" s="1447"/>
      <c r="F23" s="1447"/>
      <c r="G23" s="1447"/>
    </row>
    <row r="24" spans="1:8" ht="27" customHeight="1">
      <c r="A24" s="1448" t="s">
        <v>590</v>
      </c>
      <c r="B24" s="1448"/>
      <c r="C24" s="1448"/>
      <c r="D24" s="1448"/>
      <c r="E24" s="1448"/>
      <c r="F24" s="1448"/>
      <c r="G24" s="1448"/>
    </row>
    <row r="25" spans="1:8" ht="15.75">
      <c r="C25" s="3"/>
      <c r="D25" s="3"/>
      <c r="E25" s="3"/>
      <c r="F25" s="3"/>
      <c r="G25" s="3"/>
      <c r="H25" s="3"/>
    </row>
    <row r="26" spans="1:8" ht="15.75">
      <c r="C26" s="3"/>
      <c r="D26" s="3"/>
      <c r="E26" s="3"/>
      <c r="F26" s="3"/>
      <c r="G26" s="3"/>
    </row>
    <row r="27" spans="1:8" ht="15.75">
      <c r="C27" s="3"/>
      <c r="D27" s="3"/>
      <c r="E27" s="3"/>
      <c r="F27" s="3"/>
      <c r="G27" s="3"/>
    </row>
    <row r="28" spans="1:8" ht="18.75">
      <c r="B28" s="159"/>
      <c r="C28" s="3"/>
      <c r="D28" s="3"/>
      <c r="E28" s="3"/>
      <c r="F28" s="3"/>
      <c r="G28" s="3"/>
    </row>
    <row r="29" spans="1:8" ht="18.75">
      <c r="B29" s="158"/>
    </row>
    <row r="50" spans="8:8" ht="29.25" customHeight="1">
      <c r="H50" s="92"/>
    </row>
  </sheetData>
  <mergeCells count="5">
    <mergeCell ref="A2:G2"/>
    <mergeCell ref="A1:G1"/>
    <mergeCell ref="A23:G23"/>
    <mergeCell ref="A24:G24"/>
    <mergeCell ref="C4:D4"/>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baseColWidth="10" defaultColWidth="11.42578125" defaultRowHeight="15"/>
  <cols>
    <col min="1" max="13" width="14.85546875" customWidth="1"/>
  </cols>
  <sheetData>
    <row r="5" spans="1:13" ht="34.5" customHeight="1"/>
    <row r="6" spans="1:13">
      <c r="A6" s="1450" t="s">
        <v>591</v>
      </c>
      <c r="B6" s="1451"/>
      <c r="C6" s="1451"/>
      <c r="D6" s="1451"/>
      <c r="E6" s="1451"/>
      <c r="F6" s="1451"/>
      <c r="G6" s="1451"/>
      <c r="H6" s="1451"/>
      <c r="I6" s="1451"/>
      <c r="J6" s="1451"/>
      <c r="K6" s="1451"/>
      <c r="L6" s="1451"/>
      <c r="M6" s="1451"/>
    </row>
    <row r="7" spans="1:13">
      <c r="A7" s="1451"/>
      <c r="B7" s="1451"/>
      <c r="C7" s="1451"/>
      <c r="D7" s="1451"/>
      <c r="E7" s="1451"/>
      <c r="F7" s="1451"/>
      <c r="G7" s="1451"/>
      <c r="H7" s="1451"/>
      <c r="I7" s="1451"/>
      <c r="J7" s="1451"/>
      <c r="K7" s="1451"/>
      <c r="L7" s="1451"/>
      <c r="M7" s="1451"/>
    </row>
    <row r="8" spans="1:13">
      <c r="A8" s="1451"/>
      <c r="B8" s="1451"/>
      <c r="C8" s="1451"/>
      <c r="D8" s="1451"/>
      <c r="E8" s="1451"/>
      <c r="F8" s="1451"/>
      <c r="G8" s="1451"/>
      <c r="H8" s="1451"/>
      <c r="I8" s="1451"/>
      <c r="J8" s="1451"/>
      <c r="K8" s="1451"/>
      <c r="L8" s="1451"/>
      <c r="M8" s="1451"/>
    </row>
    <row r="9" spans="1:13">
      <c r="A9" s="1451"/>
      <c r="B9" s="1451"/>
      <c r="C9" s="1451"/>
      <c r="D9" s="1451"/>
      <c r="E9" s="1451"/>
      <c r="F9" s="1451"/>
      <c r="G9" s="1451"/>
      <c r="H9" s="1451"/>
      <c r="I9" s="1451"/>
      <c r="J9" s="1451"/>
      <c r="K9" s="1451"/>
      <c r="L9" s="1451"/>
      <c r="M9" s="1451"/>
    </row>
    <row r="10" spans="1:13">
      <c r="A10" s="1451"/>
      <c r="B10" s="1451"/>
      <c r="C10" s="1451"/>
      <c r="D10" s="1451"/>
      <c r="E10" s="1451"/>
      <c r="F10" s="1451"/>
      <c r="G10" s="1451"/>
      <c r="H10" s="1451"/>
      <c r="I10" s="1451"/>
      <c r="J10" s="1451"/>
      <c r="K10" s="1451"/>
      <c r="L10" s="1451"/>
      <c r="M10" s="1451"/>
    </row>
    <row r="11" spans="1:13">
      <c r="A11" s="1451"/>
      <c r="B11" s="1451"/>
      <c r="C11" s="1451"/>
      <c r="D11" s="1451"/>
      <c r="E11" s="1451"/>
      <c r="F11" s="1451"/>
      <c r="G11" s="1451"/>
      <c r="H11" s="1451"/>
      <c r="I11" s="1451"/>
      <c r="J11" s="1451"/>
      <c r="K11" s="1451"/>
      <c r="L11" s="1451"/>
      <c r="M11" s="1451"/>
    </row>
    <row r="12" spans="1:13">
      <c r="A12" s="1451"/>
      <c r="B12" s="1451"/>
      <c r="C12" s="1451"/>
      <c r="D12" s="1451"/>
      <c r="E12" s="1451"/>
      <c r="F12" s="1451"/>
      <c r="G12" s="1451"/>
      <c r="H12" s="1451"/>
      <c r="I12" s="1451"/>
      <c r="J12" s="1451"/>
      <c r="K12" s="1451"/>
      <c r="L12" s="1451"/>
      <c r="M12" s="1451"/>
    </row>
    <row r="13" spans="1:13">
      <c r="A13" s="1451"/>
      <c r="B13" s="1451"/>
      <c r="C13" s="1451"/>
      <c r="D13" s="1451"/>
      <c r="E13" s="1451"/>
      <c r="F13" s="1451"/>
      <c r="G13" s="1451"/>
      <c r="H13" s="1451"/>
      <c r="I13" s="1451"/>
      <c r="J13" s="1451"/>
      <c r="K13" s="1451"/>
      <c r="L13" s="1451"/>
      <c r="M13" s="1451"/>
    </row>
    <row r="14" spans="1:13">
      <c r="A14" s="1451"/>
      <c r="B14" s="1451"/>
      <c r="C14" s="1451"/>
      <c r="D14" s="1451"/>
      <c r="E14" s="1451"/>
      <c r="F14" s="1451"/>
      <c r="G14" s="1451"/>
      <c r="H14" s="1451"/>
      <c r="I14" s="1451"/>
      <c r="J14" s="1451"/>
      <c r="K14" s="1451"/>
      <c r="L14" s="1451"/>
      <c r="M14" s="1451"/>
    </row>
    <row r="15" spans="1:13">
      <c r="A15" s="1451"/>
      <c r="B15" s="1451"/>
      <c r="C15" s="1451"/>
      <c r="D15" s="1451"/>
      <c r="E15" s="1451"/>
      <c r="F15" s="1451"/>
      <c r="G15" s="1451"/>
      <c r="H15" s="1451"/>
      <c r="I15" s="1451"/>
      <c r="J15" s="1451"/>
      <c r="K15" s="1451"/>
      <c r="L15" s="1451"/>
      <c r="M15" s="1451"/>
    </row>
    <row r="16" spans="1:13">
      <c r="A16" s="1451"/>
      <c r="B16" s="1451"/>
      <c r="C16" s="1451"/>
      <c r="D16" s="1451"/>
      <c r="E16" s="1451"/>
      <c r="F16" s="1451"/>
      <c r="G16" s="1451"/>
      <c r="H16" s="1451"/>
      <c r="I16" s="1451"/>
      <c r="J16" s="1451"/>
      <c r="K16" s="1451"/>
      <c r="L16" s="1451"/>
      <c r="M16" s="1451"/>
    </row>
    <row r="17" spans="1:16">
      <c r="A17" s="1451"/>
      <c r="B17" s="1451"/>
      <c r="C17" s="1451"/>
      <c r="D17" s="1451"/>
      <c r="E17" s="1451"/>
      <c r="F17" s="1451"/>
      <c r="G17" s="1451"/>
      <c r="H17" s="1451"/>
      <c r="I17" s="1451"/>
      <c r="J17" s="1451"/>
      <c r="K17" s="1451"/>
      <c r="L17" s="1451"/>
      <c r="M17" s="1451"/>
    </row>
    <row r="18" spans="1:16">
      <c r="A18" s="1451"/>
      <c r="B18" s="1451"/>
      <c r="C18" s="1451"/>
      <c r="D18" s="1451"/>
      <c r="E18" s="1451"/>
      <c r="F18" s="1451"/>
      <c r="G18" s="1451"/>
      <c r="H18" s="1451"/>
      <c r="I18" s="1451"/>
      <c r="J18" s="1451"/>
      <c r="K18" s="1451"/>
      <c r="L18" s="1451"/>
      <c r="M18" s="1451"/>
    </row>
    <row r="19" spans="1:16">
      <c r="A19" s="1451"/>
      <c r="B19" s="1451"/>
      <c r="C19" s="1451"/>
      <c r="D19" s="1451"/>
      <c r="E19" s="1451"/>
      <c r="F19" s="1451"/>
      <c r="G19" s="1451"/>
      <c r="H19" s="1451"/>
      <c r="I19" s="1451"/>
      <c r="J19" s="1451"/>
      <c r="K19" s="1451"/>
      <c r="L19" s="1451"/>
      <c r="M19" s="1451"/>
    </row>
    <row r="20" spans="1:16">
      <c r="A20" s="1451"/>
      <c r="B20" s="1451"/>
      <c r="C20" s="1451"/>
      <c r="D20" s="1451"/>
      <c r="E20" s="1451"/>
      <c r="F20" s="1451"/>
      <c r="G20" s="1451"/>
      <c r="H20" s="1451"/>
      <c r="I20" s="1451"/>
      <c r="J20" s="1451"/>
      <c r="K20" s="1451"/>
      <c r="L20" s="1451"/>
      <c r="M20" s="1451"/>
    </row>
    <row r="21" spans="1:16">
      <c r="A21" s="1451"/>
      <c r="B21" s="1451"/>
      <c r="C21" s="1451"/>
      <c r="D21" s="1451"/>
      <c r="E21" s="1451"/>
      <c r="F21" s="1451"/>
      <c r="G21" s="1451"/>
      <c r="H21" s="1451"/>
      <c r="I21" s="1451"/>
      <c r="J21" s="1451"/>
      <c r="K21" s="1451"/>
      <c r="L21" s="1451"/>
      <c r="M21" s="1451"/>
    </row>
    <row r="22" spans="1:16">
      <c r="A22" s="1451"/>
      <c r="B22" s="1451"/>
      <c r="C22" s="1451"/>
      <c r="D22" s="1451"/>
      <c r="E22" s="1451"/>
      <c r="F22" s="1451"/>
      <c r="G22" s="1451"/>
      <c r="H22" s="1451"/>
      <c r="I22" s="1451"/>
      <c r="J22" s="1451"/>
      <c r="K22" s="1451"/>
      <c r="L22" s="1451"/>
      <c r="M22" s="1451"/>
    </row>
    <row r="23" spans="1:16">
      <c r="A23" s="1451"/>
      <c r="B23" s="1451"/>
      <c r="C23" s="1451"/>
      <c r="D23" s="1451"/>
      <c r="E23" s="1451"/>
      <c r="F23" s="1451"/>
      <c r="G23" s="1451"/>
      <c r="H23" s="1451"/>
      <c r="I23" s="1451"/>
      <c r="J23" s="1451"/>
      <c r="K23" s="1451"/>
      <c r="L23" s="1451"/>
      <c r="M23" s="1451"/>
    </row>
    <row r="24" spans="1:16">
      <c r="A24" s="1451"/>
      <c r="B24" s="1451"/>
      <c r="C24" s="1451"/>
      <c r="D24" s="1451"/>
      <c r="E24" s="1451"/>
      <c r="F24" s="1451"/>
      <c r="G24" s="1451"/>
      <c r="H24" s="1451"/>
      <c r="I24" s="1451"/>
      <c r="J24" s="1451"/>
      <c r="K24" s="1451"/>
      <c r="L24" s="1451"/>
      <c r="M24" s="1451"/>
    </row>
    <row r="25" spans="1:16">
      <c r="A25" s="1451"/>
      <c r="B25" s="1451"/>
      <c r="C25" s="1451"/>
      <c r="D25" s="1451"/>
      <c r="E25" s="1451"/>
      <c r="F25" s="1451"/>
      <c r="G25" s="1451"/>
      <c r="H25" s="1451"/>
      <c r="I25" s="1451"/>
      <c r="J25" s="1451"/>
      <c r="K25" s="1451"/>
      <c r="L25" s="1451"/>
      <c r="M25" s="1451"/>
    </row>
    <row r="26" spans="1:16">
      <c r="A26" s="1451"/>
      <c r="B26" s="1451"/>
      <c r="C26" s="1451"/>
      <c r="D26" s="1451"/>
      <c r="E26" s="1451"/>
      <c r="F26" s="1451"/>
      <c r="G26" s="1451"/>
      <c r="H26" s="1451"/>
      <c r="I26" s="1451"/>
      <c r="J26" s="1451"/>
      <c r="K26" s="1451"/>
      <c r="L26" s="1451"/>
      <c r="M26" s="1451"/>
      <c r="P26" t="s">
        <v>592</v>
      </c>
    </row>
    <row r="27" spans="1:16">
      <c r="A27" s="1451"/>
      <c r="B27" s="1451"/>
      <c r="C27" s="1451"/>
      <c r="D27" s="1451"/>
      <c r="E27" s="1451"/>
      <c r="F27" s="1451"/>
      <c r="G27" s="1451"/>
      <c r="H27" s="1451"/>
      <c r="I27" s="1451"/>
      <c r="J27" s="1451"/>
      <c r="K27" s="1451"/>
      <c r="L27" s="1451"/>
      <c r="M27" s="1451"/>
    </row>
    <row r="28" spans="1:16">
      <c r="A28" s="1451"/>
      <c r="B28" s="1451"/>
      <c r="C28" s="1451"/>
      <c r="D28" s="1451"/>
      <c r="E28" s="1451"/>
      <c r="F28" s="1451"/>
      <c r="G28" s="1451"/>
      <c r="H28" s="1451"/>
      <c r="I28" s="1451"/>
      <c r="J28" s="1451"/>
      <c r="K28" s="1451"/>
      <c r="L28" s="1451"/>
      <c r="M28" s="1451"/>
    </row>
    <row r="29" spans="1:16">
      <c r="A29" s="1451"/>
      <c r="B29" s="1451"/>
      <c r="C29" s="1451"/>
      <c r="D29" s="1451"/>
      <c r="E29" s="1451"/>
      <c r="F29" s="1451"/>
      <c r="G29" s="1451"/>
      <c r="H29" s="1451"/>
      <c r="I29" s="1451"/>
      <c r="J29" s="1451"/>
      <c r="K29" s="1451"/>
      <c r="L29" s="1451"/>
      <c r="M29" s="1451"/>
    </row>
    <row r="30" spans="1:16">
      <c r="A30" s="1451"/>
      <c r="B30" s="1451"/>
      <c r="C30" s="1451"/>
      <c r="D30" s="1451"/>
      <c r="E30" s="1451"/>
      <c r="F30" s="1451"/>
      <c r="G30" s="1451"/>
      <c r="H30" s="1451"/>
      <c r="I30" s="1451"/>
      <c r="J30" s="1451"/>
      <c r="K30" s="1451"/>
      <c r="L30" s="1451"/>
      <c r="M30" s="1451"/>
    </row>
    <row r="31" spans="1:16">
      <c r="A31" s="1451"/>
      <c r="B31" s="1451"/>
      <c r="C31" s="1451"/>
      <c r="D31" s="1451"/>
      <c r="E31" s="1451"/>
      <c r="F31" s="1451"/>
      <c r="G31" s="1451"/>
      <c r="H31" s="1451"/>
      <c r="I31" s="1451"/>
      <c r="J31" s="1451"/>
      <c r="K31" s="1451"/>
      <c r="L31" s="1451"/>
      <c r="M31" s="1451"/>
    </row>
    <row r="32" spans="1:16">
      <c r="A32" s="1451"/>
      <c r="B32" s="1451"/>
      <c r="C32" s="1451"/>
      <c r="D32" s="1451"/>
      <c r="E32" s="1451"/>
      <c r="F32" s="1451"/>
      <c r="G32" s="1451"/>
      <c r="H32" s="1451"/>
      <c r="I32" s="1451"/>
      <c r="J32" s="1451"/>
      <c r="K32" s="1451"/>
      <c r="L32" s="1451"/>
      <c r="M32" s="1451"/>
    </row>
    <row r="33" spans="1:13">
      <c r="A33" s="1451"/>
      <c r="B33" s="1451"/>
      <c r="C33" s="1451"/>
      <c r="D33" s="1451"/>
      <c r="E33" s="1451"/>
      <c r="F33" s="1451"/>
      <c r="G33" s="1451"/>
      <c r="H33" s="1451"/>
      <c r="I33" s="1451"/>
      <c r="J33" s="1451"/>
      <c r="K33" s="1451"/>
      <c r="L33" s="1451"/>
      <c r="M33" s="1451"/>
    </row>
    <row r="34" spans="1:13">
      <c r="A34" s="1451"/>
      <c r="B34" s="1451"/>
      <c r="C34" s="1451"/>
      <c r="D34" s="1451"/>
      <c r="E34" s="1451"/>
      <c r="F34" s="1451"/>
      <c r="G34" s="1451"/>
      <c r="H34" s="1451"/>
      <c r="I34" s="1451"/>
      <c r="J34" s="1451"/>
      <c r="K34" s="1451"/>
      <c r="L34" s="1451"/>
      <c r="M34" s="1451"/>
    </row>
    <row r="35" spans="1:13">
      <c r="A35" s="1451"/>
      <c r="B35" s="1451"/>
      <c r="C35" s="1451"/>
      <c r="D35" s="1451"/>
      <c r="E35" s="1451"/>
      <c r="F35" s="1451"/>
      <c r="G35" s="1451"/>
      <c r="H35" s="1451"/>
      <c r="I35" s="1451"/>
      <c r="J35" s="1451"/>
      <c r="K35" s="1451"/>
      <c r="L35" s="1451"/>
      <c r="M35" s="1451"/>
    </row>
    <row r="36" spans="1:13">
      <c r="A36" s="1451"/>
      <c r="B36" s="1451"/>
      <c r="C36" s="1451"/>
      <c r="D36" s="1451"/>
      <c r="E36" s="1451"/>
      <c r="F36" s="1451"/>
      <c r="G36" s="1451"/>
      <c r="H36" s="1451"/>
      <c r="I36" s="1451"/>
      <c r="J36" s="1451"/>
      <c r="K36" s="1451"/>
      <c r="L36" s="1451"/>
      <c r="M36" s="1451"/>
    </row>
    <row r="37" spans="1:13">
      <c r="A37" s="1451"/>
      <c r="B37" s="1451"/>
      <c r="C37" s="1451"/>
      <c r="D37" s="1451"/>
      <c r="E37" s="1451"/>
      <c r="F37" s="1451"/>
      <c r="G37" s="1451"/>
      <c r="H37" s="1451"/>
      <c r="I37" s="1451"/>
      <c r="J37" s="1451"/>
      <c r="K37" s="1451"/>
      <c r="L37" s="1451"/>
      <c r="M37" s="1451"/>
    </row>
    <row r="38" spans="1:13">
      <c r="A38" s="1451"/>
      <c r="B38" s="1451"/>
      <c r="C38" s="1451"/>
      <c r="D38" s="1451"/>
      <c r="E38" s="1451"/>
      <c r="F38" s="1451"/>
      <c r="G38" s="1451"/>
      <c r="H38" s="1451"/>
      <c r="I38" s="1451"/>
      <c r="J38" s="1451"/>
      <c r="K38" s="1451"/>
      <c r="L38" s="1451"/>
      <c r="M38" s="1451"/>
    </row>
    <row r="39" spans="1:13">
      <c r="A39" s="1451"/>
      <c r="B39" s="1451"/>
      <c r="C39" s="1451"/>
      <c r="D39" s="1451"/>
      <c r="E39" s="1451"/>
      <c r="F39" s="1451"/>
      <c r="G39" s="1451"/>
      <c r="H39" s="1451"/>
      <c r="I39" s="1451"/>
      <c r="J39" s="1451"/>
      <c r="K39" s="1451"/>
      <c r="L39" s="1451"/>
      <c r="M39" s="1451"/>
    </row>
    <row r="40" spans="1:13">
      <c r="A40" s="1451"/>
      <c r="B40" s="1451"/>
      <c r="C40" s="1451"/>
      <c r="D40" s="1451"/>
      <c r="E40" s="1451"/>
      <c r="F40" s="1451"/>
      <c r="G40" s="1451"/>
      <c r="H40" s="1451"/>
      <c r="I40" s="1451"/>
      <c r="J40" s="1451"/>
      <c r="K40" s="1451"/>
      <c r="L40" s="1451"/>
      <c r="M40" s="1451"/>
    </row>
    <row r="41" spans="1:13">
      <c r="A41" s="1451"/>
      <c r="B41" s="1451"/>
      <c r="C41" s="1451"/>
      <c r="D41" s="1451"/>
      <c r="E41" s="1451"/>
      <c r="F41" s="1451"/>
      <c r="G41" s="1451"/>
      <c r="H41" s="1451"/>
      <c r="I41" s="1451"/>
      <c r="J41" s="1451"/>
      <c r="K41" s="1451"/>
      <c r="L41" s="1451"/>
      <c r="M41" s="1451"/>
    </row>
    <row r="42" spans="1:13">
      <c r="A42" s="1451"/>
      <c r="B42" s="1451"/>
      <c r="C42" s="1451"/>
      <c r="D42" s="1451"/>
      <c r="E42" s="1451"/>
      <c r="F42" s="1451"/>
      <c r="G42" s="1451"/>
      <c r="H42" s="1451"/>
      <c r="I42" s="1451"/>
      <c r="J42" s="1451"/>
      <c r="K42" s="1451"/>
      <c r="L42" s="1451"/>
      <c r="M42" s="1451"/>
    </row>
    <row r="43" spans="1:13" ht="48" customHeight="1">
      <c r="A43" s="1451"/>
      <c r="B43" s="1451"/>
      <c r="C43" s="1451"/>
      <c r="D43" s="1451"/>
      <c r="E43" s="1451"/>
      <c r="F43" s="1451"/>
      <c r="G43" s="1451"/>
      <c r="H43" s="1451"/>
      <c r="I43" s="1451"/>
      <c r="J43" s="1451"/>
      <c r="K43" s="1451"/>
      <c r="L43" s="1451"/>
      <c r="M43" s="1451"/>
    </row>
    <row r="44" spans="1:13" ht="162" customHeight="1">
      <c r="A44" s="1451"/>
      <c r="B44" s="1451"/>
      <c r="C44" s="1451"/>
      <c r="D44" s="1451"/>
      <c r="E44" s="1451"/>
      <c r="F44" s="1451"/>
      <c r="G44" s="1451"/>
      <c r="H44" s="1451"/>
      <c r="I44" s="1451"/>
      <c r="J44" s="1451"/>
      <c r="K44" s="1451"/>
      <c r="L44" s="1451"/>
      <c r="M44" s="1451"/>
    </row>
    <row r="45" spans="1:13">
      <c r="A45" s="1451"/>
      <c r="B45" s="1451"/>
      <c r="C45" s="1451"/>
      <c r="D45" s="1451"/>
      <c r="E45" s="1451"/>
      <c r="F45" s="1451"/>
      <c r="G45" s="1451"/>
      <c r="H45" s="1451"/>
      <c r="I45" s="1451"/>
      <c r="J45" s="1451"/>
      <c r="K45" s="1451"/>
      <c r="L45" s="1451"/>
      <c r="M45" s="1451"/>
    </row>
    <row r="46" spans="1:13" ht="63" customHeight="1">
      <c r="A46" s="1451"/>
      <c r="B46" s="1451"/>
      <c r="C46" s="1451"/>
      <c r="D46" s="1451"/>
      <c r="E46" s="1451"/>
      <c r="F46" s="1451"/>
      <c r="G46" s="1451"/>
      <c r="H46" s="1451"/>
      <c r="I46" s="1451"/>
      <c r="J46" s="1451"/>
      <c r="K46" s="1451"/>
      <c r="L46" s="1451"/>
      <c r="M46" s="1451"/>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4:J57"/>
  <sheetViews>
    <sheetView showGridLines="0" view="pageBreakPreview" zoomScale="40" zoomScaleNormal="100" zoomScaleSheetLayoutView="40" workbookViewId="0">
      <selection activeCell="V32" sqref="V32"/>
    </sheetView>
  </sheetViews>
  <sheetFormatPr baseColWidth="10"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6" customWidth="1"/>
  </cols>
  <sheetData>
    <row r="4" spans="1:9" ht="33" customHeight="1"/>
    <row r="6" spans="1:9" ht="35.25" customHeight="1">
      <c r="A6" s="1452" t="s">
        <v>935</v>
      </c>
      <c r="B6" s="1453"/>
      <c r="C6" s="1453"/>
      <c r="D6" s="1453"/>
      <c r="E6" s="1453"/>
      <c r="F6" s="1453"/>
      <c r="G6" s="1453"/>
      <c r="H6" s="1453"/>
      <c r="I6" s="1453"/>
    </row>
    <row r="7" spans="1:9">
      <c r="A7" s="1453"/>
      <c r="B7" s="1453"/>
      <c r="C7" s="1453"/>
      <c r="D7" s="1453"/>
      <c r="E7" s="1453"/>
      <c r="F7" s="1453"/>
      <c r="G7" s="1453"/>
      <c r="H7" s="1453"/>
      <c r="I7" s="1453"/>
    </row>
    <row r="8" spans="1:9">
      <c r="A8" s="1453"/>
      <c r="B8" s="1453"/>
      <c r="C8" s="1453"/>
      <c r="D8" s="1453"/>
      <c r="E8" s="1453"/>
      <c r="F8" s="1453"/>
      <c r="G8" s="1453"/>
      <c r="H8" s="1453"/>
      <c r="I8" s="1453"/>
    </row>
    <row r="9" spans="1:9">
      <c r="A9" s="1453"/>
      <c r="B9" s="1453"/>
      <c r="C9" s="1453"/>
      <c r="D9" s="1453"/>
      <c r="E9" s="1453"/>
      <c r="F9" s="1453"/>
      <c r="G9" s="1453"/>
      <c r="H9" s="1453"/>
      <c r="I9" s="1453"/>
    </row>
    <row r="10" spans="1:9">
      <c r="A10" s="1453"/>
      <c r="B10" s="1453"/>
      <c r="C10" s="1453"/>
      <c r="D10" s="1453"/>
      <c r="E10" s="1453"/>
      <c r="F10" s="1453"/>
      <c r="G10" s="1453"/>
      <c r="H10" s="1453"/>
      <c r="I10" s="1453"/>
    </row>
    <row r="11" spans="1:9" ht="31.5" customHeight="1">
      <c r="A11" s="1453"/>
      <c r="B11" s="1453"/>
      <c r="C11" s="1453"/>
      <c r="D11" s="1453"/>
      <c r="E11" s="1453"/>
      <c r="F11" s="1453"/>
      <c r="G11" s="1453"/>
      <c r="H11" s="1453"/>
      <c r="I11" s="1453"/>
    </row>
    <row r="12" spans="1:9">
      <c r="A12" s="1453"/>
      <c r="B12" s="1453"/>
      <c r="C12" s="1453"/>
      <c r="D12" s="1453"/>
      <c r="E12" s="1453"/>
      <c r="F12" s="1453"/>
      <c r="G12" s="1453"/>
      <c r="H12" s="1453"/>
      <c r="I12" s="1453"/>
    </row>
    <row r="13" spans="1:9">
      <c r="A13" s="1453"/>
      <c r="B13" s="1453"/>
      <c r="C13" s="1453"/>
      <c r="D13" s="1453"/>
      <c r="E13" s="1453"/>
      <c r="F13" s="1453"/>
      <c r="G13" s="1453"/>
      <c r="H13" s="1453"/>
      <c r="I13" s="1453"/>
    </row>
    <row r="14" spans="1:9">
      <c r="A14" s="1453"/>
      <c r="B14" s="1453"/>
      <c r="C14" s="1453"/>
      <c r="D14" s="1453"/>
      <c r="E14" s="1453"/>
      <c r="F14" s="1453"/>
      <c r="G14" s="1453"/>
      <c r="H14" s="1453"/>
      <c r="I14" s="1453"/>
    </row>
    <row r="15" spans="1:9">
      <c r="A15" s="1453"/>
      <c r="B15" s="1453"/>
      <c r="C15" s="1453"/>
      <c r="D15" s="1453"/>
      <c r="E15" s="1453"/>
      <c r="F15" s="1453"/>
      <c r="G15" s="1453"/>
      <c r="H15" s="1453"/>
      <c r="I15" s="1453"/>
    </row>
    <row r="16" spans="1:9">
      <c r="A16" s="1453"/>
      <c r="B16" s="1453"/>
      <c r="C16" s="1453"/>
      <c r="D16" s="1453"/>
      <c r="E16" s="1453"/>
      <c r="F16" s="1453"/>
      <c r="G16" s="1453"/>
      <c r="H16" s="1453"/>
      <c r="I16" s="1453"/>
    </row>
    <row r="17" spans="1:10">
      <c r="A17" s="1453"/>
      <c r="B17" s="1453"/>
      <c r="C17" s="1453"/>
      <c r="D17" s="1453"/>
      <c r="E17" s="1453"/>
      <c r="F17" s="1453"/>
      <c r="G17" s="1453"/>
      <c r="H17" s="1453"/>
      <c r="I17" s="1453"/>
    </row>
    <row r="18" spans="1:10">
      <c r="A18" s="1453"/>
      <c r="B18" s="1453"/>
      <c r="C18" s="1453"/>
      <c r="D18" s="1453"/>
      <c r="E18" s="1453"/>
      <c r="F18" s="1453"/>
      <c r="G18" s="1453"/>
      <c r="H18" s="1453"/>
      <c r="I18" s="1453"/>
    </row>
    <row r="19" spans="1:10">
      <c r="A19" s="1453"/>
      <c r="B19" s="1453"/>
      <c r="C19" s="1453"/>
      <c r="D19" s="1453"/>
      <c r="E19" s="1453"/>
      <c r="F19" s="1453"/>
      <c r="G19" s="1453"/>
      <c r="H19" s="1453"/>
      <c r="I19" s="1453"/>
    </row>
    <row r="20" spans="1:10" ht="91.5" customHeight="1">
      <c r="A20" s="1453"/>
      <c r="B20" s="1453"/>
      <c r="C20" s="1453"/>
      <c r="D20" s="1453"/>
      <c r="E20" s="1453"/>
      <c r="F20" s="1453"/>
      <c r="G20" s="1453"/>
      <c r="H20" s="1453"/>
      <c r="I20" s="1453"/>
    </row>
    <row r="21" spans="1:10" ht="57" customHeight="1">
      <c r="A21" s="1453"/>
      <c r="B21" s="1453"/>
      <c r="C21" s="1453"/>
      <c r="D21" s="1453"/>
      <c r="E21" s="1453"/>
      <c r="F21" s="1453"/>
      <c r="G21" s="1453"/>
      <c r="H21" s="1453"/>
      <c r="I21" s="1453"/>
    </row>
    <row r="22" spans="1:10" ht="63.75" customHeight="1">
      <c r="A22" s="1453"/>
      <c r="B22" s="1453"/>
      <c r="C22" s="1453"/>
      <c r="D22" s="1453"/>
      <c r="E22" s="1453"/>
      <c r="F22" s="1453"/>
      <c r="G22" s="1453"/>
      <c r="H22" s="1453"/>
      <c r="I22" s="1453"/>
      <c r="J22" s="12"/>
    </row>
    <row r="23" spans="1:10" ht="58.5" customHeight="1">
      <c r="A23" s="1453"/>
      <c r="B23" s="1453"/>
      <c r="C23" s="1453"/>
      <c r="D23" s="1453"/>
      <c r="E23" s="1453"/>
      <c r="F23" s="1453"/>
      <c r="G23" s="1453"/>
      <c r="H23" s="1453"/>
      <c r="I23" s="1453"/>
      <c r="J23" s="12"/>
    </row>
    <row r="24" spans="1:10">
      <c r="A24" s="1453"/>
      <c r="B24" s="1453"/>
      <c r="C24" s="1453"/>
      <c r="D24" s="1453"/>
      <c r="E24" s="1453"/>
      <c r="F24" s="1453"/>
      <c r="G24" s="1453"/>
      <c r="H24" s="1453"/>
      <c r="I24" s="1453"/>
      <c r="J24" s="12"/>
    </row>
    <row r="25" spans="1:10">
      <c r="A25" s="1453"/>
      <c r="B25" s="1453"/>
      <c r="C25" s="1453"/>
      <c r="D25" s="1453"/>
      <c r="E25" s="1453"/>
      <c r="F25" s="1453"/>
      <c r="G25" s="1453"/>
      <c r="H25" s="1453"/>
      <c r="I25" s="1453"/>
      <c r="J25" s="12"/>
    </row>
    <row r="26" spans="1:10">
      <c r="A26" s="1453"/>
      <c r="B26" s="1453"/>
      <c r="C26" s="1453"/>
      <c r="D26" s="1453"/>
      <c r="E26" s="1453"/>
      <c r="F26" s="1453"/>
      <c r="G26" s="1453"/>
      <c r="H26" s="1453"/>
      <c r="I26" s="1453"/>
    </row>
    <row r="27" spans="1:10" ht="68.25" customHeight="1">
      <c r="A27" s="1453"/>
      <c r="B27" s="1453"/>
      <c r="C27" s="1453"/>
      <c r="D27" s="1453"/>
      <c r="E27" s="1453"/>
      <c r="F27" s="1453"/>
      <c r="G27" s="1453"/>
      <c r="H27" s="1453"/>
      <c r="I27" s="1453"/>
    </row>
    <row r="28" spans="1:10" ht="68.25" customHeight="1">
      <c r="A28" s="1453"/>
      <c r="B28" s="1453"/>
      <c r="C28" s="1453"/>
      <c r="D28" s="1453"/>
      <c r="E28" s="1453"/>
      <c r="F28" s="1453"/>
      <c r="G28" s="1453"/>
      <c r="H28" s="1453"/>
      <c r="I28" s="1453"/>
    </row>
    <row r="29" spans="1:10">
      <c r="A29" s="1453"/>
      <c r="B29" s="1453"/>
      <c r="C29" s="1453"/>
      <c r="D29" s="1453"/>
      <c r="E29" s="1453"/>
      <c r="F29" s="1453"/>
      <c r="G29" s="1453"/>
      <c r="H29" s="1453"/>
      <c r="I29" s="1453"/>
    </row>
    <row r="30" spans="1:10" ht="83.25" customHeight="1">
      <c r="A30" s="1453"/>
      <c r="B30" s="1453"/>
      <c r="C30" s="1453"/>
      <c r="D30" s="1453"/>
      <c r="E30" s="1453"/>
      <c r="F30" s="1453"/>
      <c r="G30" s="1453"/>
      <c r="H30" s="1453"/>
      <c r="I30" s="1453"/>
    </row>
    <row r="31" spans="1:10" ht="83.25" customHeight="1">
      <c r="A31" s="1453"/>
      <c r="B31" s="1453"/>
      <c r="C31" s="1453"/>
      <c r="D31" s="1453"/>
      <c r="E31" s="1453"/>
      <c r="F31" s="1453"/>
      <c r="G31" s="1453"/>
      <c r="H31" s="1453"/>
      <c r="I31" s="1453"/>
    </row>
    <row r="32" spans="1:10" ht="83.25" customHeight="1">
      <c r="A32" s="1453"/>
      <c r="B32" s="1453"/>
      <c r="C32" s="1453"/>
      <c r="D32" s="1453"/>
      <c r="E32" s="1453"/>
      <c r="F32" s="1453"/>
      <c r="G32" s="1453"/>
      <c r="H32" s="1453"/>
      <c r="I32" s="1453"/>
    </row>
    <row r="33" spans="1:9" ht="83.25" customHeight="1">
      <c r="A33" s="1453"/>
      <c r="B33" s="1453"/>
      <c r="C33" s="1453"/>
      <c r="D33" s="1453"/>
      <c r="E33" s="1453"/>
      <c r="F33" s="1453"/>
      <c r="G33" s="1453"/>
      <c r="H33" s="1453"/>
      <c r="I33" s="1453"/>
    </row>
    <row r="34" spans="1:9">
      <c r="A34" s="1453"/>
      <c r="B34" s="1453"/>
      <c r="C34" s="1453"/>
      <c r="D34" s="1453"/>
      <c r="E34" s="1453"/>
      <c r="F34" s="1453"/>
      <c r="G34" s="1453"/>
      <c r="H34" s="1453"/>
      <c r="I34" s="1453"/>
    </row>
    <row r="35" spans="1:9">
      <c r="A35" s="1453"/>
      <c r="B35" s="1453"/>
      <c r="C35" s="1453"/>
      <c r="D35" s="1453"/>
      <c r="E35" s="1453"/>
      <c r="F35" s="1453"/>
      <c r="G35" s="1453"/>
      <c r="H35" s="1453"/>
      <c r="I35" s="1453"/>
    </row>
    <row r="36" spans="1:9">
      <c r="A36" s="1453"/>
      <c r="B36" s="1453"/>
      <c r="C36" s="1453"/>
      <c r="D36" s="1453"/>
      <c r="E36" s="1453"/>
      <c r="F36" s="1453"/>
      <c r="G36" s="1453"/>
      <c r="H36" s="1453"/>
      <c r="I36" s="1453"/>
    </row>
    <row r="37" spans="1:9">
      <c r="A37" s="1453"/>
      <c r="B37" s="1453"/>
      <c r="C37" s="1453"/>
      <c r="D37" s="1453"/>
      <c r="E37" s="1453"/>
      <c r="F37" s="1453"/>
      <c r="G37" s="1453"/>
      <c r="H37" s="1453"/>
      <c r="I37" s="1453"/>
    </row>
    <row r="38" spans="1:9">
      <c r="A38" s="1453"/>
      <c r="B38" s="1453"/>
      <c r="C38" s="1453"/>
      <c r="D38" s="1453"/>
      <c r="E38" s="1453"/>
      <c r="F38" s="1453"/>
      <c r="G38" s="1453"/>
      <c r="H38" s="1453"/>
      <c r="I38" s="1453"/>
    </row>
    <row r="39" spans="1:9" ht="19.5" customHeight="1">
      <c r="A39" s="1453"/>
      <c r="B39" s="1453"/>
      <c r="C39" s="1453"/>
      <c r="D39" s="1453"/>
      <c r="E39" s="1453"/>
      <c r="F39" s="1453"/>
      <c r="G39" s="1453"/>
      <c r="H39" s="1453"/>
      <c r="I39" s="1453"/>
    </row>
    <row r="40" spans="1:9" ht="13.5" customHeight="1">
      <c r="A40" s="1453"/>
      <c r="B40" s="1453"/>
      <c r="C40" s="1453"/>
      <c r="D40" s="1453"/>
      <c r="E40" s="1453"/>
      <c r="F40" s="1453"/>
      <c r="G40" s="1453"/>
      <c r="H40" s="1453"/>
      <c r="I40" s="1453"/>
    </row>
    <row r="41" spans="1:9">
      <c r="A41" s="1453"/>
      <c r="B41" s="1453"/>
      <c r="C41" s="1453"/>
      <c r="D41" s="1453"/>
      <c r="E41" s="1453"/>
      <c r="F41" s="1453"/>
      <c r="G41" s="1453"/>
      <c r="H41" s="1453"/>
      <c r="I41" s="1453"/>
    </row>
    <row r="42" spans="1:9" ht="35.25" customHeight="1">
      <c r="A42" s="1453"/>
      <c r="B42" s="1453"/>
      <c r="C42" s="1453"/>
      <c r="D42" s="1453"/>
      <c r="E42" s="1453"/>
      <c r="F42" s="1453"/>
      <c r="G42" s="1453"/>
      <c r="H42" s="1453"/>
      <c r="I42" s="1453"/>
    </row>
    <row r="43" spans="1:9" ht="409.5" customHeight="1"/>
    <row r="45" spans="1:9">
      <c r="G45" t="s">
        <v>1</v>
      </c>
    </row>
    <row r="54" spans="7:8">
      <c r="H54" s="39"/>
    </row>
    <row r="55" spans="7:8">
      <c r="G55" s="55"/>
    </row>
    <row r="57" spans="7:8">
      <c r="G57" s="39"/>
    </row>
  </sheetData>
  <mergeCells count="1">
    <mergeCell ref="A6:I42"/>
  </mergeCells>
  <pageMargins left="0.70866141732283472" right="0.70866141732283472" top="0.74803149606299213" bottom="0.74803149606299213" header="0.31496062992125984" footer="0.31496062992125984"/>
  <pageSetup scale="4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tabSelected="1" view="pageBreakPreview" zoomScale="25" zoomScaleNormal="100" zoomScaleSheetLayoutView="25" workbookViewId="0">
      <selection activeCell="AE81" sqref="AE81"/>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1</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R40"/>
  <sheetViews>
    <sheetView showGridLines="0" view="pageBreakPreview" zoomScale="55" zoomScaleNormal="100" zoomScaleSheetLayoutView="55" workbookViewId="0">
      <selection activeCell="S14" sqref="S14"/>
    </sheetView>
  </sheetViews>
  <sheetFormatPr baseColWidth="10" defaultColWidth="11.42578125" defaultRowHeight="18"/>
  <cols>
    <col min="1" max="1" width="30.140625" style="253" customWidth="1"/>
    <col min="2" max="2" width="29.28515625" style="253" customWidth="1"/>
    <col min="3" max="3" width="28.7109375" style="253" customWidth="1"/>
    <col min="4" max="4" width="26.140625" style="253" customWidth="1"/>
    <col min="5" max="5" width="19.140625" style="253" customWidth="1"/>
    <col min="6" max="6" width="17" style="253" customWidth="1"/>
    <col min="7" max="7" width="16.7109375" style="253" customWidth="1"/>
    <col min="8" max="8" width="23.42578125" style="253" customWidth="1"/>
    <col min="9" max="9" width="26.42578125" style="253" customWidth="1"/>
    <col min="10" max="10" width="23.42578125" style="253" customWidth="1"/>
    <col min="11" max="11" width="22.5703125" style="253" customWidth="1"/>
    <col min="12" max="12" width="21" style="253" customWidth="1"/>
    <col min="13" max="13" width="6.85546875" style="253" customWidth="1"/>
    <col min="14" max="14" width="6.7109375" style="258" customWidth="1"/>
    <col min="15" max="15" width="22" style="258" customWidth="1"/>
    <col min="16" max="16" width="19" style="258" customWidth="1"/>
    <col min="17" max="18" width="11.42578125" style="258"/>
    <col min="19" max="16384" width="11.42578125" style="253"/>
  </cols>
  <sheetData>
    <row r="1" spans="1:18" s="437" customFormat="1" ht="81.75" customHeight="1">
      <c r="A1" s="1427" t="s">
        <v>594</v>
      </c>
      <c r="B1" s="1427"/>
      <c r="C1" s="1427"/>
      <c r="D1" s="1427"/>
      <c r="E1" s="1427"/>
      <c r="F1" s="1427"/>
      <c r="G1" s="1427"/>
      <c r="H1" s="1427"/>
      <c r="I1" s="1427"/>
      <c r="J1" s="1427"/>
      <c r="K1" s="1427"/>
      <c r="L1" s="1427"/>
      <c r="M1" s="477"/>
      <c r="N1" s="463"/>
      <c r="O1" s="463"/>
      <c r="P1" s="463"/>
      <c r="Q1" s="463"/>
      <c r="R1" s="463"/>
    </row>
    <row r="2" spans="1:18" s="437" customFormat="1" ht="37.5" customHeight="1">
      <c r="A2" s="1457" t="str">
        <f>+'Resumen '!O4</f>
        <v>Período:  Diciembre 2008 - Marzo 2025</v>
      </c>
      <c r="B2" s="1457"/>
      <c r="C2" s="1457"/>
      <c r="D2" s="1457"/>
      <c r="E2" s="1457"/>
      <c r="F2" s="1457"/>
      <c r="G2" s="1457"/>
      <c r="H2" s="1457"/>
      <c r="I2" s="1457"/>
      <c r="J2" s="1457"/>
      <c r="K2" s="1457"/>
      <c r="L2" s="1457"/>
      <c r="M2" s="477"/>
      <c r="N2" s="463"/>
      <c r="O2" s="463"/>
      <c r="P2" s="463"/>
      <c r="Q2" s="463"/>
      <c r="R2" s="463"/>
    </row>
    <row r="3" spans="1:18" ht="15.75" customHeight="1">
      <c r="A3" s="1454" t="s">
        <v>595</v>
      </c>
      <c r="B3" s="1454"/>
      <c r="C3" s="1454"/>
      <c r="D3" s="1454"/>
      <c r="E3" s="1454"/>
      <c r="F3" s="1454"/>
      <c r="G3" s="1454"/>
      <c r="H3" s="1454"/>
      <c r="I3" s="1454"/>
      <c r="J3" s="1454"/>
      <c r="K3" s="1454"/>
      <c r="L3" s="1454"/>
      <c r="M3" s="1454"/>
      <c r="O3" s="854"/>
    </row>
    <row r="4" spans="1:18" ht="63" customHeight="1">
      <c r="A4" s="801" t="s">
        <v>187</v>
      </c>
      <c r="B4" s="802" t="s">
        <v>221</v>
      </c>
      <c r="C4" s="802" t="s">
        <v>593</v>
      </c>
      <c r="D4" s="803" t="s">
        <v>596</v>
      </c>
    </row>
    <row r="5" spans="1:18" ht="23.25">
      <c r="A5" s="804" t="s">
        <v>485</v>
      </c>
      <c r="B5" s="805">
        <v>929743</v>
      </c>
      <c r="C5" s="805">
        <v>1983720</v>
      </c>
      <c r="D5" s="1285">
        <f t="shared" ref="D5:D18" si="0">B5/C5</f>
        <v>0.46868660899723752</v>
      </c>
      <c r="O5" s="855"/>
    </row>
    <row r="6" spans="1:18" ht="23.25">
      <c r="A6" s="804" t="s">
        <v>486</v>
      </c>
      <c r="B6" s="805">
        <v>1118293</v>
      </c>
      <c r="C6" s="805">
        <v>2193890</v>
      </c>
      <c r="D6" s="1285">
        <f t="shared" si="0"/>
        <v>0.50973066106322562</v>
      </c>
      <c r="N6" s="313"/>
    </row>
    <row r="7" spans="1:18" ht="23.25">
      <c r="A7" s="804" t="s">
        <v>487</v>
      </c>
      <c r="B7" s="805">
        <v>1189601</v>
      </c>
      <c r="C7" s="805">
        <v>2374783</v>
      </c>
      <c r="D7" s="1285">
        <f t="shared" si="0"/>
        <v>0.50093040079872564</v>
      </c>
      <c r="O7" s="856"/>
    </row>
    <row r="8" spans="1:18" ht="23.25">
      <c r="A8" s="804" t="s">
        <v>488</v>
      </c>
      <c r="B8" s="805">
        <v>1242780</v>
      </c>
      <c r="C8" s="805">
        <v>2552974</v>
      </c>
      <c r="D8" s="1285">
        <f t="shared" si="0"/>
        <v>0.4867969669883046</v>
      </c>
    </row>
    <row r="9" spans="1:18" ht="23.25">
      <c r="A9" s="804" t="s">
        <v>489</v>
      </c>
      <c r="B9" s="805">
        <v>1291137</v>
      </c>
      <c r="C9" s="805">
        <v>2714449</v>
      </c>
      <c r="D9" s="1285">
        <f t="shared" si="0"/>
        <v>0.47565343832210516</v>
      </c>
      <c r="O9" s="313"/>
    </row>
    <row r="10" spans="1:18" ht="23.25">
      <c r="A10" s="804" t="s">
        <v>490</v>
      </c>
      <c r="B10" s="805">
        <v>1376966</v>
      </c>
      <c r="C10" s="805">
        <v>2881130</v>
      </c>
      <c r="D10" s="1285">
        <f t="shared" si="0"/>
        <v>0.47792567499557465</v>
      </c>
      <c r="N10" s="854"/>
      <c r="O10" s="857"/>
      <c r="P10" s="858"/>
    </row>
    <row r="11" spans="1:18" ht="23.25">
      <c r="A11" s="804" t="s">
        <v>491</v>
      </c>
      <c r="B11" s="805">
        <v>1508392</v>
      </c>
      <c r="C11" s="805">
        <v>3069900</v>
      </c>
      <c r="D11" s="1285">
        <f t="shared" si="0"/>
        <v>0.49134890387309033</v>
      </c>
      <c r="O11" s="859"/>
      <c r="P11" s="860"/>
    </row>
    <row r="12" spans="1:18" ht="23.25">
      <c r="A12" s="804" t="s">
        <v>492</v>
      </c>
      <c r="B12" s="805">
        <v>1617107</v>
      </c>
      <c r="C12" s="805">
        <v>3269757</v>
      </c>
      <c r="D12" s="1285">
        <f t="shared" si="0"/>
        <v>0.49456488662613152</v>
      </c>
      <c r="E12" s="255"/>
      <c r="O12" s="859"/>
      <c r="P12" s="860"/>
    </row>
    <row r="13" spans="1:18" ht="23.25">
      <c r="A13" s="804" t="s">
        <v>493</v>
      </c>
      <c r="B13" s="805">
        <v>1725802</v>
      </c>
      <c r="C13" s="805">
        <v>3473894</v>
      </c>
      <c r="D13" s="1285">
        <f t="shared" si="0"/>
        <v>0.49679178466585339</v>
      </c>
      <c r="E13" s="255"/>
      <c r="N13" s="861"/>
      <c r="O13" s="859"/>
      <c r="P13" s="860"/>
    </row>
    <row r="14" spans="1:18" ht="23.25">
      <c r="A14" s="804" t="s">
        <v>494</v>
      </c>
      <c r="B14" s="805">
        <v>1837104</v>
      </c>
      <c r="C14" s="805">
        <v>3703355</v>
      </c>
      <c r="D14" s="1285">
        <f t="shared" si="0"/>
        <v>0.49606478449946062</v>
      </c>
      <c r="E14" s="255"/>
      <c r="O14" s="859"/>
      <c r="P14" s="860"/>
    </row>
    <row r="15" spans="1:18" ht="23.25">
      <c r="A15" s="804" t="s">
        <v>597</v>
      </c>
      <c r="B15" s="805">
        <v>1935968</v>
      </c>
      <c r="C15" s="805">
        <v>3919943</v>
      </c>
      <c r="D15" s="1285">
        <f t="shared" si="0"/>
        <v>0.49387656912358163</v>
      </c>
      <c r="E15" s="480"/>
      <c r="O15" s="859"/>
      <c r="P15" s="860"/>
    </row>
    <row r="16" spans="1:18" ht="23.25">
      <c r="A16" s="804" t="s">
        <v>598</v>
      </c>
      <c r="B16" s="805">
        <v>1924919</v>
      </c>
      <c r="C16" s="805">
        <v>4133143</v>
      </c>
      <c r="D16" s="1285">
        <f t="shared" si="0"/>
        <v>0.46572765568479002</v>
      </c>
      <c r="E16" s="480"/>
      <c r="F16" s="480"/>
      <c r="G16" s="480"/>
      <c r="H16" s="480"/>
      <c r="I16" s="480"/>
      <c r="J16" s="480"/>
      <c r="K16" s="480"/>
      <c r="L16" s="480"/>
      <c r="O16" s="859"/>
      <c r="P16" s="860"/>
    </row>
    <row r="17" spans="1:16" ht="23.25">
      <c r="A17" s="804" t="s">
        <v>547</v>
      </c>
      <c r="B17" s="805">
        <v>1747440</v>
      </c>
      <c r="C17" s="805">
        <v>4295419</v>
      </c>
      <c r="D17" s="1285">
        <f t="shared" si="0"/>
        <v>0.40681479501766882</v>
      </c>
      <c r="E17" s="480"/>
      <c r="F17" s="480"/>
      <c r="G17" s="480"/>
      <c r="H17" s="480"/>
      <c r="I17" s="480"/>
      <c r="J17" s="480"/>
      <c r="K17" s="480"/>
      <c r="L17" s="480"/>
      <c r="O17" s="859"/>
      <c r="P17" s="860"/>
    </row>
    <row r="18" spans="1:16" ht="23.25">
      <c r="A18" s="804" t="s">
        <v>498</v>
      </c>
      <c r="B18" s="805">
        <v>1972032</v>
      </c>
      <c r="C18" s="805">
        <v>4511974</v>
      </c>
      <c r="D18" s="1285">
        <f t="shared" si="0"/>
        <v>0.43706634834331937</v>
      </c>
      <c r="E18" s="480"/>
      <c r="F18" s="480"/>
      <c r="G18" s="480"/>
      <c r="H18" s="480"/>
      <c r="I18" s="480"/>
      <c r="J18" s="480"/>
      <c r="K18" s="480"/>
      <c r="L18" s="480"/>
      <c r="O18" s="859"/>
      <c r="P18" s="860"/>
    </row>
    <row r="19" spans="1:16" ht="23.25">
      <c r="A19" s="804" t="s">
        <v>569</v>
      </c>
      <c r="B19" s="805">
        <v>2020997</v>
      </c>
      <c r="C19" s="805">
        <v>4788859</v>
      </c>
      <c r="D19" s="1285">
        <v>0.42202056899148627</v>
      </c>
      <c r="E19" s="480"/>
      <c r="F19" s="255"/>
      <c r="G19" s="255"/>
      <c r="H19" s="255"/>
      <c r="I19" s="255"/>
      <c r="J19" s="255"/>
      <c r="K19" s="255"/>
      <c r="L19" s="480"/>
      <c r="O19" s="859"/>
      <c r="P19" s="860"/>
    </row>
    <row r="20" spans="1:16" ht="23.25">
      <c r="A20" s="804" t="s">
        <v>570</v>
      </c>
      <c r="B20" s="806">
        <v>2050266</v>
      </c>
      <c r="C20" s="806">
        <v>5038132</v>
      </c>
      <c r="D20" s="1286">
        <f>B20/C20</f>
        <v>0.40694963927106315</v>
      </c>
      <c r="E20" s="480"/>
      <c r="F20" s="480"/>
      <c r="G20" s="480"/>
      <c r="H20" s="480"/>
      <c r="I20" s="480"/>
      <c r="J20" s="480"/>
      <c r="K20" s="480"/>
      <c r="L20" s="480"/>
      <c r="O20" s="859"/>
      <c r="P20" s="860"/>
    </row>
    <row r="21" spans="1:16" ht="23.25">
      <c r="A21" s="804" t="s">
        <v>501</v>
      </c>
      <c r="B21" s="806">
        <v>2219499</v>
      </c>
      <c r="C21" s="806">
        <v>5310546</v>
      </c>
      <c r="D21" s="1286">
        <f>B21/C21</f>
        <v>0.41794177095914431</v>
      </c>
      <c r="E21" s="480"/>
      <c r="F21" s="480"/>
      <c r="G21" s="480"/>
      <c r="H21" s="480"/>
      <c r="I21" s="480"/>
      <c r="J21" s="480"/>
      <c r="K21" s="480"/>
      <c r="L21" s="480"/>
      <c r="O21" s="859"/>
      <c r="P21" s="860"/>
    </row>
    <row r="22" spans="1:16" ht="24" customHeight="1">
      <c r="A22" s="1226" t="str">
        <f>+'Resumen '!O6</f>
        <v>Mar.2025</v>
      </c>
      <c r="B22" s="806">
        <f>+'Resumen '!D45</f>
        <v>2230869</v>
      </c>
      <c r="C22" s="806">
        <f>+'Resumen '!B45</f>
        <v>5368876</v>
      </c>
      <c r="D22" s="1286">
        <f>B22/C22</f>
        <v>0.41551881622894626</v>
      </c>
      <c r="E22" s="480"/>
      <c r="F22" s="480"/>
      <c r="G22" s="480"/>
      <c r="H22" s="480"/>
      <c r="I22" s="480"/>
      <c r="J22" s="480"/>
      <c r="K22" s="480"/>
      <c r="L22" s="480"/>
      <c r="O22" s="859"/>
      <c r="P22" s="860"/>
    </row>
    <row r="23" spans="1:16" ht="20.25">
      <c r="A23" s="1455" t="s">
        <v>599</v>
      </c>
      <c r="B23" s="1456"/>
      <c r="C23" s="1456"/>
      <c r="D23" s="1456"/>
      <c r="E23" s="480"/>
      <c r="F23" s="480"/>
      <c r="G23" s="480"/>
      <c r="H23" s="480"/>
      <c r="I23" s="480"/>
      <c r="J23" s="480"/>
      <c r="K23" s="480"/>
      <c r="L23" s="480"/>
      <c r="O23" s="859"/>
      <c r="P23" s="860"/>
    </row>
    <row r="24" spans="1:16">
      <c r="E24" s="480"/>
      <c r="F24" s="480"/>
      <c r="G24" s="480"/>
      <c r="H24" s="480"/>
      <c r="I24" s="480"/>
      <c r="J24" s="480"/>
      <c r="K24" s="480"/>
      <c r="L24" s="480"/>
      <c r="O24" s="859"/>
      <c r="P24" s="860"/>
    </row>
    <row r="25" spans="1:16">
      <c r="B25" s="480"/>
      <c r="C25" s="480"/>
      <c r="D25" s="480"/>
      <c r="E25" s="480"/>
      <c r="F25" s="480"/>
      <c r="G25" s="480"/>
      <c r="H25" s="480"/>
      <c r="I25" s="480"/>
      <c r="J25" s="480"/>
      <c r="K25" s="480"/>
      <c r="L25" s="480"/>
      <c r="O25" s="859"/>
      <c r="P25" s="860"/>
    </row>
    <row r="26" spans="1:16">
      <c r="B26" s="480"/>
      <c r="C26" s="480"/>
      <c r="D26" s="480"/>
      <c r="E26" s="480"/>
      <c r="F26" s="480"/>
      <c r="G26" s="480"/>
      <c r="H26" s="480"/>
      <c r="I26" s="480"/>
      <c r="J26" s="480"/>
      <c r="K26" s="480"/>
      <c r="L26" s="480"/>
      <c r="O26" s="859"/>
      <c r="P26" s="860"/>
    </row>
    <row r="27" spans="1:16">
      <c r="B27" s="480"/>
      <c r="C27" s="480"/>
      <c r="D27" s="480"/>
      <c r="E27" s="480"/>
      <c r="F27" s="480"/>
      <c r="G27" s="480"/>
      <c r="H27" s="480"/>
      <c r="I27" s="480"/>
      <c r="J27" s="480"/>
      <c r="K27" s="480"/>
      <c r="L27" s="480"/>
      <c r="O27" s="859"/>
      <c r="P27" s="860"/>
    </row>
    <row r="28" spans="1:16">
      <c r="B28" s="480"/>
      <c r="C28" s="480"/>
      <c r="D28" s="480"/>
      <c r="E28" s="480"/>
      <c r="F28" s="480"/>
      <c r="G28" s="480"/>
      <c r="H28" s="480"/>
      <c r="I28" s="480"/>
      <c r="J28" s="480"/>
      <c r="K28" s="480"/>
      <c r="L28" s="480"/>
      <c r="O28" s="859"/>
      <c r="P28" s="860"/>
    </row>
    <row r="29" spans="1:16">
      <c r="B29" s="480"/>
      <c r="C29" s="480"/>
      <c r="D29" s="480"/>
      <c r="E29" s="480"/>
      <c r="F29" s="480"/>
      <c r="G29" s="480"/>
      <c r="H29" s="480"/>
      <c r="I29" s="480"/>
      <c r="J29" s="480"/>
      <c r="K29" s="480"/>
      <c r="L29" s="480"/>
      <c r="O29" s="862"/>
      <c r="P29" s="862"/>
    </row>
    <row r="30" spans="1:16">
      <c r="B30" s="480"/>
      <c r="C30" s="480"/>
      <c r="D30" s="480"/>
      <c r="E30" s="480"/>
      <c r="F30" s="480"/>
      <c r="G30" s="480"/>
      <c r="H30" s="480"/>
      <c r="I30" s="480"/>
      <c r="J30" s="480"/>
      <c r="K30" s="480"/>
      <c r="L30" s="480"/>
      <c r="O30" s="313"/>
    </row>
    <row r="31" spans="1:16">
      <c r="B31" s="480"/>
      <c r="C31" s="480"/>
      <c r="D31" s="480"/>
      <c r="E31" s="480"/>
      <c r="F31" s="480"/>
      <c r="G31" s="480"/>
      <c r="H31" s="480"/>
      <c r="I31" s="480"/>
      <c r="J31" s="480"/>
      <c r="K31" s="480"/>
      <c r="L31" s="480"/>
      <c r="O31" s="313"/>
    </row>
    <row r="32" spans="1:16">
      <c r="B32" s="480"/>
      <c r="C32" s="480"/>
      <c r="D32" s="480"/>
      <c r="E32" s="480"/>
      <c r="F32" s="480"/>
      <c r="G32" s="480"/>
      <c r="H32" s="480"/>
      <c r="I32" s="480"/>
      <c r="J32" s="480"/>
      <c r="K32" s="480"/>
      <c r="L32" s="480"/>
    </row>
    <row r="33" spans="2:15">
      <c r="B33" s="480"/>
      <c r="C33" s="480"/>
      <c r="D33" s="480"/>
      <c r="E33" s="480"/>
      <c r="F33" s="480"/>
      <c r="G33" s="480"/>
      <c r="H33" s="480"/>
      <c r="I33" s="480"/>
      <c r="J33" s="480"/>
      <c r="K33" s="480"/>
      <c r="L33" s="480"/>
      <c r="O33" s="854"/>
    </row>
    <row r="34" spans="2:15">
      <c r="B34" s="480"/>
      <c r="C34" s="480"/>
      <c r="D34" s="480"/>
      <c r="E34" s="480"/>
      <c r="F34" s="480"/>
      <c r="G34" s="480"/>
      <c r="H34" s="480"/>
      <c r="I34" s="480"/>
      <c r="J34" s="480"/>
      <c r="K34" s="480"/>
      <c r="L34" s="480"/>
      <c r="O34" s="854"/>
    </row>
    <row r="35" spans="2:15">
      <c r="B35" s="480"/>
      <c r="C35" s="480"/>
      <c r="D35" s="480"/>
      <c r="E35" s="480"/>
      <c r="F35" s="480"/>
      <c r="G35" s="480"/>
      <c r="H35" s="480"/>
      <c r="I35" s="480"/>
      <c r="J35" s="480"/>
      <c r="K35" s="480"/>
      <c r="L35" s="480"/>
      <c r="O35" s="854"/>
    </row>
    <row r="36" spans="2:15">
      <c r="B36" s="480"/>
      <c r="C36" s="480"/>
      <c r="D36" s="480"/>
      <c r="E36" s="480"/>
    </row>
    <row r="37" spans="2:15">
      <c r="B37" s="480"/>
      <c r="C37" s="480"/>
      <c r="D37" s="480"/>
    </row>
    <row r="38" spans="2:15">
      <c r="B38" s="480"/>
      <c r="C38" s="480"/>
      <c r="D38" s="480"/>
    </row>
    <row r="39" spans="2:15">
      <c r="B39" s="480"/>
      <c r="C39" s="480"/>
      <c r="D39" s="480"/>
    </row>
    <row r="40" spans="2:15">
      <c r="B40" s="480"/>
      <c r="C40" s="480"/>
      <c r="D40" s="480"/>
    </row>
  </sheetData>
  <mergeCells count="4">
    <mergeCell ref="A3:M3"/>
    <mergeCell ref="A23:D23"/>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R45"/>
  <sheetViews>
    <sheetView showGridLines="0" view="pageBreakPreview" zoomScale="55" zoomScaleNormal="85" zoomScaleSheetLayoutView="55" workbookViewId="0">
      <selection activeCell="R32" sqref="R32"/>
    </sheetView>
  </sheetViews>
  <sheetFormatPr baseColWidth="10" defaultColWidth="11.42578125" defaultRowHeight="14.25"/>
  <cols>
    <col min="1" max="1" width="32.7109375" style="253" customWidth="1"/>
    <col min="2" max="2" width="33.140625" style="253" customWidth="1"/>
    <col min="3" max="3" width="33.28515625" style="253" customWidth="1"/>
    <col min="4" max="4" width="36.42578125" style="253" customWidth="1"/>
    <col min="5" max="8" width="15" style="253" customWidth="1"/>
    <col min="9" max="9" width="27.42578125" style="253" customWidth="1"/>
    <col min="10" max="10" width="22.28515625" style="253" customWidth="1"/>
    <col min="11" max="14" width="15" style="253" customWidth="1"/>
    <col min="15" max="16" width="11.42578125" style="253"/>
    <col min="17" max="17" width="50.140625" style="253" customWidth="1"/>
    <col min="18" max="18" width="24.5703125" style="850" bestFit="1" customWidth="1"/>
    <col min="19" max="16384" width="11.42578125" style="253"/>
  </cols>
  <sheetData>
    <row r="1" spans="1:18" s="437" customFormat="1" ht="62.25" customHeight="1">
      <c r="A1" s="1458" t="s">
        <v>600</v>
      </c>
      <c r="B1" s="1458"/>
      <c r="C1" s="1458"/>
      <c r="D1" s="1458"/>
      <c r="E1" s="1458"/>
      <c r="F1" s="1458"/>
      <c r="G1" s="1458"/>
      <c r="H1" s="1458"/>
      <c r="I1" s="1458"/>
      <c r="J1" s="1458"/>
      <c r="K1" s="1458"/>
      <c r="L1" s="1458"/>
      <c r="M1" s="1458"/>
      <c r="N1" s="1458"/>
      <c r="R1" s="1287"/>
    </row>
    <row r="2" spans="1:18" s="437" customFormat="1" ht="39.75" customHeight="1">
      <c r="A2" s="1427" t="str">
        <f>+'Resumen '!O4</f>
        <v>Período:  Diciembre 2008 - Marzo 2025</v>
      </c>
      <c r="B2" s="1427"/>
      <c r="C2" s="1427"/>
      <c r="D2" s="1427"/>
      <c r="E2" s="1427"/>
      <c r="F2" s="1427"/>
      <c r="G2" s="1427"/>
      <c r="H2" s="1427"/>
      <c r="I2" s="1427"/>
      <c r="J2" s="1427"/>
      <c r="K2" s="1427"/>
      <c r="L2" s="1427"/>
      <c r="M2" s="1427"/>
      <c r="N2" s="1427"/>
      <c r="R2" s="1287"/>
    </row>
    <row r="3" spans="1:18" ht="12" customHeight="1">
      <c r="A3" s="379"/>
      <c r="B3" s="379"/>
      <c r="C3" s="379"/>
      <c r="D3" s="379"/>
      <c r="E3" s="379"/>
      <c r="F3" s="379"/>
      <c r="G3" s="379"/>
      <c r="H3" s="379"/>
      <c r="I3" s="379"/>
      <c r="J3" s="379"/>
      <c r="K3" s="379"/>
      <c r="L3" s="379"/>
      <c r="M3" s="379"/>
      <c r="N3" s="379"/>
    </row>
    <row r="4" spans="1:18" ht="67.5" customHeight="1">
      <c r="A4" s="664" t="s">
        <v>413</v>
      </c>
      <c r="B4" s="665" t="s">
        <v>601</v>
      </c>
      <c r="C4" s="665" t="s">
        <v>602</v>
      </c>
      <c r="D4" s="666" t="s">
        <v>603</v>
      </c>
      <c r="G4" s="380"/>
      <c r="H4" s="381"/>
      <c r="I4" s="381"/>
      <c r="J4" s="381"/>
      <c r="K4" s="381"/>
      <c r="Q4" s="263"/>
      <c r="R4" s="1288"/>
    </row>
    <row r="5" spans="1:18" ht="26.25">
      <c r="A5" s="667" t="s">
        <v>485</v>
      </c>
      <c r="B5" s="668">
        <v>929743</v>
      </c>
      <c r="C5" s="668">
        <v>1566047</v>
      </c>
      <c r="D5" s="1240">
        <f t="shared" ref="D5:D21" si="0">B5/C5</f>
        <v>0.59368780119626041</v>
      </c>
      <c r="G5" s="382"/>
      <c r="H5" s="383"/>
      <c r="I5" s="384"/>
      <c r="J5" s="385"/>
      <c r="K5" s="386"/>
      <c r="Q5" s="263"/>
      <c r="R5" s="1288"/>
    </row>
    <row r="6" spans="1:18" ht="26.25">
      <c r="A6" s="667" t="s">
        <v>486</v>
      </c>
      <c r="B6" s="668">
        <v>1118293</v>
      </c>
      <c r="C6" s="668">
        <v>1560994</v>
      </c>
      <c r="D6" s="1240">
        <f t="shared" si="0"/>
        <v>0.71639801306090867</v>
      </c>
      <c r="G6" s="382"/>
      <c r="H6" s="383"/>
      <c r="I6" s="384"/>
      <c r="J6" s="385"/>
      <c r="K6" s="386"/>
      <c r="Q6" s="263"/>
      <c r="R6" s="1288"/>
    </row>
    <row r="7" spans="1:18" ht="26.25">
      <c r="A7" s="667" t="s">
        <v>487</v>
      </c>
      <c r="B7" s="668">
        <v>1189601</v>
      </c>
      <c r="C7" s="668">
        <v>1631129</v>
      </c>
      <c r="D7" s="1240">
        <f t="shared" si="0"/>
        <v>0.72931141559006063</v>
      </c>
      <c r="G7" s="382"/>
      <c r="H7" s="383"/>
      <c r="I7" s="384"/>
      <c r="J7" s="385"/>
      <c r="K7" s="386"/>
      <c r="Q7" s="263"/>
      <c r="R7" s="1288"/>
    </row>
    <row r="8" spans="1:18" ht="26.25">
      <c r="A8" s="667" t="s">
        <v>488</v>
      </c>
      <c r="B8" s="668">
        <v>1242780</v>
      </c>
      <c r="C8" s="668">
        <v>1686216</v>
      </c>
      <c r="D8" s="1240">
        <f t="shared" si="0"/>
        <v>0.73702301484507327</v>
      </c>
      <c r="G8" s="382"/>
      <c r="H8" s="383"/>
      <c r="I8" s="384"/>
      <c r="J8" s="385"/>
      <c r="K8" s="386"/>
      <c r="Q8" s="263"/>
      <c r="R8" s="1288"/>
    </row>
    <row r="9" spans="1:18" ht="26.25">
      <c r="A9" s="667" t="s">
        <v>489</v>
      </c>
      <c r="B9" s="668">
        <v>1291137</v>
      </c>
      <c r="C9" s="668">
        <v>1716228</v>
      </c>
      <c r="D9" s="1240">
        <f t="shared" si="0"/>
        <v>0.75231088177095351</v>
      </c>
      <c r="E9" s="4"/>
      <c r="G9" s="382"/>
      <c r="H9" s="383"/>
      <c r="I9" s="383"/>
      <c r="J9" s="383"/>
      <c r="K9" s="383"/>
      <c r="L9" s="383"/>
      <c r="Q9" s="263"/>
      <c r="R9" s="1288"/>
    </row>
    <row r="10" spans="1:18" ht="26.25">
      <c r="A10" s="667" t="s">
        <v>490</v>
      </c>
      <c r="B10" s="668">
        <v>1376966</v>
      </c>
      <c r="C10" s="668">
        <v>1769801</v>
      </c>
      <c r="D10" s="1240">
        <f t="shared" si="0"/>
        <v>0.77803436657567715</v>
      </c>
      <c r="E10" s="5"/>
      <c r="G10" s="382"/>
      <c r="H10" s="383"/>
      <c r="I10" s="383"/>
      <c r="J10" s="383"/>
      <c r="K10" s="383"/>
      <c r="L10" s="383"/>
      <c r="Q10" s="263"/>
      <c r="R10" s="1288"/>
    </row>
    <row r="11" spans="1:18" ht="26.25">
      <c r="A11" s="667" t="s">
        <v>491</v>
      </c>
      <c r="B11" s="668">
        <v>1508392</v>
      </c>
      <c r="C11" s="668">
        <v>1853784.4208326</v>
      </c>
      <c r="D11" s="1240">
        <f t="shared" si="0"/>
        <v>0.81368253128512535</v>
      </c>
      <c r="E11" s="5"/>
      <c r="G11" s="382"/>
      <c r="Q11" s="263"/>
      <c r="R11" s="1288"/>
    </row>
    <row r="12" spans="1:18" ht="26.25">
      <c r="A12" s="667" t="s">
        <v>492</v>
      </c>
      <c r="B12" s="668">
        <v>1617107</v>
      </c>
      <c r="C12" s="668">
        <v>1939410.7036625701</v>
      </c>
      <c r="D12" s="1240">
        <f t="shared" si="0"/>
        <v>0.83381358932695337</v>
      </c>
      <c r="E12" s="5"/>
      <c r="F12" s="5"/>
      <c r="G12" s="5"/>
      <c r="Q12" s="263"/>
      <c r="R12" s="1288"/>
    </row>
    <row r="13" spans="1:18" ht="26.25">
      <c r="A13" s="667" t="s">
        <v>493</v>
      </c>
      <c r="B13" s="668">
        <v>1725802</v>
      </c>
      <c r="C13" s="668">
        <v>2012995.43601726</v>
      </c>
      <c r="D13" s="1240">
        <f t="shared" si="0"/>
        <v>0.85733030940920751</v>
      </c>
      <c r="E13" s="5"/>
      <c r="F13" s="5"/>
      <c r="G13" s="5"/>
      <c r="Q13" s="263"/>
      <c r="R13" s="1288"/>
    </row>
    <row r="14" spans="1:18" ht="26.25">
      <c r="A14" s="667" t="s">
        <v>494</v>
      </c>
      <c r="B14" s="668">
        <v>1837104</v>
      </c>
      <c r="C14" s="668">
        <v>2050906.62490762</v>
      </c>
      <c r="D14" s="1240">
        <f t="shared" si="0"/>
        <v>0.89575214087708632</v>
      </c>
      <c r="E14" s="104"/>
      <c r="F14" s="5"/>
      <c r="G14" s="5"/>
      <c r="Q14" s="263"/>
      <c r="R14" s="1288"/>
    </row>
    <row r="15" spans="1:18" ht="26.25">
      <c r="A15" s="667" t="s">
        <v>597</v>
      </c>
      <c r="B15" s="668">
        <f>+'III.5.3.Afil. SVDS'!B15</f>
        <v>1935968</v>
      </c>
      <c r="C15" s="668">
        <v>2202518.1965998798</v>
      </c>
      <c r="D15" s="1240">
        <f t="shared" si="0"/>
        <v>0.87897934418368728</v>
      </c>
      <c r="E15" s="5"/>
      <c r="F15" s="5"/>
      <c r="G15" s="5"/>
      <c r="I15" s="6"/>
      <c r="J15"/>
      <c r="Q15" s="263"/>
      <c r="R15" s="1288"/>
    </row>
    <row r="16" spans="1:18" ht="26.25">
      <c r="A16" s="667" t="s">
        <v>598</v>
      </c>
      <c r="B16" s="668">
        <v>1924919</v>
      </c>
      <c r="C16" s="668">
        <v>2299463.3115164302</v>
      </c>
      <c r="D16" s="1240">
        <f t="shared" si="0"/>
        <v>0.8371166395042724</v>
      </c>
      <c r="E16" s="5"/>
      <c r="F16" s="5"/>
      <c r="G16" s="5"/>
      <c r="I16" s="6"/>
      <c r="Q16" s="263"/>
      <c r="R16" s="1288"/>
    </row>
    <row r="17" spans="1:18" ht="26.25">
      <c r="A17" s="667" t="s">
        <v>547</v>
      </c>
      <c r="B17" s="668">
        <v>1747440</v>
      </c>
      <c r="C17" s="668">
        <v>2045876.3979077199</v>
      </c>
      <c r="D17" s="1240">
        <f t="shared" si="0"/>
        <v>0.85412784554681531</v>
      </c>
      <c r="E17" s="5"/>
      <c r="F17" s="5"/>
      <c r="G17" s="5"/>
      <c r="I17" s="6"/>
      <c r="Q17" s="263"/>
      <c r="R17" s="1288"/>
    </row>
    <row r="18" spans="1:18" ht="26.25">
      <c r="A18" s="667" t="s">
        <v>498</v>
      </c>
      <c r="B18" s="668">
        <v>1972032</v>
      </c>
      <c r="C18" s="669">
        <v>2170910.4636014798</v>
      </c>
      <c r="D18" s="1240">
        <f t="shared" si="0"/>
        <v>0.90838937536302355</v>
      </c>
      <c r="E18" s="5"/>
      <c r="F18" s="5"/>
      <c r="G18" s="5"/>
      <c r="I18" s="6"/>
      <c r="Q18" s="263"/>
      <c r="R18" s="1288"/>
    </row>
    <row r="19" spans="1:18" ht="26.25">
      <c r="A19" s="667" t="s">
        <v>569</v>
      </c>
      <c r="B19" s="668">
        <v>2020997</v>
      </c>
      <c r="C19" s="669">
        <v>2253696.5098291901</v>
      </c>
      <c r="D19" s="1240">
        <f t="shared" si="0"/>
        <v>0.89674762825682031</v>
      </c>
      <c r="E19" s="5"/>
      <c r="F19" s="5"/>
      <c r="G19" s="5"/>
      <c r="I19" s="6"/>
      <c r="Q19" s="263"/>
      <c r="R19" s="1288"/>
    </row>
    <row r="20" spans="1:18" ht="26.25">
      <c r="A20" s="667" t="s">
        <v>570</v>
      </c>
      <c r="B20" s="668">
        <f>+Tabla7[[#This Row],[Cotizantes]]</f>
        <v>2050266</v>
      </c>
      <c r="C20" s="669">
        <v>2308209</v>
      </c>
      <c r="D20" s="1240">
        <f t="shared" si="0"/>
        <v>0.88824972088749332</v>
      </c>
      <c r="E20" s="5"/>
      <c r="F20" s="5"/>
      <c r="G20" s="5"/>
      <c r="I20" s="6"/>
      <c r="Q20" s="263"/>
      <c r="R20" s="1288"/>
    </row>
    <row r="21" spans="1:18" ht="26.25">
      <c r="A21" s="667" t="s">
        <v>501</v>
      </c>
      <c r="B21" s="668">
        <v>2219499</v>
      </c>
      <c r="C21" s="669">
        <v>2445484</v>
      </c>
      <c r="D21" s="1240">
        <f t="shared" si="0"/>
        <v>0.90759088998333259</v>
      </c>
      <c r="E21" s="5"/>
      <c r="F21" s="5"/>
      <c r="G21" s="5"/>
      <c r="I21" s="6"/>
      <c r="Q21" s="263"/>
      <c r="R21" s="1288"/>
    </row>
    <row r="22" spans="1:18" ht="26.25">
      <c r="A22" s="667" t="str">
        <f>+Tabla7[[#This Row],[Año]]</f>
        <v>Mar.2025</v>
      </c>
      <c r="B22" s="668">
        <f>+Tabla7[[#This Row],[Cotizantes]]</f>
        <v>2230869</v>
      </c>
      <c r="C22" s="669">
        <f>+'Resumen '!B65</f>
        <v>2445484</v>
      </c>
      <c r="D22" s="1240">
        <f>B22/C22</f>
        <v>0.91224027636247063</v>
      </c>
      <c r="E22" s="5"/>
      <c r="F22" s="5"/>
      <c r="G22" s="5"/>
      <c r="I22" s="6"/>
      <c r="Q22" s="263"/>
      <c r="R22" s="1288"/>
    </row>
    <row r="23" spans="1:18" ht="80.25" customHeight="1">
      <c r="A23" s="1459" t="s">
        <v>604</v>
      </c>
      <c r="B23" s="1459"/>
      <c r="C23" s="1459"/>
      <c r="D23" s="1459"/>
      <c r="Q23" s="263"/>
      <c r="R23" s="1288"/>
    </row>
    <row r="24" spans="1:18" ht="20.25">
      <c r="Q24" s="263"/>
      <c r="R24" s="1288"/>
    </row>
    <row r="25" spans="1:18" ht="20.25">
      <c r="Q25" s="263"/>
      <c r="R25" s="1288"/>
    </row>
    <row r="39" ht="50.25" customHeight="1"/>
    <row r="45" ht="68.25" customHeight="1"/>
  </sheetData>
  <mergeCells count="3">
    <mergeCell ref="A1:N1"/>
    <mergeCell ref="A23:D23"/>
    <mergeCell ref="A2:N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I40"/>
  <sheetViews>
    <sheetView showGridLines="0" view="pageBreakPreview" zoomScale="70" zoomScaleNormal="100" zoomScaleSheetLayoutView="70" workbookViewId="0">
      <selection activeCell="P23" sqref="P23:P24"/>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36" customFormat="1" ht="53.25" customHeight="1">
      <c r="A1" s="1461" t="s">
        <v>605</v>
      </c>
      <c r="B1" s="1461"/>
      <c r="C1" s="1461"/>
      <c r="D1" s="1461"/>
      <c r="E1" s="1461"/>
      <c r="F1" s="1461"/>
      <c r="G1" s="1461"/>
      <c r="H1" s="1461"/>
    </row>
    <row r="2" spans="1:9" s="436" customFormat="1" ht="30.75" customHeight="1">
      <c r="A2" s="1462" t="str">
        <f>+'Resumen '!O3</f>
        <v>Período: Marzo 2025</v>
      </c>
      <c r="B2" s="1462"/>
      <c r="C2" s="1462"/>
      <c r="D2" s="1462"/>
      <c r="E2" s="1462"/>
      <c r="F2" s="1462"/>
      <c r="G2" s="1462"/>
      <c r="H2" s="1462"/>
    </row>
    <row r="3" spans="1:9" ht="9.75" customHeight="1">
      <c r="A3" s="1460"/>
      <c r="B3" s="1460"/>
      <c r="C3" s="1460"/>
      <c r="D3" s="1460"/>
      <c r="E3" s="1460"/>
      <c r="F3" s="324"/>
      <c r="G3" s="324"/>
      <c r="H3" s="324"/>
    </row>
    <row r="4" spans="1:9" s="63" customFormat="1">
      <c r="A4" s="670" t="s">
        <v>220</v>
      </c>
      <c r="B4" s="670" t="s">
        <v>221</v>
      </c>
      <c r="C4" s="670" t="s">
        <v>222</v>
      </c>
      <c r="D4" s="62"/>
      <c r="E4" s="378"/>
      <c r="F4" s="378"/>
      <c r="G4" s="378"/>
      <c r="H4" s="378"/>
    </row>
    <row r="5" spans="1:9">
      <c r="A5" s="671" t="s">
        <v>606</v>
      </c>
      <c r="B5" s="672">
        <f>+'Resumen '!K18</f>
        <v>36078</v>
      </c>
      <c r="C5" s="673">
        <f>+Tabla5759[[#This Row],[Cotizantes]]/B15</f>
        <v>1.6172173265216378E-2</v>
      </c>
      <c r="D5" s="42"/>
      <c r="E5" s="378"/>
      <c r="F5" s="378"/>
      <c r="G5" s="378"/>
      <c r="H5" s="378"/>
      <c r="I5" s="44"/>
    </row>
    <row r="6" spans="1:9">
      <c r="A6" s="674" t="s">
        <v>607</v>
      </c>
      <c r="B6" s="672">
        <f>+'Resumen '!K19</f>
        <v>254674</v>
      </c>
      <c r="C6" s="673">
        <f>+Tabla5759[[#This Row],[Cotizantes]]/B15</f>
        <v>0.11415910122916227</v>
      </c>
      <c r="D6" s="42"/>
      <c r="E6" s="378"/>
      <c r="F6" s="378"/>
      <c r="G6" s="378"/>
      <c r="H6" s="378"/>
      <c r="I6" s="44"/>
    </row>
    <row r="7" spans="1:9">
      <c r="A7" s="674" t="s">
        <v>608</v>
      </c>
      <c r="B7" s="672">
        <f>+'Resumen '!K20</f>
        <v>328440</v>
      </c>
      <c r="C7" s="673">
        <f>+Tabla5759[[#This Row],[Cotizantes]]/B15</f>
        <v>0.14722513962047973</v>
      </c>
      <c r="D7" s="42"/>
      <c r="E7" s="378"/>
      <c r="F7" s="378"/>
      <c r="G7" s="378"/>
      <c r="H7" s="378"/>
      <c r="I7" s="44"/>
    </row>
    <row r="8" spans="1:9">
      <c r="A8" s="674" t="s">
        <v>609</v>
      </c>
      <c r="B8" s="672">
        <f>+'Resumen '!K21</f>
        <v>343116</v>
      </c>
      <c r="C8" s="673">
        <f>+Tabla5759[[#This Row],[Cotizantes]]/B15</f>
        <v>0.15380374194988589</v>
      </c>
      <c r="D8" s="42"/>
      <c r="E8" s="378"/>
      <c r="F8" s="378"/>
      <c r="G8" s="378"/>
      <c r="H8" s="378"/>
      <c r="I8" s="44"/>
    </row>
    <row r="9" spans="1:9">
      <c r="A9" s="674" t="s">
        <v>610</v>
      </c>
      <c r="B9" s="672">
        <f>+'Resumen '!K22</f>
        <v>292221</v>
      </c>
      <c r="C9" s="673">
        <f>+Tabla5759[[#This Row],[Cotizantes]]/B15</f>
        <v>0.13098976228545917</v>
      </c>
      <c r="D9" s="42"/>
      <c r="E9" s="378"/>
      <c r="F9" s="378"/>
      <c r="G9" s="378"/>
      <c r="H9" s="378"/>
      <c r="I9" s="44"/>
    </row>
    <row r="10" spans="1:9">
      <c r="A10" s="674" t="s">
        <v>611</v>
      </c>
      <c r="B10" s="672">
        <f>+'Resumen '!K23</f>
        <v>251807</v>
      </c>
      <c r="C10" s="673">
        <f>+Tabla5759[[#This Row],[Cotizantes]]/B15</f>
        <v>0.11287395180981044</v>
      </c>
      <c r="D10" s="42"/>
      <c r="E10" s="378"/>
      <c r="F10" s="378"/>
      <c r="G10" s="378"/>
      <c r="H10" s="378"/>
    </row>
    <row r="11" spans="1:9">
      <c r="A11" s="674" t="s">
        <v>612</v>
      </c>
      <c r="B11" s="672">
        <f>+'Resumen '!K24</f>
        <v>216428</v>
      </c>
      <c r="C11" s="673">
        <f>+Tabla5759[[#This Row],[Cotizantes]]/B15</f>
        <v>9.7015109358729715E-2</v>
      </c>
      <c r="D11" s="42"/>
      <c r="E11" s="378"/>
      <c r="F11" s="378"/>
      <c r="G11" s="378"/>
      <c r="H11" s="378"/>
    </row>
    <row r="12" spans="1:9">
      <c r="A12" s="674" t="s">
        <v>613</v>
      </c>
      <c r="B12" s="672">
        <f>+'Resumen '!K25</f>
        <v>172895</v>
      </c>
      <c r="C12" s="673">
        <f>+Tabla5759[[#This Row],[Cotizantes]]/B15</f>
        <v>7.7501188998547202E-2</v>
      </c>
      <c r="D12" s="45"/>
      <c r="E12" s="378"/>
      <c r="F12" s="378"/>
      <c r="G12" s="378"/>
      <c r="H12" s="378"/>
      <c r="I12" s="44"/>
    </row>
    <row r="13" spans="1:9">
      <c r="A13" s="674" t="s">
        <v>614</v>
      </c>
      <c r="B13" s="672">
        <f>+'Resumen '!K26</f>
        <v>137313</v>
      </c>
      <c r="C13" s="673">
        <f>+Tabla5759[[#This Row],[Cotizantes]]/B15</f>
        <v>6.1551350617181019E-2</v>
      </c>
      <c r="D13" s="42"/>
      <c r="E13" s="378"/>
      <c r="F13" s="378"/>
      <c r="G13" s="378"/>
      <c r="H13" s="378"/>
      <c r="I13" s="44"/>
    </row>
    <row r="14" spans="1:9">
      <c r="A14" s="674" t="s">
        <v>615</v>
      </c>
      <c r="B14" s="672">
        <f>+'Resumen '!K27</f>
        <v>197897</v>
      </c>
      <c r="C14" s="673">
        <f>+Tabla5759[[#This Row],[Cotizantes]]/B15</f>
        <v>8.8708480865528183E-2</v>
      </c>
      <c r="D14" s="42"/>
      <c r="E14" s="378"/>
      <c r="F14" s="378"/>
      <c r="G14" s="378"/>
      <c r="H14" s="378"/>
      <c r="I14" s="44"/>
    </row>
    <row r="15" spans="1:9">
      <c r="A15" s="807" t="s">
        <v>185</v>
      </c>
      <c r="B15" s="808">
        <f>SUM(B5:B14)</f>
        <v>2230869</v>
      </c>
      <c r="C15" s="809">
        <v>1</v>
      </c>
      <c r="D15" s="42"/>
      <c r="E15" s="378"/>
      <c r="F15" s="378"/>
      <c r="G15" s="378"/>
      <c r="H15" s="378"/>
      <c r="I15" s="44"/>
    </row>
    <row r="16" spans="1:9" ht="23.25" customHeight="1">
      <c r="A16" s="1050" t="s">
        <v>616</v>
      </c>
      <c r="B16" s="13"/>
      <c r="C16" s="13"/>
      <c r="D16" s="13"/>
      <c r="I16" s="44"/>
    </row>
    <row r="17" spans="1:9" ht="23.25" customHeight="1">
      <c r="E17" s="34"/>
      <c r="F17" s="34"/>
      <c r="G17" s="34"/>
      <c r="H17" s="34"/>
      <c r="I17" s="44"/>
    </row>
    <row r="18" spans="1:9" ht="23.25" customHeight="1">
      <c r="I18" s="44"/>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row r="38" spans="1:8" ht="23.25" customHeight="1">
      <c r="A38" s="18"/>
      <c r="B38" s="18"/>
      <c r="C38" s="18"/>
      <c r="D38" s="18"/>
      <c r="E38" s="18"/>
      <c r="F38" s="18"/>
      <c r="G38" s="18"/>
      <c r="H38" s="18"/>
    </row>
    <row r="39" spans="1:8" ht="23.25" customHeight="1">
      <c r="A39" s="18"/>
      <c r="B39" s="18"/>
      <c r="C39" s="18"/>
      <c r="D39" s="18"/>
      <c r="E39" s="18"/>
      <c r="F39" s="18"/>
      <c r="G39" s="18"/>
      <c r="H39" s="18"/>
    </row>
    <row r="40" spans="1:8" ht="23.25" customHeight="1">
      <c r="A40" s="18"/>
      <c r="B40" s="18"/>
      <c r="C40" s="18"/>
      <c r="D40" s="18"/>
      <c r="E40" s="18"/>
      <c r="F40" s="18"/>
      <c r="G40" s="18"/>
      <c r="H40" s="18"/>
    </row>
  </sheetData>
  <mergeCells count="3">
    <mergeCell ref="A3:E3"/>
    <mergeCell ref="A1:H1"/>
    <mergeCell ref="A2:H2"/>
  </mergeCells>
  <conditionalFormatting sqref="B5:B14">
    <cfRule type="cellIs" dxfId="504"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70" zoomScaleNormal="100" zoomScaleSheetLayoutView="70" workbookViewId="0">
      <selection activeCell="J13" sqref="J13:M21"/>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36" customFormat="1" ht="49.5" customHeight="1">
      <c r="A1" s="1445" t="s">
        <v>617</v>
      </c>
      <c r="B1" s="1446"/>
      <c r="C1" s="1446"/>
      <c r="D1" s="1446"/>
      <c r="E1" s="1446"/>
      <c r="F1" s="1446"/>
      <c r="G1" s="1446"/>
      <c r="H1" s="1446"/>
      <c r="I1" s="1463"/>
    </row>
    <row r="2" spans="1:9" s="436" customFormat="1" ht="29.25" customHeight="1" thickBot="1">
      <c r="A2" s="1464" t="str">
        <f>+'Resumen '!O3</f>
        <v>Período: Marzo 2025</v>
      </c>
      <c r="B2" s="1465"/>
      <c r="C2" s="1465"/>
      <c r="D2" s="1465"/>
      <c r="E2" s="1465"/>
      <c r="F2" s="1465"/>
      <c r="G2" s="1465"/>
      <c r="H2" s="1465"/>
      <c r="I2" s="1466"/>
    </row>
    <row r="3" spans="1:9" ht="27" customHeight="1">
      <c r="A3" s="46"/>
      <c r="B3" s="46"/>
      <c r="C3" s="46"/>
      <c r="G3" s="18"/>
      <c r="H3" s="46"/>
      <c r="I3" s="46"/>
    </row>
    <row r="4" spans="1:9" ht="44.25" customHeight="1">
      <c r="A4" s="675" t="s">
        <v>618</v>
      </c>
      <c r="B4" s="676" t="s">
        <v>221</v>
      </c>
      <c r="C4" s="677" t="s">
        <v>222</v>
      </c>
    </row>
    <row r="5" spans="1:9">
      <c r="A5" s="678" t="s">
        <v>619</v>
      </c>
      <c r="B5" s="1042">
        <f>+'Resumen '!K32</f>
        <v>808360</v>
      </c>
      <c r="C5" s="679">
        <f>+Tabla20[[#This Row],[Cotizantes]]/B14</f>
        <v>0.36235206997811165</v>
      </c>
    </row>
    <row r="6" spans="1:9">
      <c r="A6" s="678" t="s">
        <v>620</v>
      </c>
      <c r="B6" s="1042">
        <f>+'Resumen '!K33</f>
        <v>878034</v>
      </c>
      <c r="C6" s="679">
        <f>+Tabla20[[#This Row],[Cotizantes]]/B14</f>
        <v>0.39358384557766501</v>
      </c>
    </row>
    <row r="7" spans="1:9">
      <c r="A7" s="678" t="s">
        <v>621</v>
      </c>
      <c r="B7" s="1042">
        <f>+'Resumen '!K34</f>
        <v>244014</v>
      </c>
      <c r="C7" s="679">
        <f>+Tabla20[[#This Row],[Cotizantes]]/B14</f>
        <v>0.10938069424963993</v>
      </c>
    </row>
    <row r="8" spans="1:9">
      <c r="A8" s="678" t="s">
        <v>622</v>
      </c>
      <c r="B8" s="1042">
        <f>+'Resumen '!K35</f>
        <v>154824</v>
      </c>
      <c r="C8" s="679">
        <f>+Tabla20[[#This Row],[Cotizantes]]/B14</f>
        <v>6.9400758179884156E-2</v>
      </c>
    </row>
    <row r="9" spans="1:9">
      <c r="A9" s="678" t="s">
        <v>623</v>
      </c>
      <c r="B9" s="1042">
        <f>+'Resumen '!K36</f>
        <v>79055</v>
      </c>
      <c r="C9" s="679">
        <f>+Tabla20[[#This Row],[Cotizantes]]/B14</f>
        <v>3.5436863392695854E-2</v>
      </c>
    </row>
    <row r="10" spans="1:9">
      <c r="A10" s="678" t="s">
        <v>624</v>
      </c>
      <c r="B10" s="1042">
        <f>+'Resumen '!K37</f>
        <v>28176</v>
      </c>
      <c r="C10" s="679">
        <f>+Tabla20[[#This Row],[Cotizantes]]/B14</f>
        <v>1.2630055821296544E-2</v>
      </c>
    </row>
    <row r="11" spans="1:9">
      <c r="A11" s="678" t="s">
        <v>625</v>
      </c>
      <c r="B11" s="1042">
        <f>+'Resumen '!K38</f>
        <v>13294</v>
      </c>
      <c r="C11" s="679">
        <f>+Tabla20[[#This Row],[Cotizantes]]/B14</f>
        <v>5.9591127941622749E-3</v>
      </c>
    </row>
    <row r="12" spans="1:9">
      <c r="A12" s="678" t="s">
        <v>626</v>
      </c>
      <c r="B12" s="1042">
        <f>+'Resumen '!K39</f>
        <v>14459</v>
      </c>
      <c r="C12" s="679">
        <f>+Tabla20[[#This Row],[Cotizantes]]/B14</f>
        <v>6.4813308177217041E-3</v>
      </c>
    </row>
    <row r="13" spans="1:9">
      <c r="A13" s="683" t="s">
        <v>627</v>
      </c>
      <c r="B13" s="1042">
        <f>+'Resumen '!K40</f>
        <v>10653</v>
      </c>
      <c r="C13" s="679">
        <f>+Tabla20[[#This Row],[Cotizantes]]/B14</f>
        <v>4.775269188822831E-3</v>
      </c>
    </row>
    <row r="14" spans="1:9">
      <c r="A14" s="680" t="s">
        <v>185</v>
      </c>
      <c r="B14" s="681">
        <f>SUM(B5:B13)</f>
        <v>2230869</v>
      </c>
      <c r="C14" s="682">
        <f>SUM(C5:C13)</f>
        <v>0.99999999999999989</v>
      </c>
    </row>
    <row r="15" spans="1:9" ht="23.25" customHeight="1">
      <c r="A15" s="314" t="s">
        <v>628</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493"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5"/>
  <sheetViews>
    <sheetView showGridLines="0" view="pageBreakPreview" zoomScale="40" zoomScaleNormal="70" zoomScaleSheetLayoutView="40" workbookViewId="0">
      <pane xSplit="1" ySplit="2" topLeftCell="B3" activePane="bottomRight" state="frozen"/>
      <selection pane="topRight" activeCell="B1" sqref="B1"/>
      <selection pane="bottomLeft" activeCell="A3" sqref="A3"/>
      <selection pane="bottomRight" activeCell="O20" sqref="O20:U45"/>
    </sheetView>
  </sheetViews>
  <sheetFormatPr baseColWidth="10" defaultColWidth="11.42578125" defaultRowHeight="14.25"/>
  <cols>
    <col min="1" max="1" width="0.5703125" style="253" customWidth="1"/>
    <col min="2" max="2" width="23.140625" style="253" customWidth="1"/>
    <col min="3" max="4" width="27.140625" style="253" customWidth="1"/>
    <col min="5" max="5" width="27" style="253" customWidth="1"/>
    <col min="6" max="8" width="32" style="253" customWidth="1"/>
    <col min="9" max="9" width="20.7109375" style="253" customWidth="1"/>
    <col min="10" max="10" width="20.7109375" style="850" customWidth="1"/>
    <col min="11" max="11" width="26.140625" style="850" customWidth="1"/>
    <col min="12" max="12" width="20.7109375" style="850" customWidth="1"/>
    <col min="13" max="13" width="9.5703125" style="850" customWidth="1"/>
    <col min="14" max="15" width="11.42578125" style="253"/>
    <col min="16" max="16" width="12.5703125" style="253" bestFit="1" customWidth="1"/>
    <col min="17" max="17" width="13.140625" style="253" bestFit="1" customWidth="1"/>
    <col min="18" max="18" width="12.85546875" style="253" bestFit="1" customWidth="1"/>
    <col min="19" max="19" width="13.42578125" style="253" bestFit="1" customWidth="1"/>
    <col min="20" max="20" width="14" style="253" bestFit="1" customWidth="1"/>
    <col min="21" max="21" width="13.5703125" style="253" bestFit="1" customWidth="1"/>
    <col min="22" max="22" width="13" style="253" bestFit="1" customWidth="1"/>
    <col min="23" max="16384" width="11.42578125" style="253"/>
  </cols>
  <sheetData>
    <row r="1" spans="2:13" s="849" customFormat="1" ht="65.25" customHeight="1">
      <c r="B1" s="1428" t="s">
        <v>629</v>
      </c>
      <c r="C1" s="1428"/>
      <c r="D1" s="1428"/>
      <c r="E1" s="1428"/>
      <c r="F1" s="1428"/>
      <c r="G1" s="1428"/>
      <c r="H1" s="1428"/>
      <c r="I1" s="1428"/>
      <c r="J1" s="1428"/>
      <c r="K1" s="1428"/>
      <c r="L1" s="1428"/>
      <c r="M1" s="1428"/>
    </row>
    <row r="2" spans="2:13" s="849" customFormat="1" ht="37.5" customHeight="1">
      <c r="B2" s="1467" t="str">
        <f>+'Resumen '!O4</f>
        <v>Período:  Diciembre 2008 - Marzo 2025</v>
      </c>
      <c r="C2" s="1467"/>
      <c r="D2" s="1467"/>
      <c r="E2" s="1467"/>
      <c r="F2" s="1467"/>
      <c r="G2" s="1467"/>
      <c r="H2" s="1467"/>
      <c r="I2" s="1467"/>
      <c r="J2" s="1467"/>
      <c r="K2" s="1467"/>
      <c r="L2" s="1467"/>
      <c r="M2" s="1467"/>
    </row>
    <row r="3" spans="2:13" ht="19.5" customHeight="1">
      <c r="B3" s="253" t="s">
        <v>525</v>
      </c>
    </row>
    <row r="4" spans="2:13" s="844" customFormat="1" ht="60" customHeight="1">
      <c r="B4" s="684" t="s">
        <v>268</v>
      </c>
      <c r="C4" s="792" t="s">
        <v>630</v>
      </c>
      <c r="D4" s="793" t="s">
        <v>631</v>
      </c>
      <c r="E4" s="792" t="s">
        <v>632</v>
      </c>
      <c r="F4" s="792" t="s">
        <v>633</v>
      </c>
      <c r="G4" s="792" t="s">
        <v>634</v>
      </c>
      <c r="H4" s="794" t="s">
        <v>635</v>
      </c>
      <c r="J4" s="851"/>
      <c r="K4" s="851"/>
      <c r="L4" s="851"/>
      <c r="M4" s="851"/>
    </row>
    <row r="5" spans="2:13" s="844" customFormat="1" ht="28.5" customHeight="1">
      <c r="B5" s="839">
        <v>39783</v>
      </c>
      <c r="C5" s="840">
        <v>1165631</v>
      </c>
      <c r="D5" s="840">
        <v>818089</v>
      </c>
      <c r="E5" s="841">
        <f>+Tabla63[[#This Row],[Afiliados Femeninos]]+Tabla63[[#This Row],[Afiliados Masculino]]</f>
        <v>1983720</v>
      </c>
      <c r="F5" s="840">
        <v>634008</v>
      </c>
      <c r="G5" s="840">
        <v>484285</v>
      </c>
      <c r="H5" s="842">
        <f>+Tabla63[[#This Row],[Cotizantes Femenino ]]+Tabla63[[#This Row],[Cotizantes Masculinos]]</f>
        <v>1118293</v>
      </c>
      <c r="I5" s="843"/>
      <c r="J5" s="851"/>
      <c r="K5" s="851"/>
      <c r="L5" s="851"/>
      <c r="M5" s="851"/>
    </row>
    <row r="6" spans="2:13" s="844" customFormat="1" ht="28.5" customHeight="1">
      <c r="B6" s="839">
        <v>40148</v>
      </c>
      <c r="C6" s="840">
        <v>1281904</v>
      </c>
      <c r="D6" s="840">
        <v>911986</v>
      </c>
      <c r="E6" s="841">
        <f>+Tabla63[[#This Row],[Afiliados Femeninos]]+Tabla63[[#This Row],[Afiliados Masculino]]</f>
        <v>2193890</v>
      </c>
      <c r="F6" s="840">
        <v>675015</v>
      </c>
      <c r="G6" s="840">
        <v>514586</v>
      </c>
      <c r="H6" s="842">
        <f>+Tabla63[[#This Row],[Cotizantes Femenino ]]+Tabla63[[#This Row],[Cotizantes Masculinos]]</f>
        <v>1189601</v>
      </c>
      <c r="I6" s="843"/>
      <c r="J6" s="851"/>
      <c r="K6" s="851"/>
      <c r="L6" s="851"/>
      <c r="M6" s="851"/>
    </row>
    <row r="7" spans="2:13" s="844" customFormat="1" ht="28.5" customHeight="1">
      <c r="B7" s="839">
        <v>40513</v>
      </c>
      <c r="C7" s="840">
        <v>1383536</v>
      </c>
      <c r="D7" s="840">
        <v>991247</v>
      </c>
      <c r="E7" s="841">
        <f>+Tabla63[[#This Row],[Afiliados Femeninos]]+Tabla63[[#This Row],[Afiliados Masculino]]</f>
        <v>2374783</v>
      </c>
      <c r="F7" s="840">
        <v>702422</v>
      </c>
      <c r="G7" s="840">
        <v>540358</v>
      </c>
      <c r="H7" s="842">
        <f>+Tabla63[[#This Row],[Cotizantes Femenino ]]+Tabla63[[#This Row],[Cotizantes Masculinos]]</f>
        <v>1242780</v>
      </c>
      <c r="I7" s="843"/>
      <c r="J7" s="851"/>
      <c r="K7" s="851"/>
      <c r="L7" s="851"/>
      <c r="M7" s="851"/>
    </row>
    <row r="8" spans="2:13" s="844" customFormat="1" ht="28.5" customHeight="1">
      <c r="B8" s="839">
        <v>40878</v>
      </c>
      <c r="C8" s="840">
        <v>1480731</v>
      </c>
      <c r="D8" s="840">
        <v>1072243</v>
      </c>
      <c r="E8" s="841">
        <f>+Tabla63[[#This Row],[Afiliados Femeninos]]+Tabla63[[#This Row],[Afiliados Masculino]]</f>
        <v>2552974</v>
      </c>
      <c r="F8" s="840">
        <v>726141</v>
      </c>
      <c r="G8" s="840">
        <v>564996</v>
      </c>
      <c r="H8" s="842">
        <f>+Tabla63[[#This Row],[Cotizantes Femenino ]]+Tabla63[[#This Row],[Cotizantes Masculinos]]</f>
        <v>1291137</v>
      </c>
      <c r="I8" s="843"/>
      <c r="J8" s="851"/>
      <c r="K8" s="851"/>
      <c r="L8" s="851"/>
      <c r="M8" s="851"/>
    </row>
    <row r="9" spans="2:13" s="844" customFormat="1" ht="28.5" customHeight="1">
      <c r="B9" s="839">
        <v>41244</v>
      </c>
      <c r="C9" s="840">
        <v>1570504</v>
      </c>
      <c r="D9" s="840">
        <v>1143945</v>
      </c>
      <c r="E9" s="841">
        <f>+Tabla63[[#This Row],[Afiliados Femeninos]]+Tabla63[[#This Row],[Afiliados Masculino]]</f>
        <v>2714449</v>
      </c>
      <c r="F9" s="840">
        <v>770060</v>
      </c>
      <c r="G9" s="840">
        <v>606906</v>
      </c>
      <c r="H9" s="842">
        <f>+Tabla63[[#This Row],[Cotizantes Femenino ]]+Tabla63[[#This Row],[Cotizantes Masculinos]]</f>
        <v>1376966</v>
      </c>
      <c r="I9" s="843"/>
      <c r="J9" s="851"/>
      <c r="K9" s="851"/>
      <c r="L9" s="851"/>
      <c r="M9" s="851"/>
    </row>
    <row r="10" spans="2:13" s="844" customFormat="1" ht="28.5" customHeight="1">
      <c r="B10" s="839">
        <v>41609</v>
      </c>
      <c r="C10" s="840">
        <v>1661097</v>
      </c>
      <c r="D10" s="840">
        <v>1220033</v>
      </c>
      <c r="E10" s="841">
        <f>+Tabla63[[#This Row],[Afiliados Femeninos]]+Tabla63[[#This Row],[Afiliados Masculino]]</f>
        <v>2881130</v>
      </c>
      <c r="F10" s="840">
        <v>835620</v>
      </c>
      <c r="G10" s="840">
        <v>672772</v>
      </c>
      <c r="H10" s="842">
        <f>+Tabla63[[#This Row],[Cotizantes Femenino ]]+Tabla63[[#This Row],[Cotizantes Masculinos]]</f>
        <v>1508392</v>
      </c>
      <c r="I10" s="843"/>
      <c r="J10" s="851"/>
      <c r="K10" s="851"/>
      <c r="L10" s="851"/>
      <c r="M10" s="851"/>
    </row>
    <row r="11" spans="2:13" s="844" customFormat="1" ht="28.5" customHeight="1">
      <c r="B11" s="839">
        <v>41974</v>
      </c>
      <c r="C11" s="840">
        <v>1759926</v>
      </c>
      <c r="D11" s="840">
        <v>1309974</v>
      </c>
      <c r="E11" s="841">
        <f>+Tabla63[[#This Row],[Afiliados Femeninos]]+Tabla63[[#This Row],[Afiliados Masculino]]</f>
        <v>3069900</v>
      </c>
      <c r="F11" s="840">
        <v>892937</v>
      </c>
      <c r="G11" s="840">
        <v>724170</v>
      </c>
      <c r="H11" s="842">
        <f>+Tabla63[[#This Row],[Cotizantes Femenino ]]+Tabla63[[#This Row],[Cotizantes Masculinos]]</f>
        <v>1617107</v>
      </c>
      <c r="J11" s="851"/>
      <c r="K11" s="851"/>
      <c r="L11" s="851"/>
      <c r="M11" s="851"/>
    </row>
    <row r="12" spans="2:13" s="844" customFormat="1" ht="28.5" customHeight="1">
      <c r="B12" s="839">
        <v>42339</v>
      </c>
      <c r="C12" s="840">
        <v>1864734</v>
      </c>
      <c r="D12" s="840">
        <v>1405023</v>
      </c>
      <c r="E12" s="841">
        <f>+Tabla63[[#This Row],[Afiliados Femeninos]]+Tabla63[[#This Row],[Afiliados Masculino]]</f>
        <v>3269757</v>
      </c>
      <c r="F12" s="840">
        <v>958167</v>
      </c>
      <c r="G12" s="840">
        <v>767635</v>
      </c>
      <c r="H12" s="842">
        <f>+Tabla63[[#This Row],[Cotizantes Femenino ]]+Tabla63[[#This Row],[Cotizantes Masculinos]]</f>
        <v>1725802</v>
      </c>
      <c r="J12" s="851"/>
      <c r="K12" s="851"/>
      <c r="L12" s="851"/>
      <c r="M12" s="851"/>
    </row>
    <row r="13" spans="2:13" s="844" customFormat="1" ht="28.5" customHeight="1">
      <c r="B13" s="839">
        <v>42720</v>
      </c>
      <c r="C13" s="840">
        <v>1974015</v>
      </c>
      <c r="D13" s="840">
        <v>1499879</v>
      </c>
      <c r="E13" s="841">
        <f>+Tabla63[[#This Row],[Afiliados Femeninos]]+Tabla63[[#This Row],[Afiliados Masculino]]</f>
        <v>3473894</v>
      </c>
      <c r="F13" s="840">
        <v>1021381</v>
      </c>
      <c r="G13" s="840">
        <v>815723</v>
      </c>
      <c r="H13" s="842">
        <f>+Tabla63[[#This Row],[Cotizantes Femenino ]]+Tabla63[[#This Row],[Cotizantes Masculinos]]</f>
        <v>1837104</v>
      </c>
      <c r="J13" s="851"/>
      <c r="K13" s="851"/>
      <c r="L13" s="851"/>
      <c r="M13" s="851"/>
    </row>
    <row r="14" spans="2:13" s="844" customFormat="1" ht="28.5" customHeight="1">
      <c r="B14" s="839" t="s">
        <v>636</v>
      </c>
      <c r="C14" s="840">
        <v>2098283</v>
      </c>
      <c r="D14" s="840">
        <v>1605072</v>
      </c>
      <c r="E14" s="841">
        <f>+Tabla63[[#This Row],[Afiliados Femeninos]]+Tabla63[[#This Row],[Afiliados Masculino]]</f>
        <v>3703355</v>
      </c>
      <c r="F14" s="840">
        <v>1067270</v>
      </c>
      <c r="G14" s="840">
        <v>868698</v>
      </c>
      <c r="H14" s="842">
        <f>+Tabla63[[#This Row],[Cotizantes Femenino ]]+Tabla63[[#This Row],[Cotizantes Masculinos]]</f>
        <v>1935968</v>
      </c>
      <c r="J14" s="851"/>
      <c r="K14" s="851"/>
      <c r="L14" s="851"/>
      <c r="M14" s="851"/>
    </row>
    <row r="15" spans="2:13" s="844" customFormat="1" ht="28.5" customHeight="1">
      <c r="B15" s="839">
        <v>43452</v>
      </c>
      <c r="C15" s="840">
        <v>2212375</v>
      </c>
      <c r="D15" s="840">
        <v>1707568</v>
      </c>
      <c r="E15" s="841">
        <f>+Tabla63[[#This Row],[Afiliados Femeninos]]+Tabla63[[#This Row],[Afiliados Masculino]]</f>
        <v>3919943</v>
      </c>
      <c r="F15" s="840">
        <v>1041450</v>
      </c>
      <c r="G15" s="840">
        <v>883469</v>
      </c>
      <c r="H15" s="842">
        <f>+Tabla63[[#This Row],[Cotizantes Femenino ]]+Tabla63[[#This Row],[Cotizantes Masculinos]]</f>
        <v>1924919</v>
      </c>
      <c r="J15" s="851"/>
      <c r="K15" s="851"/>
      <c r="L15" s="851"/>
      <c r="M15" s="851"/>
    </row>
    <row r="16" spans="2:13" s="844" customFormat="1" ht="28.5" customHeight="1">
      <c r="B16" s="839">
        <v>43817</v>
      </c>
      <c r="C16" s="840">
        <v>2321656</v>
      </c>
      <c r="D16" s="840">
        <v>1811487</v>
      </c>
      <c r="E16" s="841">
        <f>+Tabla63[[#This Row],[Afiliados Femeninos]]+Tabla63[[#This Row],[Afiliados Masculino]]</f>
        <v>4133143</v>
      </c>
      <c r="F16" s="840">
        <v>1041450</v>
      </c>
      <c r="G16" s="840">
        <v>883469</v>
      </c>
      <c r="H16" s="842">
        <f>+Tabla63[[#This Row],[Cotizantes Femenino ]]+Tabla63[[#This Row],[Cotizantes Masculinos]]</f>
        <v>1924919</v>
      </c>
      <c r="J16" s="851"/>
      <c r="K16" s="851"/>
      <c r="L16" s="851"/>
      <c r="M16" s="851"/>
    </row>
    <row r="17" spans="2:13" s="844" customFormat="1" ht="28.5" customHeight="1">
      <c r="B17" s="839">
        <v>44183</v>
      </c>
      <c r="C17" s="840">
        <v>2404153</v>
      </c>
      <c r="D17" s="840">
        <v>1891266</v>
      </c>
      <c r="E17" s="841">
        <f>+Tabla63[[#This Row],[Afiliados Femeninos]]+Tabla63[[#This Row],[Afiliados Masculino]]</f>
        <v>4295419</v>
      </c>
      <c r="F17" s="840">
        <v>927727</v>
      </c>
      <c r="G17" s="840">
        <v>819713</v>
      </c>
      <c r="H17" s="842">
        <f>+Tabla63[[#This Row],[Cotizantes Femenino ]]+Tabla63[[#This Row],[Cotizantes Masculinos]]</f>
        <v>1747440</v>
      </c>
      <c r="J17" s="851"/>
      <c r="K17" s="851"/>
      <c r="L17" s="851"/>
      <c r="M17" s="851"/>
    </row>
    <row r="18" spans="2:13" s="844" customFormat="1" ht="28.5" customHeight="1">
      <c r="B18" s="839">
        <v>44548</v>
      </c>
      <c r="C18" s="840">
        <v>2502520</v>
      </c>
      <c r="D18" s="840">
        <v>2009454</v>
      </c>
      <c r="E18" s="841">
        <f>+Tabla63[[#This Row],[Afiliados Femeninos]]+Tabla63[[#This Row],[Afiliados Masculino]]</f>
        <v>4511974</v>
      </c>
      <c r="F18" s="840">
        <v>927727</v>
      </c>
      <c r="G18" s="840">
        <v>819713</v>
      </c>
      <c r="H18" s="842">
        <f>+Tabla63[[#This Row],[Cotizantes Femenino ]]+Tabla63[[#This Row],[Cotizantes Masculinos]]</f>
        <v>1747440</v>
      </c>
      <c r="L18" s="851"/>
      <c r="M18" s="851"/>
    </row>
    <row r="19" spans="2:13" s="844" customFormat="1" ht="28.5" customHeight="1">
      <c r="B19" s="845">
        <v>44913</v>
      </c>
      <c r="C19" s="846">
        <v>2631139</v>
      </c>
      <c r="D19" s="846">
        <v>2157720</v>
      </c>
      <c r="E19" s="841">
        <f>+Tabla63[[#This Row],[Afiliados Femeninos]]+Tabla63[[#This Row],[Afiliados Masculino]]</f>
        <v>4788859</v>
      </c>
      <c r="F19" s="846">
        <v>1055375</v>
      </c>
      <c r="G19" s="846">
        <v>965622</v>
      </c>
      <c r="H19" s="847">
        <v>2020997</v>
      </c>
      <c r="J19" s="851"/>
      <c r="K19" s="851"/>
      <c r="L19" s="851"/>
      <c r="M19" s="851"/>
    </row>
    <row r="20" spans="2:13" s="844" customFormat="1" ht="28.5" customHeight="1">
      <c r="B20" s="845">
        <v>45278</v>
      </c>
      <c r="C20" s="846">
        <v>2755873</v>
      </c>
      <c r="D20" s="846">
        <v>2282259</v>
      </c>
      <c r="E20" s="841">
        <f>+Tabla63[[#This Row],[Afiliados Femeninos]]+Tabla63[[#This Row],[Afiliados Masculino]]</f>
        <v>5038132</v>
      </c>
      <c r="F20" s="846">
        <v>1072372</v>
      </c>
      <c r="G20" s="846">
        <v>977894</v>
      </c>
      <c r="H20" s="847">
        <f>+Tabla63[[#This Row],[Cotizantes Femenino ]]+Tabla63[[#This Row],[Cotizantes Masculinos]]</f>
        <v>2050266</v>
      </c>
      <c r="J20" s="851"/>
      <c r="K20" s="851"/>
      <c r="L20" s="851"/>
      <c r="M20" s="851"/>
    </row>
    <row r="21" spans="2:13" s="844" customFormat="1" ht="28.5" customHeight="1">
      <c r="B21" s="845">
        <v>45644</v>
      </c>
      <c r="C21" s="846">
        <v>2892776</v>
      </c>
      <c r="D21" s="846">
        <v>2417770</v>
      </c>
      <c r="E21" s="841">
        <f>+Tabla63[[#This Row],[Afiliados Femeninos]]+Tabla63[[#This Row],[Afiliados Masculino]]</f>
        <v>5310546</v>
      </c>
      <c r="F21" s="846">
        <v>1146760</v>
      </c>
      <c r="G21" s="846">
        <v>1072739</v>
      </c>
      <c r="H21" s="847">
        <f>+Tabla63[[#This Row],[Cotizantes Femenino ]]+Tabla63[[#This Row],[Cotizantes Masculinos]]</f>
        <v>2219499</v>
      </c>
      <c r="J21" s="851"/>
      <c r="K21" s="851"/>
      <c r="L21" s="851"/>
      <c r="M21" s="851"/>
    </row>
    <row r="22" spans="2:13" s="844" customFormat="1" ht="28.5" customHeight="1">
      <c r="B22" s="1241" t="str">
        <f>+'Resumen '!O5</f>
        <v>Mar.25</v>
      </c>
      <c r="C22" s="846">
        <f>+'Resumen '!B43</f>
        <v>2922193</v>
      </c>
      <c r="D22" s="846">
        <f>+'Resumen '!B44</f>
        <v>2446683</v>
      </c>
      <c r="E22" s="841">
        <f>+Tabla63[[#This Row],[Afiliados Femeninos]]+Tabla63[[#This Row],[Afiliados Masculino]]</f>
        <v>5368876</v>
      </c>
      <c r="F22" s="846">
        <f>+'Resumen '!D43</f>
        <v>1148883</v>
      </c>
      <c r="G22" s="846">
        <f>+'Resumen '!D44</f>
        <v>1081986</v>
      </c>
      <c r="H22" s="847">
        <f>+Tabla63[[#This Row],[Cotizantes Femenino ]]+Tabla63[[#This Row],[Cotizantes Masculinos]]</f>
        <v>2230869</v>
      </c>
      <c r="I22" s="848"/>
      <c r="J22" s="936"/>
      <c r="K22" s="936"/>
      <c r="L22" s="851"/>
      <c r="M22" s="851"/>
    </row>
    <row r="23" spans="2:13" ht="24.75" customHeight="1">
      <c r="B23" s="262" t="s">
        <v>616</v>
      </c>
      <c r="I23" s="268"/>
      <c r="J23" s="852"/>
      <c r="K23" s="852"/>
    </row>
    <row r="24" spans="2:13">
      <c r="B24" s="269"/>
      <c r="C24" s="269"/>
      <c r="D24" s="269"/>
      <c r="E24" s="269"/>
      <c r="F24" s="269"/>
      <c r="G24" s="269"/>
      <c r="H24" s="269"/>
      <c r="I24" s="268"/>
      <c r="J24" s="852"/>
      <c r="K24" s="852"/>
      <c r="L24" s="852"/>
      <c r="M24" s="852"/>
    </row>
    <row r="25" spans="2:13" s="269" customFormat="1">
      <c r="B25" s="387"/>
      <c r="J25" s="853"/>
      <c r="K25" s="853"/>
      <c r="L25" s="853"/>
      <c r="M25" s="853"/>
    </row>
    <row r="26" spans="2:13" s="268" customFormat="1">
      <c r="B26" s="387"/>
      <c r="C26" s="427"/>
      <c r="D26" s="427"/>
      <c r="E26" s="427"/>
      <c r="F26" s="427"/>
      <c r="G26" s="269"/>
      <c r="H26" s="269"/>
      <c r="J26" s="852"/>
      <c r="K26" s="852"/>
      <c r="L26" s="852"/>
      <c r="M26" s="852"/>
    </row>
    <row r="27" spans="2:13" s="268" customFormat="1">
      <c r="J27" s="852"/>
      <c r="K27" s="852"/>
      <c r="L27" s="852"/>
      <c r="M27" s="852"/>
    </row>
    <row r="28" spans="2:13" s="268" customFormat="1">
      <c r="J28" s="852"/>
      <c r="K28" s="852"/>
      <c r="L28" s="852"/>
      <c r="M28" s="852"/>
    </row>
    <row r="29" spans="2:13" s="268" customFormat="1">
      <c r="J29" s="852"/>
      <c r="K29" s="852"/>
      <c r="L29" s="852"/>
      <c r="M29" s="852"/>
    </row>
    <row r="30" spans="2:13" s="268" customFormat="1">
      <c r="J30" s="852"/>
      <c r="K30" s="852"/>
      <c r="L30" s="852"/>
      <c r="M30" s="852"/>
    </row>
    <row r="31" spans="2:13" s="268" customFormat="1">
      <c r="J31" s="852"/>
      <c r="K31" s="852"/>
      <c r="L31" s="852"/>
      <c r="M31" s="852"/>
    </row>
    <row r="32" spans="2:13" s="268" customFormat="1">
      <c r="J32" s="852"/>
      <c r="K32" s="852"/>
      <c r="L32" s="852"/>
      <c r="M32" s="852"/>
    </row>
    <row r="33" spans="2:13" s="268" customFormat="1">
      <c r="J33" s="852"/>
      <c r="K33" s="852"/>
      <c r="L33" s="852"/>
      <c r="M33" s="852"/>
    </row>
    <row r="34" spans="2:13" s="268" customFormat="1">
      <c r="J34" s="852"/>
      <c r="K34" s="852"/>
      <c r="L34" s="852"/>
      <c r="M34" s="852"/>
    </row>
    <row r="35" spans="2:13" s="268" customFormat="1">
      <c r="J35" s="852"/>
      <c r="K35" s="852"/>
      <c r="L35" s="852"/>
      <c r="M35" s="852"/>
    </row>
    <row r="36" spans="2:13" s="268" customFormat="1">
      <c r="J36" s="852"/>
      <c r="K36" s="852"/>
      <c r="L36" s="852"/>
      <c r="M36" s="852"/>
    </row>
    <row r="37" spans="2:13" s="268" customFormat="1">
      <c r="J37" s="852"/>
      <c r="K37" s="852"/>
      <c r="L37" s="852"/>
      <c r="M37" s="852"/>
    </row>
    <row r="38" spans="2:13" s="268" customFormat="1">
      <c r="J38" s="852"/>
      <c r="K38" s="852"/>
      <c r="L38" s="852"/>
      <c r="M38" s="852"/>
    </row>
    <row r="39" spans="2:13" s="268" customFormat="1">
      <c r="J39" s="852"/>
      <c r="K39" s="852"/>
      <c r="L39" s="852"/>
      <c r="M39" s="852"/>
    </row>
    <row r="40" spans="2:13" s="268" customFormat="1">
      <c r="J40" s="852"/>
      <c r="K40" s="852"/>
      <c r="L40" s="852"/>
      <c r="M40" s="852"/>
    </row>
    <row r="41" spans="2:13" s="268" customFormat="1">
      <c r="J41" s="852"/>
      <c r="K41" s="852"/>
      <c r="L41" s="852"/>
      <c r="M41" s="852"/>
    </row>
    <row r="42" spans="2:13" s="268" customFormat="1">
      <c r="J42" s="852"/>
      <c r="K42" s="852"/>
      <c r="L42" s="852"/>
      <c r="M42" s="852"/>
    </row>
    <row r="43" spans="2:13" s="268" customFormat="1">
      <c r="J43" s="852"/>
      <c r="K43" s="852"/>
      <c r="L43" s="852"/>
      <c r="M43" s="852"/>
    </row>
    <row r="44" spans="2:13" s="268" customFormat="1">
      <c r="J44" s="852"/>
      <c r="K44" s="852"/>
      <c r="L44" s="852"/>
      <c r="M44" s="852"/>
    </row>
    <row r="45" spans="2:13" s="268" customFormat="1">
      <c r="J45" s="852"/>
      <c r="K45" s="852"/>
      <c r="L45" s="852"/>
      <c r="M45" s="852"/>
    </row>
    <row r="46" spans="2:13" ht="9.75" customHeight="1">
      <c r="B46" s="268"/>
      <c r="C46" s="268"/>
      <c r="D46" s="268"/>
    </row>
    <row r="47" spans="2:13" hidden="1">
      <c r="B47" s="268"/>
      <c r="C47" s="268"/>
      <c r="D47" s="268"/>
    </row>
    <row r="48" spans="2:13" ht="63" customHeight="1">
      <c r="B48" s="268"/>
      <c r="C48" s="268"/>
      <c r="D48" s="268"/>
    </row>
    <row r="49" spans="2:13">
      <c r="B49" s="268"/>
      <c r="C49" s="268"/>
      <c r="D49" s="268"/>
    </row>
    <row r="50" spans="2:13">
      <c r="B50" s="268"/>
      <c r="C50" s="268"/>
      <c r="D50" s="268"/>
    </row>
    <row r="51" spans="2:13">
      <c r="B51" s="268"/>
      <c r="C51" s="268"/>
      <c r="D51" s="268"/>
    </row>
    <row r="52" spans="2:13">
      <c r="B52" s="387"/>
      <c r="C52" s="269"/>
      <c r="D52" s="269"/>
      <c r="E52" s="269"/>
      <c r="F52" s="269"/>
      <c r="G52" s="269"/>
      <c r="H52" s="269"/>
      <c r="I52" s="268"/>
      <c r="J52" s="852"/>
      <c r="K52" s="852"/>
      <c r="L52" s="852"/>
      <c r="M52" s="852"/>
    </row>
    <row r="53" spans="2:13">
      <c r="B53" s="387"/>
      <c r="C53" s="269"/>
      <c r="D53" s="269"/>
      <c r="E53" s="269"/>
      <c r="F53" s="269"/>
      <c r="G53" s="269"/>
      <c r="H53" s="269"/>
      <c r="I53" s="268"/>
      <c r="J53" s="852"/>
      <c r="K53" s="852"/>
      <c r="L53" s="852"/>
      <c r="M53" s="852"/>
    </row>
    <row r="54" spans="2:13">
      <c r="B54" s="387"/>
      <c r="C54" s="269"/>
      <c r="D54" s="269"/>
      <c r="E54" s="269"/>
      <c r="F54" s="269"/>
      <c r="G54" s="269"/>
      <c r="H54" s="269"/>
    </row>
    <row r="55" spans="2:13">
      <c r="B55" s="269"/>
      <c r="C55" s="269"/>
      <c r="D55" s="269"/>
      <c r="E55" s="269"/>
      <c r="F55" s="269"/>
      <c r="G55" s="269"/>
      <c r="H55" s="269"/>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6"/>
  <sheetViews>
    <sheetView showGridLines="0" view="pageBreakPreview" zoomScale="40" zoomScaleNormal="78" zoomScaleSheetLayoutView="40" workbookViewId="0">
      <selection activeCell="X40" sqref="X40"/>
    </sheetView>
  </sheetViews>
  <sheetFormatPr baseColWidth="10" defaultColWidth="11.42578125" defaultRowHeight="14.25"/>
  <cols>
    <col min="1" max="1" width="36" style="253" customWidth="1"/>
    <col min="2" max="2" width="37.140625" style="253" customWidth="1"/>
    <col min="3" max="3" width="31.42578125" style="253" customWidth="1"/>
    <col min="4" max="4" width="19.42578125" style="253" bestFit="1" customWidth="1"/>
    <col min="5" max="5" width="17.5703125" style="253" customWidth="1"/>
    <col min="6" max="6" width="10.42578125" style="253" customWidth="1"/>
    <col min="7" max="7" width="11.7109375" style="253" customWidth="1"/>
    <col min="8" max="8" width="10.42578125" style="253" customWidth="1"/>
    <col min="9" max="9" width="16.140625" style="253" customWidth="1"/>
    <col min="10" max="10" width="11.140625" style="253" customWidth="1"/>
    <col min="11" max="11" width="12.5703125" style="253" customWidth="1"/>
    <col min="12" max="12" width="11.140625" style="253" customWidth="1"/>
    <col min="13" max="13" width="25.28515625" style="253" customWidth="1"/>
    <col min="14" max="14" width="18.28515625" style="253" customWidth="1"/>
    <col min="15" max="15" width="22" style="253" customWidth="1"/>
    <col min="16" max="16" width="27.7109375" style="253" customWidth="1"/>
    <col min="17" max="17" width="16.7109375" style="253" customWidth="1"/>
    <col min="18" max="18" width="15.28515625" style="253" customWidth="1"/>
    <col min="19" max="19" width="12.5703125" style="253" bestFit="1" customWidth="1"/>
    <col min="20" max="20" width="58.5703125" style="253" customWidth="1"/>
    <col min="21" max="21" width="15.42578125" style="253" bestFit="1" customWidth="1"/>
    <col min="22" max="16384" width="11.42578125" style="253"/>
  </cols>
  <sheetData>
    <row r="1" spans="1:20" s="437" customFormat="1" ht="113.25" customHeight="1">
      <c r="A1" s="1468" t="s">
        <v>637</v>
      </c>
      <c r="B1" s="1468"/>
      <c r="C1" s="1468"/>
      <c r="D1" s="1468"/>
      <c r="E1" s="1468"/>
      <c r="F1" s="1468"/>
      <c r="G1" s="1468"/>
      <c r="H1" s="1468"/>
      <c r="I1" s="1468"/>
      <c r="J1" s="1468"/>
      <c r="K1" s="1468"/>
      <c r="L1" s="1468"/>
      <c r="M1" s="1468"/>
      <c r="N1" s="1468"/>
      <c r="O1" s="1468"/>
      <c r="P1" s="1468"/>
      <c r="Q1" s="1468"/>
    </row>
    <row r="2" spans="1:20" s="437" customFormat="1" ht="43.5" customHeight="1">
      <c r="A2" s="1469" t="str">
        <f>+'Resumen '!O7</f>
        <v>Período:  Diciembre 2010 - Marzo 2025</v>
      </c>
      <c r="B2" s="1469"/>
      <c r="C2" s="1469"/>
      <c r="D2" s="1469"/>
      <c r="E2" s="1469"/>
      <c r="F2" s="1469"/>
      <c r="G2" s="1469"/>
      <c r="H2" s="1469"/>
      <c r="I2" s="1469"/>
      <c r="J2" s="1469"/>
      <c r="K2" s="1469"/>
      <c r="L2" s="1469"/>
      <c r="M2" s="1469"/>
      <c r="N2" s="1469"/>
      <c r="O2" s="1469"/>
      <c r="P2" s="1469"/>
      <c r="Q2" s="1469"/>
      <c r="R2" s="438"/>
      <c r="S2" s="438"/>
    </row>
    <row r="3" spans="1:20" ht="18" customHeight="1">
      <c r="A3" s="267"/>
      <c r="B3" s="267"/>
      <c r="C3" s="267"/>
      <c r="D3" s="267"/>
      <c r="E3" s="267"/>
      <c r="F3" s="267"/>
      <c r="G3" s="267"/>
      <c r="H3" s="267"/>
      <c r="I3" s="267"/>
      <c r="J3" s="267"/>
      <c r="K3" s="267"/>
      <c r="L3" s="267"/>
      <c r="M3" s="267"/>
      <c r="N3" s="267"/>
      <c r="O3" s="267"/>
      <c r="P3" s="267"/>
      <c r="Q3" s="267"/>
      <c r="R3" s="267"/>
      <c r="S3" s="267"/>
    </row>
    <row r="4" spans="1:20" ht="10.5" customHeight="1">
      <c r="D4" s="267"/>
    </row>
    <row r="5" spans="1:20" ht="39" customHeight="1">
      <c r="A5" s="1470" t="s">
        <v>273</v>
      </c>
      <c r="B5" s="1471"/>
    </row>
    <row r="6" spans="1:20" ht="59.25" customHeight="1">
      <c r="A6" s="685" t="s">
        <v>638</v>
      </c>
      <c r="B6" s="685" t="s">
        <v>639</v>
      </c>
    </row>
    <row r="7" spans="1:20" ht="30.75">
      <c r="A7" s="686" t="s">
        <v>487</v>
      </c>
      <c r="B7" s="1180">
        <v>10644</v>
      </c>
    </row>
    <row r="8" spans="1:20" ht="30.75">
      <c r="A8" s="686" t="s">
        <v>488</v>
      </c>
      <c r="B8" s="1180">
        <v>6268</v>
      </c>
    </row>
    <row r="9" spans="1:20" ht="30.75">
      <c r="A9" s="686" t="s">
        <v>489</v>
      </c>
      <c r="B9" s="1180">
        <v>10046</v>
      </c>
    </row>
    <row r="10" spans="1:20" ht="30.75">
      <c r="A10" s="686" t="s">
        <v>490</v>
      </c>
      <c r="B10" s="1180">
        <v>15740</v>
      </c>
      <c r="T10" s="262"/>
    </row>
    <row r="11" spans="1:20" ht="30.75">
      <c r="A11" s="686" t="s">
        <v>491</v>
      </c>
      <c r="B11" s="1180">
        <v>32365</v>
      </c>
      <c r="F11" s="262"/>
    </row>
    <row r="12" spans="1:20" ht="30.75">
      <c r="A12" s="686" t="s">
        <v>492</v>
      </c>
      <c r="B12" s="1180">
        <v>42590</v>
      </c>
    </row>
    <row r="13" spans="1:20" ht="30.75">
      <c r="A13" s="686" t="s">
        <v>493</v>
      </c>
      <c r="B13" s="1180">
        <v>65077</v>
      </c>
    </row>
    <row r="14" spans="1:20" ht="30.75">
      <c r="A14" s="686" t="s">
        <v>494</v>
      </c>
      <c r="B14" s="1180">
        <v>80517</v>
      </c>
    </row>
    <row r="15" spans="1:20" ht="30.75">
      <c r="A15" s="686" t="s">
        <v>597</v>
      </c>
      <c r="B15" s="1180">
        <v>82712</v>
      </c>
    </row>
    <row r="16" spans="1:20" ht="30.75">
      <c r="A16" s="686" t="s">
        <v>598</v>
      </c>
      <c r="B16" s="1180">
        <v>88025</v>
      </c>
    </row>
    <row r="17" spans="1:17" ht="30.75">
      <c r="A17" s="686" t="s">
        <v>547</v>
      </c>
      <c r="B17" s="1180">
        <v>23483</v>
      </c>
    </row>
    <row r="18" spans="1:17" ht="30.75">
      <c r="A18" s="686" t="s">
        <v>498</v>
      </c>
      <c r="B18" s="1180">
        <v>35307</v>
      </c>
    </row>
    <row r="19" spans="1:17" ht="30.75">
      <c r="A19" s="686" t="s">
        <v>499</v>
      </c>
      <c r="B19" s="1180">
        <v>62389</v>
      </c>
    </row>
    <row r="20" spans="1:17" ht="30.75">
      <c r="A20" s="686" t="s">
        <v>500</v>
      </c>
      <c r="B20" s="1180">
        <v>81636</v>
      </c>
    </row>
    <row r="21" spans="1:17" ht="30.75">
      <c r="A21" s="686" t="s">
        <v>501</v>
      </c>
      <c r="B21" s="1180">
        <v>91014</v>
      </c>
    </row>
    <row r="22" spans="1:17" ht="30.75">
      <c r="A22" s="686" t="str">
        <f>+'Resumen '!O6</f>
        <v>Mar.2025</v>
      </c>
      <c r="B22" s="1180">
        <f>+'III.5.9.Trasp. recibidos'!O21</f>
        <v>18348</v>
      </c>
    </row>
    <row r="23" spans="1:17" ht="30.75">
      <c r="A23" s="686" t="s">
        <v>185</v>
      </c>
      <c r="B23" s="687">
        <f>SUM(B7:B22)</f>
        <v>746161</v>
      </c>
      <c r="F23" s="268"/>
      <c r="H23" s="268"/>
      <c r="O23" s="268"/>
    </row>
    <row r="24" spans="1:17" ht="27">
      <c r="A24" s="353"/>
      <c r="B24" s="353"/>
      <c r="G24" s="268"/>
      <c r="I24" s="268"/>
      <c r="M24" s="268"/>
      <c r="P24" s="268"/>
      <c r="Q24" s="268"/>
    </row>
    <row r="25" spans="1:17">
      <c r="I25" s="268"/>
      <c r="K25" s="268"/>
      <c r="L25" s="268"/>
    </row>
    <row r="26" spans="1:17">
      <c r="I26" s="268"/>
      <c r="M26" s="268"/>
      <c r="Q26" s="268"/>
    </row>
    <row r="27" spans="1:17">
      <c r="G27" s="268"/>
      <c r="I27" s="268"/>
      <c r="M27" s="268"/>
      <c r="Q27" s="268"/>
    </row>
    <row r="28" spans="1:17">
      <c r="D28" s="271"/>
      <c r="E28" s="271"/>
      <c r="F28" s="271"/>
      <c r="G28" s="272"/>
      <c r="H28" s="271"/>
      <c r="I28" s="272"/>
      <c r="J28" s="271"/>
      <c r="K28" s="272"/>
      <c r="L28" s="272"/>
      <c r="M28" s="272"/>
      <c r="N28" s="271"/>
      <c r="O28" s="271"/>
      <c r="P28" s="271"/>
      <c r="Q28" s="271"/>
    </row>
    <row r="29" spans="1:17">
      <c r="G29" s="268"/>
      <c r="I29" s="268"/>
      <c r="M29" s="268"/>
      <c r="P29" s="268"/>
      <c r="Q29" s="268"/>
    </row>
    <row r="31" spans="1:17" ht="36.75" customHeight="1"/>
    <row r="32" spans="1:17" ht="36.75" customHeight="1"/>
    <row r="33" spans="21:21" ht="36.75" customHeight="1"/>
    <row r="34" spans="21:21" ht="36.75" customHeight="1"/>
    <row r="35" spans="21:21" ht="36.75" customHeight="1"/>
    <row r="36" spans="21:21" ht="36.75" customHeight="1"/>
    <row r="37" spans="21:21" ht="33" customHeight="1"/>
    <row r="38" spans="21:21" ht="33" customHeight="1">
      <c r="U38" s="273"/>
    </row>
    <row r="39" spans="21:21" ht="33" customHeight="1"/>
    <row r="40" spans="21:21" ht="33" customHeight="1"/>
    <row r="41" spans="21:21" ht="33" customHeight="1"/>
    <row r="42" spans="21:21" ht="33" customHeight="1"/>
    <row r="43" spans="21:21" ht="33" customHeight="1"/>
    <row r="44" spans="21:21" ht="33" customHeight="1"/>
    <row r="45" spans="21:21" ht="33" customHeight="1"/>
    <row r="46"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8"/>
  <sheetViews>
    <sheetView showGridLines="0" view="pageBreakPreview" zoomScale="55" zoomScaleNormal="78" zoomScaleSheetLayoutView="55" workbookViewId="0">
      <pane xSplit="1" ySplit="5" topLeftCell="B6" activePane="bottomRight" state="frozen"/>
      <selection pane="topRight" activeCell="G9" sqref="G9"/>
      <selection pane="bottomLeft" activeCell="G9" sqref="G9"/>
      <selection pane="bottomRight" activeCell="O21" sqref="A17:O21"/>
    </sheetView>
  </sheetViews>
  <sheetFormatPr baseColWidth="10" defaultColWidth="11.42578125" defaultRowHeight="14.25"/>
  <cols>
    <col min="1" max="1" width="28.42578125" style="253" customWidth="1"/>
    <col min="2" max="2" width="17.85546875" style="266" customWidth="1"/>
    <col min="3" max="3" width="17.7109375" style="266" customWidth="1"/>
    <col min="4" max="4" width="21" style="266" customWidth="1"/>
    <col min="5" max="5" width="18.42578125" style="266" bestFit="1" customWidth="1"/>
    <col min="6" max="6" width="21.5703125" style="266" bestFit="1" customWidth="1"/>
    <col min="7" max="7" width="17.140625" style="266" customWidth="1"/>
    <col min="8" max="8" width="19.42578125" style="266" bestFit="1" customWidth="1"/>
    <col min="9" max="9" width="22.85546875" style="253" customWidth="1"/>
    <col min="10" max="10" width="27.140625" style="253" customWidth="1"/>
    <col min="11" max="11" width="27" style="253" customWidth="1"/>
    <col min="12" max="12" width="30.85546875" style="253" customWidth="1"/>
    <col min="13" max="13" width="24" style="253" customWidth="1"/>
    <col min="14" max="14" width="30.85546875" style="253" bestFit="1" customWidth="1"/>
    <col min="15" max="15" width="21.140625" style="253" customWidth="1"/>
    <col min="16" max="16" width="20.28515625" style="253" customWidth="1"/>
    <col min="17" max="16384" width="11.42578125" style="253"/>
  </cols>
  <sheetData>
    <row r="1" spans="1:18" s="437" customFormat="1" ht="79.5" customHeight="1">
      <c r="A1" s="1427" t="s">
        <v>640</v>
      </c>
      <c r="B1" s="1427"/>
      <c r="C1" s="1427"/>
      <c r="D1" s="1427"/>
      <c r="E1" s="1427"/>
      <c r="F1" s="1427"/>
      <c r="G1" s="1427"/>
      <c r="H1" s="1427"/>
      <c r="I1" s="1427"/>
      <c r="J1" s="1427"/>
      <c r="K1" s="1427"/>
      <c r="L1" s="1427"/>
      <c r="M1" s="1427"/>
      <c r="N1" s="1427"/>
      <c r="O1" s="1427"/>
    </row>
    <row r="2" spans="1:18" s="437" customFormat="1" ht="39" customHeight="1">
      <c r="A2" s="1472" t="str">
        <f>+'Resumen '!O7</f>
        <v>Período:  Diciembre 2010 - Marzo 2025</v>
      </c>
      <c r="B2" s="1472"/>
      <c r="C2" s="1472"/>
      <c r="D2" s="1472"/>
      <c r="E2" s="1472"/>
      <c r="F2" s="1472"/>
      <c r="G2" s="1472"/>
      <c r="H2" s="1472"/>
      <c r="I2" s="1472"/>
      <c r="J2" s="1472"/>
      <c r="K2" s="1472"/>
      <c r="L2" s="1472"/>
      <c r="M2" s="1472"/>
      <c r="N2" s="1472"/>
      <c r="O2" s="1472"/>
    </row>
    <row r="3" spans="1:18" ht="6" customHeight="1">
      <c r="B3" s="253"/>
      <c r="C3" s="253"/>
      <c r="D3" s="253"/>
      <c r="E3" s="253"/>
      <c r="F3" s="253"/>
      <c r="G3" s="253"/>
      <c r="H3" s="253"/>
    </row>
    <row r="4" spans="1:18" ht="39" customHeight="1">
      <c r="A4" s="1473" t="s">
        <v>641</v>
      </c>
      <c r="B4" s="1474"/>
      <c r="C4" s="1474"/>
      <c r="D4" s="1474"/>
      <c r="E4" s="1474"/>
      <c r="F4" s="1474"/>
      <c r="G4" s="1474"/>
      <c r="H4" s="1474"/>
      <c r="I4" s="1474"/>
      <c r="J4" s="1474"/>
      <c r="K4" s="1474"/>
      <c r="L4" s="1474"/>
      <c r="M4" s="1474"/>
      <c r="N4" s="1474"/>
      <c r="O4" s="1475"/>
    </row>
    <row r="5" spans="1:18" s="474" customFormat="1" ht="85.5" customHeight="1">
      <c r="A5" s="925" t="s">
        <v>399</v>
      </c>
      <c r="B5" s="604" t="s">
        <v>642</v>
      </c>
      <c r="C5" s="604" t="s">
        <v>643</v>
      </c>
      <c r="D5" s="604" t="s">
        <v>644</v>
      </c>
      <c r="E5" s="604" t="s">
        <v>645</v>
      </c>
      <c r="F5" s="604" t="s">
        <v>351</v>
      </c>
      <c r="G5" s="604" t="s">
        <v>646</v>
      </c>
      <c r="H5" s="604" t="s">
        <v>647</v>
      </c>
      <c r="I5" s="604" t="s">
        <v>185</v>
      </c>
      <c r="J5" s="604" t="s">
        <v>334</v>
      </c>
      <c r="K5" s="604" t="s">
        <v>648</v>
      </c>
      <c r="L5" s="604" t="s">
        <v>649</v>
      </c>
      <c r="M5" s="604" t="s">
        <v>650</v>
      </c>
      <c r="N5" s="604" t="s">
        <v>651</v>
      </c>
      <c r="O5" s="824" t="s">
        <v>652</v>
      </c>
      <c r="P5" s="274"/>
    </row>
    <row r="6" spans="1:18" s="258" customFormat="1" ht="23.25">
      <c r="A6" s="688" t="s">
        <v>487</v>
      </c>
      <c r="B6" s="959">
        <v>0</v>
      </c>
      <c r="C6" s="959">
        <v>116</v>
      </c>
      <c r="D6" s="959">
        <v>0</v>
      </c>
      <c r="E6" s="959">
        <v>505</v>
      </c>
      <c r="F6" s="959">
        <v>2471</v>
      </c>
      <c r="G6" s="959">
        <v>2</v>
      </c>
      <c r="H6" s="959">
        <v>125</v>
      </c>
      <c r="I6" s="960">
        <f t="shared" ref="I6:I17" si="0">SUM(B6:H6)</f>
        <v>3219</v>
      </c>
      <c r="J6" s="959">
        <v>4114</v>
      </c>
      <c r="K6" s="959">
        <v>0</v>
      </c>
      <c r="L6" s="959">
        <v>1</v>
      </c>
      <c r="M6" s="959">
        <v>3310</v>
      </c>
      <c r="N6" s="961">
        <f t="shared" ref="N6:N17" si="1">+M6+L6+K6+J6</f>
        <v>7425</v>
      </c>
      <c r="O6" s="962">
        <f>+N6+I6</f>
        <v>10644</v>
      </c>
      <c r="P6" s="275"/>
      <c r="Q6" s="275"/>
      <c r="R6" s="275"/>
    </row>
    <row r="7" spans="1:18" s="258" customFormat="1" ht="23.25">
      <c r="A7" s="688" t="s">
        <v>488</v>
      </c>
      <c r="B7" s="959">
        <v>0</v>
      </c>
      <c r="C7" s="959">
        <v>306</v>
      </c>
      <c r="D7" s="959">
        <v>0</v>
      </c>
      <c r="E7" s="959">
        <v>572</v>
      </c>
      <c r="F7" s="959">
        <v>3158</v>
      </c>
      <c r="G7" s="959">
        <v>8</v>
      </c>
      <c r="H7" s="959">
        <v>247</v>
      </c>
      <c r="I7" s="960">
        <f t="shared" si="0"/>
        <v>4291</v>
      </c>
      <c r="J7" s="959">
        <v>199</v>
      </c>
      <c r="K7" s="959">
        <v>0</v>
      </c>
      <c r="L7" s="959">
        <v>0</v>
      </c>
      <c r="M7" s="959">
        <v>1778</v>
      </c>
      <c r="N7" s="961">
        <f t="shared" si="1"/>
        <v>1977</v>
      </c>
      <c r="O7" s="962">
        <f t="shared" ref="O7:O12" si="2">+N7+I7</f>
        <v>6268</v>
      </c>
      <c r="P7" s="275"/>
      <c r="Q7" s="275"/>
      <c r="R7" s="275"/>
    </row>
    <row r="8" spans="1:18" s="258" customFormat="1" ht="23.25">
      <c r="A8" s="688" t="s">
        <v>489</v>
      </c>
      <c r="B8" s="959">
        <v>0</v>
      </c>
      <c r="C8" s="959">
        <v>1022</v>
      </c>
      <c r="D8" s="959">
        <v>0</v>
      </c>
      <c r="E8" s="959">
        <v>1014</v>
      </c>
      <c r="F8" s="959">
        <v>3741</v>
      </c>
      <c r="G8" s="959">
        <v>11</v>
      </c>
      <c r="H8" s="959">
        <v>783</v>
      </c>
      <c r="I8" s="960">
        <f t="shared" si="0"/>
        <v>6571</v>
      </c>
      <c r="J8" s="959">
        <v>17</v>
      </c>
      <c r="K8" s="959">
        <v>0</v>
      </c>
      <c r="L8" s="959">
        <v>1</v>
      </c>
      <c r="M8" s="959">
        <v>3457</v>
      </c>
      <c r="N8" s="961">
        <f t="shared" si="1"/>
        <v>3475</v>
      </c>
      <c r="O8" s="962">
        <f t="shared" si="2"/>
        <v>10046</v>
      </c>
      <c r="P8" s="275"/>
      <c r="Q8" s="275"/>
      <c r="R8" s="275"/>
    </row>
    <row r="9" spans="1:18" s="258" customFormat="1" ht="23.25">
      <c r="A9" s="688" t="s">
        <v>490</v>
      </c>
      <c r="B9" s="959">
        <v>0</v>
      </c>
      <c r="C9" s="959">
        <v>1578</v>
      </c>
      <c r="D9" s="959">
        <v>0</v>
      </c>
      <c r="E9" s="959">
        <v>1482</v>
      </c>
      <c r="F9" s="959">
        <v>7614</v>
      </c>
      <c r="G9" s="959">
        <v>7</v>
      </c>
      <c r="H9" s="959">
        <v>1278</v>
      </c>
      <c r="I9" s="960">
        <f t="shared" si="0"/>
        <v>11959</v>
      </c>
      <c r="J9" s="959">
        <v>1532</v>
      </c>
      <c r="K9" s="959">
        <v>0</v>
      </c>
      <c r="L9" s="959">
        <v>0</v>
      </c>
      <c r="M9" s="959">
        <v>2249</v>
      </c>
      <c r="N9" s="961">
        <f t="shared" si="1"/>
        <v>3781</v>
      </c>
      <c r="O9" s="962">
        <f t="shared" si="2"/>
        <v>15740</v>
      </c>
      <c r="P9" s="275"/>
      <c r="Q9" s="275"/>
      <c r="R9" s="275"/>
    </row>
    <row r="10" spans="1:18" s="258" customFormat="1" ht="23.25">
      <c r="A10" s="688" t="s">
        <v>491</v>
      </c>
      <c r="B10" s="959">
        <v>0</v>
      </c>
      <c r="C10" s="959">
        <v>4313</v>
      </c>
      <c r="D10" s="959">
        <v>0</v>
      </c>
      <c r="E10" s="959">
        <v>2468</v>
      </c>
      <c r="F10" s="959">
        <v>14806</v>
      </c>
      <c r="G10" s="959">
        <v>768</v>
      </c>
      <c r="H10" s="959">
        <v>2513</v>
      </c>
      <c r="I10" s="960">
        <f t="shared" si="0"/>
        <v>24868</v>
      </c>
      <c r="J10" s="959">
        <v>462</v>
      </c>
      <c r="K10" s="959">
        <v>0</v>
      </c>
      <c r="L10" s="959">
        <v>0</v>
      </c>
      <c r="M10" s="959">
        <v>7035</v>
      </c>
      <c r="N10" s="961">
        <f t="shared" si="1"/>
        <v>7497</v>
      </c>
      <c r="O10" s="962">
        <f t="shared" si="2"/>
        <v>32365</v>
      </c>
      <c r="P10" s="275"/>
      <c r="Q10" s="275"/>
      <c r="R10" s="275"/>
    </row>
    <row r="11" spans="1:18" s="258" customFormat="1" ht="23.25">
      <c r="A11" s="688" t="s">
        <v>492</v>
      </c>
      <c r="B11" s="959">
        <v>0</v>
      </c>
      <c r="C11" s="959">
        <v>5871</v>
      </c>
      <c r="D11" s="959">
        <v>0</v>
      </c>
      <c r="E11" s="959">
        <v>4978</v>
      </c>
      <c r="F11" s="959">
        <v>20426</v>
      </c>
      <c r="G11" s="959">
        <v>1042</v>
      </c>
      <c r="H11" s="959">
        <v>4287</v>
      </c>
      <c r="I11" s="960">
        <f t="shared" si="0"/>
        <v>36604</v>
      </c>
      <c r="J11" s="959">
        <v>426</v>
      </c>
      <c r="K11" s="959">
        <v>0</v>
      </c>
      <c r="L11" s="959">
        <v>11</v>
      </c>
      <c r="M11" s="959">
        <v>5549</v>
      </c>
      <c r="N11" s="961">
        <f t="shared" si="1"/>
        <v>5986</v>
      </c>
      <c r="O11" s="962">
        <f t="shared" si="2"/>
        <v>42590</v>
      </c>
      <c r="P11" s="275"/>
      <c r="Q11" s="275"/>
      <c r="R11" s="275"/>
    </row>
    <row r="12" spans="1:18" s="258" customFormat="1" ht="23.25">
      <c r="A12" s="688" t="s">
        <v>493</v>
      </c>
      <c r="B12" s="959">
        <v>11383</v>
      </c>
      <c r="C12" s="959">
        <v>10015</v>
      </c>
      <c r="D12" s="959">
        <v>0</v>
      </c>
      <c r="E12" s="959">
        <v>10052</v>
      </c>
      <c r="F12" s="959">
        <v>22261</v>
      </c>
      <c r="G12" s="959">
        <v>740</v>
      </c>
      <c r="H12" s="959">
        <v>7745</v>
      </c>
      <c r="I12" s="960">
        <f t="shared" si="0"/>
        <v>62196</v>
      </c>
      <c r="J12" s="959">
        <v>725</v>
      </c>
      <c r="K12" s="959">
        <v>0</v>
      </c>
      <c r="L12" s="959">
        <v>0</v>
      </c>
      <c r="M12" s="959">
        <v>2156</v>
      </c>
      <c r="N12" s="961">
        <f t="shared" si="1"/>
        <v>2881</v>
      </c>
      <c r="O12" s="962">
        <f t="shared" si="2"/>
        <v>65077</v>
      </c>
      <c r="P12" s="275"/>
      <c r="Q12" s="275"/>
      <c r="R12" s="275"/>
    </row>
    <row r="13" spans="1:18" s="276" customFormat="1" ht="23.25">
      <c r="A13" s="688" t="s">
        <v>494</v>
      </c>
      <c r="B13" s="963">
        <v>13678</v>
      </c>
      <c r="C13" s="959">
        <v>10088</v>
      </c>
      <c r="D13" s="959">
        <v>287</v>
      </c>
      <c r="E13" s="959">
        <v>18702</v>
      </c>
      <c r="F13" s="959">
        <v>19380</v>
      </c>
      <c r="G13" s="959">
        <v>1053</v>
      </c>
      <c r="H13" s="959">
        <v>10735</v>
      </c>
      <c r="I13" s="960">
        <f t="shared" si="0"/>
        <v>73923</v>
      </c>
      <c r="J13" s="959">
        <v>872</v>
      </c>
      <c r="K13" s="959">
        <v>0</v>
      </c>
      <c r="L13" s="959">
        <v>0</v>
      </c>
      <c r="M13" s="959">
        <v>5722</v>
      </c>
      <c r="N13" s="961">
        <f t="shared" si="1"/>
        <v>6594</v>
      </c>
      <c r="O13" s="962">
        <f>+N13+I13</f>
        <v>80517</v>
      </c>
      <c r="P13" s="275"/>
      <c r="Q13" s="275"/>
      <c r="R13" s="275"/>
    </row>
    <row r="14" spans="1:18" s="276" customFormat="1" ht="23.25">
      <c r="A14" s="688" t="s">
        <v>495</v>
      </c>
      <c r="B14" s="963">
        <v>4664</v>
      </c>
      <c r="C14" s="959">
        <v>14487</v>
      </c>
      <c r="D14" s="959">
        <v>2547</v>
      </c>
      <c r="E14" s="959">
        <v>26449</v>
      </c>
      <c r="F14" s="959">
        <v>21853</v>
      </c>
      <c r="G14" s="959">
        <v>665</v>
      </c>
      <c r="H14" s="959">
        <v>9985</v>
      </c>
      <c r="I14" s="960">
        <f t="shared" si="0"/>
        <v>80650</v>
      </c>
      <c r="J14" s="959">
        <v>204</v>
      </c>
      <c r="K14" s="959">
        <v>0</v>
      </c>
      <c r="L14" s="959">
        <v>0</v>
      </c>
      <c r="M14" s="959">
        <v>1858</v>
      </c>
      <c r="N14" s="961">
        <f t="shared" si="1"/>
        <v>2062</v>
      </c>
      <c r="O14" s="962">
        <f>+N14+I14</f>
        <v>82712</v>
      </c>
      <c r="P14" s="275"/>
      <c r="Q14" s="275"/>
      <c r="R14" s="275"/>
    </row>
    <row r="15" spans="1:18" s="276" customFormat="1" ht="23.25">
      <c r="A15" s="688" t="s">
        <v>496</v>
      </c>
      <c r="B15" s="959">
        <v>5794</v>
      </c>
      <c r="C15" s="959">
        <v>24336</v>
      </c>
      <c r="D15" s="959">
        <v>3249</v>
      </c>
      <c r="E15" s="959">
        <v>18892</v>
      </c>
      <c r="F15" s="959">
        <v>19821</v>
      </c>
      <c r="G15" s="959">
        <v>396</v>
      </c>
      <c r="H15" s="959">
        <v>10586</v>
      </c>
      <c r="I15" s="960">
        <f t="shared" si="0"/>
        <v>83074</v>
      </c>
      <c r="J15" s="959">
        <v>316</v>
      </c>
      <c r="K15" s="959">
        <v>0</v>
      </c>
      <c r="L15" s="959">
        <v>0</v>
      </c>
      <c r="M15" s="959">
        <v>4635</v>
      </c>
      <c r="N15" s="961">
        <f t="shared" si="1"/>
        <v>4951</v>
      </c>
      <c r="O15" s="962">
        <f>+N15+I15</f>
        <v>88025</v>
      </c>
      <c r="P15" s="275"/>
      <c r="Q15" s="275"/>
      <c r="R15" s="275"/>
    </row>
    <row r="16" spans="1:18" s="276" customFormat="1" ht="23.25">
      <c r="A16" s="688" t="s">
        <v>547</v>
      </c>
      <c r="B16" s="959">
        <v>4302</v>
      </c>
      <c r="C16" s="959">
        <v>6423</v>
      </c>
      <c r="D16" s="959">
        <v>777</v>
      </c>
      <c r="E16" s="959">
        <v>3046</v>
      </c>
      <c r="F16" s="959">
        <v>6734</v>
      </c>
      <c r="G16" s="959">
        <v>97</v>
      </c>
      <c r="H16" s="959">
        <v>1553</v>
      </c>
      <c r="I16" s="960">
        <f t="shared" si="0"/>
        <v>22932</v>
      </c>
      <c r="J16" s="959">
        <v>461</v>
      </c>
      <c r="K16" s="959">
        <v>0</v>
      </c>
      <c r="L16" s="959">
        <v>0</v>
      </c>
      <c r="M16" s="959">
        <v>90</v>
      </c>
      <c r="N16" s="961">
        <f t="shared" si="1"/>
        <v>551</v>
      </c>
      <c r="O16" s="962">
        <f>+N16+I16</f>
        <v>23483</v>
      </c>
      <c r="P16" s="275"/>
      <c r="Q16" s="275"/>
      <c r="R16" s="275"/>
    </row>
    <row r="17" spans="1:18" s="276" customFormat="1" ht="23.25">
      <c r="A17" s="1296" t="s">
        <v>653</v>
      </c>
      <c r="B17" s="1010">
        <v>4168</v>
      </c>
      <c r="C17" s="1010">
        <v>9156</v>
      </c>
      <c r="D17" s="1010">
        <v>1668</v>
      </c>
      <c r="E17" s="1010">
        <v>5713</v>
      </c>
      <c r="F17" s="1010">
        <v>8222</v>
      </c>
      <c r="G17" s="1010">
        <v>577</v>
      </c>
      <c r="H17" s="1010">
        <v>4639</v>
      </c>
      <c r="I17" s="1011">
        <f t="shared" si="0"/>
        <v>34143</v>
      </c>
      <c r="J17" s="1010">
        <v>942</v>
      </c>
      <c r="K17" s="1010">
        <v>0</v>
      </c>
      <c r="L17" s="1010">
        <v>0</v>
      </c>
      <c r="M17" s="1010">
        <v>232</v>
      </c>
      <c r="N17" s="1012">
        <f t="shared" si="1"/>
        <v>1174</v>
      </c>
      <c r="O17" s="1013">
        <f>+N17+I17</f>
        <v>35317</v>
      </c>
      <c r="P17" s="275"/>
      <c r="Q17" s="275"/>
      <c r="R17" s="275"/>
    </row>
    <row r="18" spans="1:18" s="276" customFormat="1" ht="23.25">
      <c r="A18" s="1296" t="s">
        <v>569</v>
      </c>
      <c r="B18" s="1010">
        <v>4342</v>
      </c>
      <c r="C18" s="1010">
        <v>10949</v>
      </c>
      <c r="D18" s="1010">
        <v>2442</v>
      </c>
      <c r="E18" s="1010">
        <v>7812</v>
      </c>
      <c r="F18" s="1010">
        <v>7363</v>
      </c>
      <c r="G18" s="1010">
        <v>320</v>
      </c>
      <c r="H18" s="1010">
        <v>6675</v>
      </c>
      <c r="I18" s="1011">
        <v>39903</v>
      </c>
      <c r="J18" s="1010">
        <v>1157</v>
      </c>
      <c r="K18" s="1010">
        <v>0</v>
      </c>
      <c r="L18" s="1010">
        <v>0</v>
      </c>
      <c r="M18" s="1010">
        <v>21329</v>
      </c>
      <c r="N18" s="1012">
        <v>22486</v>
      </c>
      <c r="O18" s="1013">
        <v>62389</v>
      </c>
      <c r="P18" s="275"/>
      <c r="Q18" s="275"/>
      <c r="R18" s="275"/>
    </row>
    <row r="19" spans="1:18" s="276" customFormat="1" ht="23.25">
      <c r="A19" s="1296" t="s">
        <v>570</v>
      </c>
      <c r="B19" s="1010">
        <v>7908</v>
      </c>
      <c r="C19" s="1010">
        <v>15328</v>
      </c>
      <c r="D19" s="1010">
        <v>3775</v>
      </c>
      <c r="E19" s="1010">
        <v>17661</v>
      </c>
      <c r="F19" s="1010">
        <v>14013</v>
      </c>
      <c r="G19" s="1010">
        <v>241</v>
      </c>
      <c r="H19" s="1010">
        <v>11925</v>
      </c>
      <c r="I19" s="1011">
        <v>70851</v>
      </c>
      <c r="J19" s="1010">
        <v>856</v>
      </c>
      <c r="K19" s="1010">
        <v>0</v>
      </c>
      <c r="L19" s="1010">
        <v>1</v>
      </c>
      <c r="M19" s="1010">
        <v>9928</v>
      </c>
      <c r="N19" s="1012">
        <v>10785</v>
      </c>
      <c r="O19" s="1013">
        <v>81636</v>
      </c>
      <c r="P19" s="275"/>
      <c r="Q19" s="275"/>
      <c r="R19" s="275"/>
    </row>
    <row r="20" spans="1:18" s="276" customFormat="1" ht="23.25">
      <c r="A20" s="1296" t="s">
        <v>501</v>
      </c>
      <c r="B20" s="1010">
        <v>8589</v>
      </c>
      <c r="C20" s="1010">
        <v>19900</v>
      </c>
      <c r="D20" s="1010">
        <v>2496</v>
      </c>
      <c r="E20" s="1010">
        <v>12655</v>
      </c>
      <c r="F20" s="1010">
        <v>22272</v>
      </c>
      <c r="G20" s="1010">
        <v>283</v>
      </c>
      <c r="H20" s="1010">
        <v>14909</v>
      </c>
      <c r="I20" s="1011">
        <v>81104</v>
      </c>
      <c r="J20" s="1010">
        <v>2476</v>
      </c>
      <c r="K20" s="1010"/>
      <c r="L20" s="1010">
        <v>0</v>
      </c>
      <c r="M20" s="1010">
        <v>7434</v>
      </c>
      <c r="N20" s="1012">
        <v>9910</v>
      </c>
      <c r="O20" s="1013">
        <v>91014</v>
      </c>
      <c r="P20" s="275"/>
      <c r="Q20" s="275"/>
      <c r="R20" s="275"/>
    </row>
    <row r="21" spans="1:18" s="258" customFormat="1" ht="23.25">
      <c r="A21" s="1297" t="str">
        <f>+'Resumen '!O6</f>
        <v>Mar.2025</v>
      </c>
      <c r="B21" s="1010">
        <v>1680</v>
      </c>
      <c r="C21" s="1010">
        <v>4306</v>
      </c>
      <c r="D21" s="1010">
        <v>1871</v>
      </c>
      <c r="E21" s="1010">
        <v>1819</v>
      </c>
      <c r="F21" s="1010">
        <v>4782</v>
      </c>
      <c r="G21" s="1010">
        <v>18</v>
      </c>
      <c r="H21" s="1010">
        <v>2587</v>
      </c>
      <c r="I21" s="1011">
        <f>SUM(B21:H21)</f>
        <v>17063</v>
      </c>
      <c r="J21" s="1010">
        <v>432</v>
      </c>
      <c r="K21" s="1010"/>
      <c r="L21" s="1010">
        <v>0</v>
      </c>
      <c r="M21" s="1010">
        <v>853</v>
      </c>
      <c r="N21" s="1012">
        <f>+M21+L21+K21+J21</f>
        <v>1285</v>
      </c>
      <c r="O21" s="1013">
        <f>+N21+I21</f>
        <v>18348</v>
      </c>
      <c r="P21" s="277"/>
      <c r="Q21" s="277"/>
    </row>
    <row r="22" spans="1:18" ht="23.25">
      <c r="A22" s="1007" t="s">
        <v>185</v>
      </c>
      <c r="B22" s="1008">
        <f t="shared" ref="B22:O22" si="3">SUM(B6:B21)</f>
        <v>66508</v>
      </c>
      <c r="C22" s="1008">
        <f t="shared" si="3"/>
        <v>138194</v>
      </c>
      <c r="D22" s="1008">
        <f t="shared" si="3"/>
        <v>19112</v>
      </c>
      <c r="E22" s="1008">
        <f t="shared" si="3"/>
        <v>133820</v>
      </c>
      <c r="F22" s="1008">
        <f t="shared" si="3"/>
        <v>198917</v>
      </c>
      <c r="G22" s="1008">
        <f t="shared" si="3"/>
        <v>6228</v>
      </c>
      <c r="H22" s="1008">
        <f t="shared" si="3"/>
        <v>90572</v>
      </c>
      <c r="I22" s="1008">
        <f t="shared" si="3"/>
        <v>653351</v>
      </c>
      <c r="J22" s="1008">
        <f t="shared" si="3"/>
        <v>15191</v>
      </c>
      <c r="K22" s="1008">
        <f t="shared" si="3"/>
        <v>0</v>
      </c>
      <c r="L22" s="1008">
        <f>SUM(L6:L21)</f>
        <v>14</v>
      </c>
      <c r="M22" s="1008">
        <f t="shared" si="3"/>
        <v>77615</v>
      </c>
      <c r="N22" s="1008">
        <f>SUM(N6:N21)</f>
        <v>92820</v>
      </c>
      <c r="O22" s="1009">
        <f t="shared" si="3"/>
        <v>746171</v>
      </c>
      <c r="P22" s="266"/>
      <c r="Q22" s="266"/>
    </row>
    <row r="23" spans="1:18" ht="20.25">
      <c r="A23" s="948" t="s">
        <v>616</v>
      </c>
      <c r="J23" s="253" t="s">
        <v>525</v>
      </c>
      <c r="P23" s="266"/>
      <c r="Q23" s="266"/>
    </row>
    <row r="24" spans="1:18" ht="23.25">
      <c r="A24" s="947" t="s">
        <v>654</v>
      </c>
      <c r="D24" s="904"/>
      <c r="E24" s="902"/>
      <c r="F24" s="903"/>
      <c r="G24" s="277"/>
      <c r="P24" s="266"/>
      <c r="Q24" s="266"/>
    </row>
    <row r="25" spans="1:18" s="299" customFormat="1" ht="18">
      <c r="A25" s="949" t="s">
        <v>655</v>
      </c>
      <c r="B25" s="902"/>
      <c r="C25" s="902"/>
      <c r="D25" s="902"/>
      <c r="E25" s="902"/>
      <c r="F25" s="902"/>
      <c r="G25" s="902"/>
      <c r="H25" s="902"/>
      <c r="P25" s="902"/>
      <c r="Q25" s="902"/>
    </row>
    <row r="26" spans="1:18" s="299" customFormat="1" ht="18">
      <c r="A26" s="949" t="s">
        <v>656</v>
      </c>
      <c r="B26" s="902"/>
      <c r="C26" s="902"/>
      <c r="D26" s="902"/>
      <c r="E26" s="902"/>
      <c r="F26" s="902"/>
      <c r="G26" s="902"/>
      <c r="H26" s="902"/>
      <c r="P26" s="902"/>
      <c r="Q26" s="902"/>
    </row>
    <row r="27" spans="1:18" s="299" customFormat="1" ht="18">
      <c r="A27" s="949" t="s">
        <v>657</v>
      </c>
      <c r="B27" s="902"/>
      <c r="C27" s="902"/>
      <c r="D27" s="902"/>
      <c r="E27" s="902"/>
      <c r="F27" s="902"/>
      <c r="G27" s="902"/>
      <c r="H27" s="902"/>
    </row>
    <row r="28" spans="1:18" s="299" customFormat="1" ht="18">
      <c r="A28" s="949" t="s">
        <v>658</v>
      </c>
      <c r="B28" s="902"/>
      <c r="C28" s="902"/>
      <c r="D28" s="902"/>
      <c r="E28" s="950"/>
      <c r="F28" s="950"/>
      <c r="G28" s="902"/>
      <c r="H28" s="902"/>
      <c r="N28" s="951"/>
      <c r="O28" s="952"/>
    </row>
    <row r="29" spans="1:18">
      <c r="A29" s="278"/>
      <c r="E29" s="279"/>
      <c r="F29" s="279"/>
      <c r="N29" s="268"/>
      <c r="O29" s="270"/>
    </row>
    <row r="30" spans="1:18">
      <c r="E30" s="279"/>
      <c r="F30" s="279"/>
      <c r="K30" s="268"/>
    </row>
    <row r="31" spans="1:18">
      <c r="E31" s="279"/>
      <c r="F31" s="279"/>
      <c r="K31" s="268"/>
    </row>
    <row r="32" spans="1:18">
      <c r="E32" s="279"/>
      <c r="F32" s="279"/>
      <c r="N32" s="268"/>
    </row>
    <row r="33" spans="5:15">
      <c r="E33" s="279"/>
      <c r="F33" s="279"/>
      <c r="K33" s="268"/>
      <c r="N33" s="268"/>
      <c r="O33" s="268"/>
    </row>
    <row r="34" spans="5:15">
      <c r="F34" s="279"/>
      <c r="I34" s="268"/>
      <c r="J34" s="268"/>
    </row>
    <row r="35" spans="5:15">
      <c r="F35" s="279"/>
      <c r="K35" s="268"/>
      <c r="O35" s="268"/>
    </row>
    <row r="36" spans="5:15">
      <c r="E36" s="279"/>
      <c r="F36" s="279"/>
      <c r="K36" s="268"/>
      <c r="O36" s="268"/>
    </row>
    <row r="37" spans="5:15">
      <c r="E37" s="280"/>
      <c r="F37" s="280"/>
      <c r="G37" s="281"/>
      <c r="H37" s="281"/>
      <c r="I37" s="272"/>
      <c r="J37" s="272"/>
      <c r="K37" s="272"/>
      <c r="L37" s="271"/>
      <c r="M37" s="271"/>
      <c r="N37" s="271"/>
      <c r="O37" s="271"/>
    </row>
    <row r="38" spans="5:15">
      <c r="E38" s="279"/>
      <c r="F38" s="279"/>
      <c r="K38" s="268"/>
      <c r="N38" s="268"/>
      <c r="O38" s="268"/>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7"/>
  <sheetViews>
    <sheetView showGridLines="0" view="pageBreakPreview" zoomScale="85" zoomScaleNormal="40" zoomScaleSheetLayoutView="85" workbookViewId="0">
      <pane xSplit="1" ySplit="4" topLeftCell="B10" activePane="bottomRight" state="frozen"/>
      <selection pane="topRight" activeCell="K21" sqref="K21"/>
      <selection pane="bottomLeft" activeCell="K21" sqref="K21"/>
      <selection pane="bottomRight" activeCell="O20" sqref="A19:O20"/>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36" customFormat="1" ht="57" customHeight="1">
      <c r="A1" s="1476" t="s">
        <v>659</v>
      </c>
      <c r="B1" s="1476"/>
      <c r="C1" s="1476"/>
      <c r="D1" s="1476"/>
      <c r="E1" s="1476"/>
      <c r="F1" s="1476"/>
      <c r="G1" s="1476"/>
      <c r="H1" s="1476"/>
      <c r="I1" s="1476"/>
      <c r="J1" s="1476"/>
      <c r="K1" s="1476"/>
      <c r="L1" s="1476"/>
      <c r="M1" s="1476"/>
      <c r="N1" s="1476"/>
      <c r="O1" s="1476"/>
    </row>
    <row r="2" spans="1:17" s="436" customFormat="1" ht="30" customHeight="1">
      <c r="A2" s="1430" t="str">
        <f>+'III.5.9.Trasp. recibidos'!A2:O2</f>
        <v>Período:  Diciembre 2010 - Marzo 2025</v>
      </c>
      <c r="B2" s="1430"/>
      <c r="C2" s="1430"/>
      <c r="D2" s="1430"/>
      <c r="E2" s="1430"/>
      <c r="F2" s="1430"/>
      <c r="G2" s="1430"/>
      <c r="H2" s="1430"/>
      <c r="I2" s="1430"/>
      <c r="J2" s="1430"/>
      <c r="K2" s="1430"/>
      <c r="L2" s="1430"/>
      <c r="M2" s="1430"/>
      <c r="N2" s="1430"/>
      <c r="O2" s="1430"/>
      <c r="Q2"/>
    </row>
    <row r="3" spans="1:17" ht="30" customHeight="1">
      <c r="A3" s="1477" t="s">
        <v>660</v>
      </c>
      <c r="B3" s="1478"/>
      <c r="C3" s="1478"/>
      <c r="D3" s="1478"/>
      <c r="E3" s="1478"/>
      <c r="F3" s="1478"/>
      <c r="G3" s="1478"/>
      <c r="H3" s="1478"/>
      <c r="I3" s="1478"/>
      <c r="J3" s="1478"/>
      <c r="K3" s="1478"/>
      <c r="L3" s="1478"/>
      <c r="M3" s="1478"/>
      <c r="N3" s="1478"/>
      <c r="O3" s="1479"/>
    </row>
    <row r="4" spans="1:17" s="439" customFormat="1" ht="47.25" customHeight="1">
      <c r="A4" s="476" t="s">
        <v>187</v>
      </c>
      <c r="B4" s="695" t="s">
        <v>642</v>
      </c>
      <c r="C4" s="695" t="s">
        <v>643</v>
      </c>
      <c r="D4" s="460" t="s">
        <v>644</v>
      </c>
      <c r="E4" s="460" t="s">
        <v>645</v>
      </c>
      <c r="F4" s="460" t="s">
        <v>351</v>
      </c>
      <c r="G4" s="469" t="s">
        <v>646</v>
      </c>
      <c r="H4" s="460" t="s">
        <v>647</v>
      </c>
      <c r="I4" s="460" t="s">
        <v>661</v>
      </c>
      <c r="J4" s="460" t="s">
        <v>662</v>
      </c>
      <c r="K4" s="469" t="s">
        <v>663</v>
      </c>
      <c r="L4" s="460" t="s">
        <v>363</v>
      </c>
      <c r="M4" s="469" t="s">
        <v>334</v>
      </c>
      <c r="N4" s="469" t="s">
        <v>651</v>
      </c>
      <c r="O4" s="470" t="s">
        <v>652</v>
      </c>
    </row>
    <row r="5" spans="1:17" s="471" customFormat="1" ht="15" customHeight="1">
      <c r="A5" s="689" t="s">
        <v>487</v>
      </c>
      <c r="B5" s="690">
        <v>0</v>
      </c>
      <c r="C5" s="690">
        <v>2869</v>
      </c>
      <c r="D5" s="690">
        <v>0</v>
      </c>
      <c r="E5" s="690">
        <v>2345</v>
      </c>
      <c r="F5" s="690">
        <v>3608</v>
      </c>
      <c r="G5" s="690">
        <v>22</v>
      </c>
      <c r="H5" s="690">
        <v>1752</v>
      </c>
      <c r="I5" s="691">
        <f t="shared" ref="I5:I20" si="0">SUM(B5:H5)</f>
        <v>10596</v>
      </c>
      <c r="J5" s="692">
        <v>0</v>
      </c>
      <c r="K5" s="692">
        <v>5</v>
      </c>
      <c r="L5" s="692">
        <v>43</v>
      </c>
      <c r="M5" s="692">
        <v>0</v>
      </c>
      <c r="N5" s="693">
        <f t="shared" ref="N5:N20" si="1">SUM(J5:M5)</f>
        <v>48</v>
      </c>
      <c r="O5" s="694">
        <f t="shared" ref="O5:O20" si="2">I5+N5</f>
        <v>10644</v>
      </c>
    </row>
    <row r="6" spans="1:17" s="471" customFormat="1" ht="15" customHeight="1">
      <c r="A6" s="689" t="s">
        <v>488</v>
      </c>
      <c r="B6" s="690">
        <v>0</v>
      </c>
      <c r="C6" s="690">
        <v>2173</v>
      </c>
      <c r="D6" s="690">
        <v>0</v>
      </c>
      <c r="E6" s="690">
        <v>1603</v>
      </c>
      <c r="F6" s="690">
        <v>1068</v>
      </c>
      <c r="G6" s="690">
        <v>23</v>
      </c>
      <c r="H6" s="690">
        <v>1337</v>
      </c>
      <c r="I6" s="691">
        <f t="shared" si="0"/>
        <v>6204</v>
      </c>
      <c r="J6" s="692">
        <v>0</v>
      </c>
      <c r="K6" s="692">
        <v>23</v>
      </c>
      <c r="L6" s="692">
        <v>41</v>
      </c>
      <c r="M6" s="692">
        <v>0</v>
      </c>
      <c r="N6" s="693">
        <f t="shared" si="1"/>
        <v>64</v>
      </c>
      <c r="O6" s="694">
        <f t="shared" si="2"/>
        <v>6268</v>
      </c>
    </row>
    <row r="7" spans="1:17" s="471" customFormat="1" ht="15" customHeight="1">
      <c r="A7" s="689" t="s">
        <v>489</v>
      </c>
      <c r="B7" s="690">
        <v>0</v>
      </c>
      <c r="C7" s="690">
        <v>3381</v>
      </c>
      <c r="D7" s="690">
        <v>0</v>
      </c>
      <c r="E7" s="690">
        <v>2631</v>
      </c>
      <c r="F7" s="690">
        <v>1755</v>
      </c>
      <c r="G7" s="690">
        <v>39</v>
      </c>
      <c r="H7" s="690">
        <v>2221</v>
      </c>
      <c r="I7" s="691">
        <f t="shared" si="0"/>
        <v>10027</v>
      </c>
      <c r="J7" s="692">
        <v>0</v>
      </c>
      <c r="K7" s="692">
        <v>3</v>
      </c>
      <c r="L7" s="692">
        <v>16</v>
      </c>
      <c r="M7" s="692">
        <v>0</v>
      </c>
      <c r="N7" s="693">
        <f t="shared" si="1"/>
        <v>19</v>
      </c>
      <c r="O7" s="694">
        <f t="shared" si="2"/>
        <v>10046</v>
      </c>
    </row>
    <row r="8" spans="1:17" s="471" customFormat="1" ht="15" customHeight="1">
      <c r="A8" s="689" t="s">
        <v>490</v>
      </c>
      <c r="B8" s="690">
        <v>0</v>
      </c>
      <c r="C8" s="690">
        <v>5417</v>
      </c>
      <c r="D8" s="690">
        <v>0</v>
      </c>
      <c r="E8" s="690">
        <v>3642</v>
      </c>
      <c r="F8" s="690">
        <v>3099</v>
      </c>
      <c r="G8" s="690">
        <v>33</v>
      </c>
      <c r="H8" s="690">
        <v>3510</v>
      </c>
      <c r="I8" s="691">
        <f t="shared" si="0"/>
        <v>15701</v>
      </c>
      <c r="J8" s="692">
        <v>0</v>
      </c>
      <c r="K8" s="692">
        <v>7</v>
      </c>
      <c r="L8" s="692">
        <v>32</v>
      </c>
      <c r="M8" s="692">
        <v>0</v>
      </c>
      <c r="N8" s="693">
        <f t="shared" si="1"/>
        <v>39</v>
      </c>
      <c r="O8" s="694">
        <f t="shared" si="2"/>
        <v>15740</v>
      </c>
    </row>
    <row r="9" spans="1:17" s="471" customFormat="1" ht="15" customHeight="1">
      <c r="A9" s="689" t="s">
        <v>491</v>
      </c>
      <c r="B9" s="690">
        <v>0</v>
      </c>
      <c r="C9" s="690">
        <v>11143</v>
      </c>
      <c r="D9" s="690">
        <v>0</v>
      </c>
      <c r="E9" s="690">
        <v>7753</v>
      </c>
      <c r="F9" s="690">
        <v>7468</v>
      </c>
      <c r="G9" s="690">
        <v>107</v>
      </c>
      <c r="H9" s="690">
        <v>5850</v>
      </c>
      <c r="I9" s="691">
        <f t="shared" si="0"/>
        <v>32321</v>
      </c>
      <c r="J9" s="692">
        <v>7</v>
      </c>
      <c r="K9" s="692">
        <v>5</v>
      </c>
      <c r="L9" s="692">
        <v>32</v>
      </c>
      <c r="M9" s="692">
        <v>0</v>
      </c>
      <c r="N9" s="693">
        <f t="shared" si="1"/>
        <v>44</v>
      </c>
      <c r="O9" s="694">
        <f t="shared" si="2"/>
        <v>32365</v>
      </c>
    </row>
    <row r="10" spans="1:17" s="471" customFormat="1" ht="15" customHeight="1">
      <c r="A10" s="689" t="s">
        <v>492</v>
      </c>
      <c r="B10" s="690">
        <v>0</v>
      </c>
      <c r="C10" s="690">
        <v>14572</v>
      </c>
      <c r="D10" s="690">
        <v>0</v>
      </c>
      <c r="E10" s="690">
        <v>10453</v>
      </c>
      <c r="F10" s="690">
        <v>8284</v>
      </c>
      <c r="G10" s="690">
        <v>192</v>
      </c>
      <c r="H10" s="690">
        <v>8960</v>
      </c>
      <c r="I10" s="691">
        <f t="shared" si="0"/>
        <v>42461</v>
      </c>
      <c r="J10" s="692">
        <v>90</v>
      </c>
      <c r="K10" s="692">
        <v>2</v>
      </c>
      <c r="L10" s="692">
        <v>37</v>
      </c>
      <c r="M10" s="692">
        <v>0</v>
      </c>
      <c r="N10" s="693">
        <f t="shared" si="1"/>
        <v>129</v>
      </c>
      <c r="O10" s="694">
        <f t="shared" si="2"/>
        <v>42590</v>
      </c>
    </row>
    <row r="11" spans="1:17" s="471" customFormat="1" ht="15" customHeight="1">
      <c r="A11" s="689" t="s">
        <v>493</v>
      </c>
      <c r="B11" s="690">
        <v>1</v>
      </c>
      <c r="C11" s="690">
        <v>25447</v>
      </c>
      <c r="D11" s="690">
        <v>0</v>
      </c>
      <c r="E11" s="690">
        <v>17688</v>
      </c>
      <c r="F11" s="690">
        <v>7993</v>
      </c>
      <c r="G11" s="690">
        <v>430</v>
      </c>
      <c r="H11" s="690">
        <v>13415</v>
      </c>
      <c r="I11" s="691">
        <f t="shared" si="0"/>
        <v>64974</v>
      </c>
      <c r="J11" s="692">
        <v>96</v>
      </c>
      <c r="K11" s="692">
        <v>0</v>
      </c>
      <c r="L11" s="692">
        <v>7</v>
      </c>
      <c r="M11" s="692">
        <v>0</v>
      </c>
      <c r="N11" s="693">
        <f t="shared" si="1"/>
        <v>103</v>
      </c>
      <c r="O11" s="694">
        <f t="shared" si="2"/>
        <v>65077</v>
      </c>
    </row>
    <row r="12" spans="1:17" s="471" customFormat="1" ht="15" customHeight="1">
      <c r="A12" s="689" t="s">
        <v>494</v>
      </c>
      <c r="B12" s="690">
        <v>1141</v>
      </c>
      <c r="C12" s="690">
        <v>31376</v>
      </c>
      <c r="D12" s="690">
        <v>0</v>
      </c>
      <c r="E12" s="690">
        <v>20913</v>
      </c>
      <c r="F12" s="690">
        <v>9213</v>
      </c>
      <c r="G12" s="690">
        <v>257</v>
      </c>
      <c r="H12" s="690">
        <v>17231</v>
      </c>
      <c r="I12" s="691">
        <f t="shared" si="0"/>
        <v>80131</v>
      </c>
      <c r="J12" s="692">
        <v>104</v>
      </c>
      <c r="K12" s="692">
        <v>4</v>
      </c>
      <c r="L12" s="692">
        <v>11</v>
      </c>
      <c r="M12" s="692">
        <v>267</v>
      </c>
      <c r="N12" s="693">
        <f t="shared" si="1"/>
        <v>386</v>
      </c>
      <c r="O12" s="694">
        <f t="shared" si="2"/>
        <v>80517</v>
      </c>
    </row>
    <row r="13" spans="1:17" s="471" customFormat="1" ht="15" customHeight="1">
      <c r="A13" s="689" t="s">
        <v>597</v>
      </c>
      <c r="B13" s="690">
        <v>4086</v>
      </c>
      <c r="C13" s="690">
        <v>31118</v>
      </c>
      <c r="D13" s="690">
        <v>6</v>
      </c>
      <c r="E13" s="690">
        <v>19850</v>
      </c>
      <c r="F13" s="690">
        <v>8259</v>
      </c>
      <c r="G13" s="690">
        <v>195</v>
      </c>
      <c r="H13" s="690">
        <v>18879</v>
      </c>
      <c r="I13" s="691">
        <f t="shared" si="0"/>
        <v>82393</v>
      </c>
      <c r="J13" s="692">
        <v>120</v>
      </c>
      <c r="K13" s="692">
        <v>50</v>
      </c>
      <c r="L13" s="692">
        <v>5</v>
      </c>
      <c r="M13" s="692">
        <v>144</v>
      </c>
      <c r="N13" s="693">
        <f t="shared" si="1"/>
        <v>319</v>
      </c>
      <c r="O13" s="694">
        <f t="shared" si="2"/>
        <v>82712</v>
      </c>
    </row>
    <row r="14" spans="1:17" s="471" customFormat="1" ht="15" customHeight="1">
      <c r="A14" s="689" t="s">
        <v>598</v>
      </c>
      <c r="B14" s="690">
        <v>4144</v>
      </c>
      <c r="C14" s="690">
        <v>28073</v>
      </c>
      <c r="D14" s="690">
        <v>152</v>
      </c>
      <c r="E14" s="690">
        <v>23841</v>
      </c>
      <c r="F14" s="690">
        <v>10417</v>
      </c>
      <c r="G14" s="690">
        <v>212</v>
      </c>
      <c r="H14" s="690">
        <v>20749</v>
      </c>
      <c r="I14" s="691">
        <f t="shared" si="0"/>
        <v>87588</v>
      </c>
      <c r="J14" s="692">
        <v>18</v>
      </c>
      <c r="K14" s="692">
        <v>9</v>
      </c>
      <c r="L14" s="692">
        <v>302</v>
      </c>
      <c r="M14" s="692">
        <v>108</v>
      </c>
      <c r="N14" s="693">
        <f t="shared" si="1"/>
        <v>437</v>
      </c>
      <c r="O14" s="694">
        <f t="shared" si="2"/>
        <v>88025</v>
      </c>
    </row>
    <row r="15" spans="1:17" s="471" customFormat="1" ht="15" customHeight="1">
      <c r="A15" s="689" t="s">
        <v>547</v>
      </c>
      <c r="B15" s="690">
        <v>2517</v>
      </c>
      <c r="C15" s="690">
        <v>5967</v>
      </c>
      <c r="D15" s="690">
        <v>160</v>
      </c>
      <c r="E15" s="690">
        <v>5615</v>
      </c>
      <c r="F15" s="690">
        <v>3890</v>
      </c>
      <c r="G15" s="690">
        <v>84</v>
      </c>
      <c r="H15" s="690">
        <v>4984</v>
      </c>
      <c r="I15" s="691">
        <f t="shared" si="0"/>
        <v>23217</v>
      </c>
      <c r="J15" s="692">
        <v>15</v>
      </c>
      <c r="K15" s="692">
        <v>5</v>
      </c>
      <c r="L15" s="692">
        <v>208</v>
      </c>
      <c r="M15" s="692">
        <v>38</v>
      </c>
      <c r="N15" s="693">
        <f t="shared" si="1"/>
        <v>266</v>
      </c>
      <c r="O15" s="694">
        <f t="shared" si="2"/>
        <v>23483</v>
      </c>
    </row>
    <row r="16" spans="1:17" s="471" customFormat="1" ht="15" customHeight="1">
      <c r="A16" s="933" t="s">
        <v>653</v>
      </c>
      <c r="B16" s="934">
        <v>2856</v>
      </c>
      <c r="C16" s="934">
        <v>10077</v>
      </c>
      <c r="D16" s="934">
        <v>412</v>
      </c>
      <c r="E16" s="934">
        <v>9305</v>
      </c>
      <c r="F16" s="934">
        <v>5337</v>
      </c>
      <c r="G16" s="934">
        <v>141</v>
      </c>
      <c r="H16" s="934">
        <v>6784</v>
      </c>
      <c r="I16" s="691">
        <f t="shared" si="0"/>
        <v>34912</v>
      </c>
      <c r="J16" s="935">
        <v>4</v>
      </c>
      <c r="K16" s="935">
        <v>23</v>
      </c>
      <c r="L16" s="935">
        <v>314</v>
      </c>
      <c r="M16" s="935">
        <v>54</v>
      </c>
      <c r="N16" s="693">
        <f t="shared" si="1"/>
        <v>395</v>
      </c>
      <c r="O16" s="694">
        <f t="shared" si="2"/>
        <v>35307</v>
      </c>
    </row>
    <row r="17" spans="1:15" s="471" customFormat="1" ht="15" customHeight="1">
      <c r="A17" s="933" t="s">
        <v>569</v>
      </c>
      <c r="B17" s="934">
        <v>3210</v>
      </c>
      <c r="C17" s="934">
        <v>17694</v>
      </c>
      <c r="D17" s="934">
        <v>903</v>
      </c>
      <c r="E17" s="934">
        <v>18230</v>
      </c>
      <c r="F17" s="934">
        <v>9583</v>
      </c>
      <c r="G17" s="934">
        <v>192</v>
      </c>
      <c r="H17" s="934">
        <v>12249</v>
      </c>
      <c r="I17" s="1051">
        <f t="shared" si="0"/>
        <v>62061</v>
      </c>
      <c r="J17" s="935">
        <v>5</v>
      </c>
      <c r="K17" s="935">
        <v>15</v>
      </c>
      <c r="L17" s="935">
        <v>217</v>
      </c>
      <c r="M17" s="935">
        <v>91</v>
      </c>
      <c r="N17" s="1052">
        <f t="shared" si="1"/>
        <v>328</v>
      </c>
      <c r="O17" s="1053">
        <f t="shared" si="2"/>
        <v>62389</v>
      </c>
    </row>
    <row r="18" spans="1:15" s="471" customFormat="1" ht="15" customHeight="1">
      <c r="A18" s="933" t="s">
        <v>570</v>
      </c>
      <c r="B18" s="934">
        <v>5005</v>
      </c>
      <c r="C18" s="934">
        <v>23793</v>
      </c>
      <c r="D18" s="934">
        <v>2712</v>
      </c>
      <c r="E18" s="934">
        <v>23171</v>
      </c>
      <c r="F18" s="934">
        <v>9605</v>
      </c>
      <c r="G18" s="934">
        <v>183</v>
      </c>
      <c r="H18" s="934">
        <v>16780</v>
      </c>
      <c r="I18" s="1051">
        <f t="shared" si="0"/>
        <v>81249</v>
      </c>
      <c r="J18" s="935">
        <v>10</v>
      </c>
      <c r="K18" s="935">
        <v>8</v>
      </c>
      <c r="L18" s="935">
        <v>308</v>
      </c>
      <c r="M18" s="935">
        <v>61</v>
      </c>
      <c r="N18" s="1052">
        <f t="shared" si="1"/>
        <v>387</v>
      </c>
      <c r="O18" s="1053">
        <f t="shared" si="2"/>
        <v>81636</v>
      </c>
    </row>
    <row r="19" spans="1:15" s="471" customFormat="1" ht="15" customHeight="1">
      <c r="A19" s="953" t="s">
        <v>501</v>
      </c>
      <c r="B19" s="934">
        <v>6403</v>
      </c>
      <c r="C19" s="934">
        <v>24488</v>
      </c>
      <c r="D19" s="934">
        <v>2721</v>
      </c>
      <c r="E19" s="934">
        <v>26385</v>
      </c>
      <c r="F19" s="934">
        <v>11866</v>
      </c>
      <c r="G19" s="934">
        <v>235</v>
      </c>
      <c r="H19" s="934">
        <v>18542</v>
      </c>
      <c r="I19" s="1051">
        <v>90640</v>
      </c>
      <c r="J19" s="935">
        <v>1</v>
      </c>
      <c r="K19" s="935">
        <v>8</v>
      </c>
      <c r="L19" s="935">
        <v>325</v>
      </c>
      <c r="M19" s="935">
        <v>40</v>
      </c>
      <c r="N19" s="1052">
        <v>374</v>
      </c>
      <c r="O19" s="1053">
        <v>91014</v>
      </c>
    </row>
    <row r="20" spans="1:15" s="473" customFormat="1" ht="15" customHeight="1">
      <c r="A20" s="953" t="str">
        <f>+'III.5.8.Traspasos anual'!A22</f>
        <v>Mar.2025</v>
      </c>
      <c r="B20" s="934">
        <v>1505</v>
      </c>
      <c r="C20" s="934">
        <v>5788</v>
      </c>
      <c r="D20" s="934">
        <v>873</v>
      </c>
      <c r="E20" s="934">
        <v>5211</v>
      </c>
      <c r="F20" s="934">
        <v>1901</v>
      </c>
      <c r="G20" s="934">
        <v>39</v>
      </c>
      <c r="H20" s="934">
        <v>2939</v>
      </c>
      <c r="I20" s="1051">
        <f t="shared" si="0"/>
        <v>18256</v>
      </c>
      <c r="J20" s="935">
        <v>0</v>
      </c>
      <c r="K20" s="935">
        <v>4</v>
      </c>
      <c r="L20" s="935">
        <f>33+28+25</f>
        <v>86</v>
      </c>
      <c r="M20" s="935">
        <v>2</v>
      </c>
      <c r="N20" s="1052">
        <f t="shared" si="1"/>
        <v>92</v>
      </c>
      <c r="O20" s="1053">
        <f t="shared" si="2"/>
        <v>18348</v>
      </c>
    </row>
    <row r="21" spans="1:15" s="18" customFormat="1" ht="15.75">
      <c r="A21" s="1212" t="s">
        <v>185</v>
      </c>
      <c r="B21" s="1213">
        <f t="shared" ref="B21:O21" si="3">SUM(B5:B20)</f>
        <v>30868</v>
      </c>
      <c r="C21" s="1213">
        <f t="shared" si="3"/>
        <v>243376</v>
      </c>
      <c r="D21" s="1213">
        <f t="shared" si="3"/>
        <v>7939</v>
      </c>
      <c r="E21" s="1213">
        <f t="shared" si="3"/>
        <v>198636</v>
      </c>
      <c r="F21" s="1213">
        <f t="shared" si="3"/>
        <v>103346</v>
      </c>
      <c r="G21" s="1213">
        <f t="shared" si="3"/>
        <v>2384</v>
      </c>
      <c r="H21" s="1213">
        <f t="shared" si="3"/>
        <v>156182</v>
      </c>
      <c r="I21" s="1213">
        <f t="shared" si="3"/>
        <v>742731</v>
      </c>
      <c r="J21" s="1213">
        <f t="shared" si="3"/>
        <v>470</v>
      </c>
      <c r="K21" s="1213">
        <f t="shared" si="3"/>
        <v>171</v>
      </c>
      <c r="L21" s="1213">
        <f t="shared" si="3"/>
        <v>1984</v>
      </c>
      <c r="M21" s="1213">
        <f t="shared" si="3"/>
        <v>805</v>
      </c>
      <c r="N21" s="1213">
        <f t="shared" si="3"/>
        <v>3430</v>
      </c>
      <c r="O21" s="1213">
        <f t="shared" si="3"/>
        <v>746161</v>
      </c>
    </row>
    <row r="22" spans="1:15" s="18" customFormat="1">
      <c r="A22" s="1155" t="s">
        <v>616</v>
      </c>
    </row>
    <row r="23" spans="1:15" s="18" customFormat="1">
      <c r="A23"/>
      <c r="B23"/>
      <c r="C23"/>
      <c r="D23"/>
      <c r="E23"/>
      <c r="F23"/>
      <c r="G23"/>
      <c r="H23"/>
      <c r="I23"/>
      <c r="J23"/>
      <c r="K23"/>
      <c r="L23"/>
      <c r="M23"/>
      <c r="N23"/>
      <c r="O23"/>
    </row>
    <row r="24" spans="1:15" ht="19.5" customHeight="1"/>
    <row r="25" spans="1:15" ht="18" customHeight="1"/>
    <row r="35" spans="4:4">
      <c r="D35" s="992"/>
    </row>
    <row r="36" spans="4:4">
      <c r="D36" s="2"/>
    </row>
    <row r="37" spans="4:4">
      <c r="D37"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4"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40"/>
  <sheetViews>
    <sheetView showGridLines="0" view="pageBreakPreview" zoomScale="55" zoomScaleNormal="70" zoomScaleSheetLayoutView="55" workbookViewId="0">
      <pane xSplit="1" ySplit="3" topLeftCell="B4" activePane="bottomRight" state="frozen"/>
      <selection pane="topRight" activeCell="G9" sqref="G9"/>
      <selection pane="bottomLeft" activeCell="G9" sqref="G9"/>
      <selection pane="bottomRight" activeCell="U30" sqref="U30"/>
    </sheetView>
  </sheetViews>
  <sheetFormatPr baseColWidth="10" defaultColWidth="11.42578125" defaultRowHeight="15"/>
  <cols>
    <col min="1" max="1" width="27.5703125" style="225" customWidth="1"/>
    <col min="2" max="2" width="24.85546875" style="225" customWidth="1"/>
    <col min="3" max="3" width="22" style="225" customWidth="1"/>
    <col min="4" max="4" width="23.7109375" style="225" bestFit="1" customWidth="1"/>
    <col min="5" max="9" width="19.85546875" style="225" customWidth="1"/>
    <col min="10" max="10" width="23.28515625" style="225" customWidth="1"/>
    <col min="11" max="11" width="26.140625" style="225" customWidth="1"/>
    <col min="12" max="12" width="25" style="225" customWidth="1"/>
    <col min="13" max="13" width="23.85546875" style="225" customWidth="1"/>
    <col min="14" max="14" width="26.5703125" style="225" customWidth="1"/>
    <col min="15" max="15" width="13.28515625" style="153" bestFit="1" customWidth="1"/>
    <col min="16" max="16" width="20.7109375" customWidth="1"/>
  </cols>
  <sheetData>
    <row r="1" spans="1:17" s="436" customFormat="1" ht="69.75" customHeight="1">
      <c r="A1" s="1480" t="s">
        <v>664</v>
      </c>
      <c r="B1" s="1480"/>
      <c r="C1" s="1480"/>
      <c r="D1" s="1480"/>
      <c r="E1" s="1480"/>
      <c r="F1" s="1480"/>
      <c r="G1" s="1480"/>
      <c r="H1" s="1480"/>
      <c r="I1" s="1480"/>
      <c r="J1" s="1480"/>
      <c r="K1" s="1480"/>
      <c r="L1" s="1480"/>
      <c r="M1" s="1480"/>
      <c r="N1" s="1480"/>
      <c r="O1" s="1480"/>
      <c r="P1" s="1480"/>
    </row>
    <row r="2" spans="1:17" s="436" customFormat="1" ht="29.25" customHeight="1">
      <c r="A2" s="1480" t="str">
        <f>+'III.5.10.Trasp. cedidos'!A2:O2</f>
        <v>Período:  Diciembre 2010 - Marzo 2025</v>
      </c>
      <c r="B2" s="1480"/>
      <c r="C2" s="1480"/>
      <c r="D2" s="1480"/>
      <c r="E2" s="1480"/>
      <c r="F2" s="1480"/>
      <c r="G2" s="1480"/>
      <c r="H2" s="1480"/>
      <c r="I2" s="1480"/>
      <c r="J2" s="1480"/>
      <c r="K2" s="1480"/>
      <c r="L2" s="1480"/>
      <c r="M2" s="1480"/>
      <c r="N2" s="1480"/>
      <c r="O2" s="1480"/>
      <c r="P2" s="1480"/>
    </row>
    <row r="3" spans="1:17" ht="10.5" customHeight="1">
      <c r="A3" s="1481"/>
      <c r="B3" s="1481"/>
      <c r="C3" s="1481"/>
      <c r="D3" s="1481"/>
      <c r="E3" s="1481"/>
      <c r="F3" s="1481"/>
      <c r="G3" s="1481"/>
      <c r="H3" s="1481"/>
      <c r="I3" s="1481"/>
      <c r="J3" s="1481"/>
      <c r="K3" s="1481"/>
      <c r="L3" s="1481"/>
      <c r="M3" s="1481"/>
      <c r="N3" s="1481"/>
      <c r="O3" s="1481"/>
      <c r="P3" s="1481"/>
    </row>
    <row r="4" spans="1:17" s="18" customFormat="1" ht="38.25" customHeight="1">
      <c r="A4" s="1482" t="s">
        <v>665</v>
      </c>
      <c r="B4" s="1483"/>
      <c r="C4" s="1483"/>
      <c r="D4" s="1483"/>
      <c r="E4" s="1483"/>
      <c r="F4" s="1483"/>
      <c r="G4" s="1483"/>
      <c r="H4" s="1483"/>
      <c r="I4" s="1483"/>
      <c r="J4" s="1483"/>
      <c r="K4" s="1483"/>
      <c r="L4" s="1483"/>
      <c r="M4" s="1483"/>
      <c r="N4" s="1484"/>
      <c r="O4" s="153"/>
      <c r="P4"/>
      <c r="Q4" s="126"/>
    </row>
    <row r="5" spans="1:17" s="701" customFormat="1" ht="63.75" customHeight="1">
      <c r="A5" s="696" t="s">
        <v>413</v>
      </c>
      <c r="B5" s="696" t="s">
        <v>642</v>
      </c>
      <c r="C5" s="696" t="s">
        <v>643</v>
      </c>
      <c r="D5" s="696" t="s">
        <v>644</v>
      </c>
      <c r="E5" s="696" t="s">
        <v>645</v>
      </c>
      <c r="F5" s="696" t="s">
        <v>351</v>
      </c>
      <c r="G5" s="697" t="s">
        <v>646</v>
      </c>
      <c r="H5" s="696" t="s">
        <v>647</v>
      </c>
      <c r="I5" s="696" t="s">
        <v>185</v>
      </c>
      <c r="J5" s="697" t="s">
        <v>334</v>
      </c>
      <c r="K5" s="697" t="s">
        <v>648</v>
      </c>
      <c r="L5" s="697" t="s">
        <v>649</v>
      </c>
      <c r="M5" s="697" t="s">
        <v>650</v>
      </c>
      <c r="N5" s="697" t="s">
        <v>652</v>
      </c>
      <c r="O5" s="698"/>
      <c r="P5" s="699"/>
      <c r="Q5" s="700"/>
    </row>
    <row r="6" spans="1:17" s="708" customFormat="1" ht="25.5" customHeight="1">
      <c r="A6" s="702" t="s">
        <v>487</v>
      </c>
      <c r="B6" s="703">
        <f>+Tabla18[[#This Row],[Atlántico]]-'III.5.10.Trasp. cedidos'!B5</f>
        <v>0</v>
      </c>
      <c r="C6" s="703">
        <f>+Tabla18[[#This Row],[Crecer]]-'III.5.10.Trasp. cedidos'!C5</f>
        <v>-2753</v>
      </c>
      <c r="D6" s="703">
        <f>+Tabla18[[#This Row],[JMMB-BDI]]-'III.5.10.Trasp. cedidos'!D5</f>
        <v>0</v>
      </c>
      <c r="E6" s="703">
        <f>+Tabla18[[#This Row],[Popular]]-'III.5.10.Trasp. cedidos'!E5</f>
        <v>-1840</v>
      </c>
      <c r="F6" s="703">
        <f>+Tabla18[[#This Row],[Reservas]]-'III.5.10.Trasp. cedidos'!F5</f>
        <v>-1137</v>
      </c>
      <c r="G6" s="703">
        <f>+Tabla18[[#This Row],[Romana]]-'III.5.10.Trasp. cedidos'!G5</f>
        <v>-20</v>
      </c>
      <c r="H6" s="703">
        <f>+Tabla18[[#This Row],[Siembra]]-'III.5.10.Trasp. cedidos'!H5</f>
        <v>-1627</v>
      </c>
      <c r="I6" s="704">
        <f t="shared" ref="I6:I21" si="0">SUM(B6:H6)</f>
        <v>-7377</v>
      </c>
      <c r="J6" s="705">
        <f>+Tabla18[[#This Row],[Ministerio de Hacienda]]-'III.5.10.Trasp. cedidos'!M5</f>
        <v>4114</v>
      </c>
      <c r="K6" s="705">
        <f>+Tabla18[[#This Row],[Plan  Sustitutivo del Banco Central]]-'III.5.10.Trasp. cedidos'!J5</f>
        <v>0</v>
      </c>
      <c r="L6" s="705">
        <f>+Tabla18[[#This Row],[Plan  Sustitutivo del Banco de Reservas]]-'III.5.10.Trasp. cedidos'!K5</f>
        <v>-4</v>
      </c>
      <c r="M6" s="705">
        <f>+Tabla18[[#This Row],[Plan Sustitutivo INABIMA]]-'III.5.10.Trasp. cedidos'!L5</f>
        <v>3267</v>
      </c>
      <c r="N6" s="704">
        <f t="shared" ref="N6:N21" si="1">SUM(J6:M6)</f>
        <v>7377</v>
      </c>
      <c r="O6" s="706"/>
      <c r="P6" s="63"/>
      <c r="Q6" s="707"/>
    </row>
    <row r="7" spans="1:17" s="708" customFormat="1" ht="25.5" customHeight="1">
      <c r="A7" s="702" t="s">
        <v>488</v>
      </c>
      <c r="B7" s="703">
        <f>+Tabla18[[#This Row],[Atlántico]]-'III.5.10.Trasp. cedidos'!B6</f>
        <v>0</v>
      </c>
      <c r="C7" s="703">
        <f>+Tabla18[[#This Row],[Crecer]]-'III.5.10.Trasp. cedidos'!C6</f>
        <v>-1867</v>
      </c>
      <c r="D7" s="703">
        <f>+Tabla18[[#This Row],[JMMB-BDI]]-'III.5.10.Trasp. cedidos'!D6</f>
        <v>0</v>
      </c>
      <c r="E7" s="703">
        <f>+Tabla18[[#This Row],[Popular]]-'III.5.10.Trasp. cedidos'!E6</f>
        <v>-1031</v>
      </c>
      <c r="F7" s="703">
        <f>+Tabla18[[#This Row],[Reservas]]-'III.5.10.Trasp. cedidos'!F6</f>
        <v>2090</v>
      </c>
      <c r="G7" s="703">
        <f>+Tabla18[[#This Row],[Romana]]-'III.5.10.Trasp. cedidos'!G6</f>
        <v>-15</v>
      </c>
      <c r="H7" s="703">
        <f>+Tabla18[[#This Row],[Siembra]]-'III.5.10.Trasp. cedidos'!H6</f>
        <v>-1090</v>
      </c>
      <c r="I7" s="704">
        <f t="shared" si="0"/>
        <v>-1913</v>
      </c>
      <c r="J7" s="705">
        <f>+Tabla18[[#This Row],[Ministerio de Hacienda]]-'III.5.10.Trasp. cedidos'!M6</f>
        <v>199</v>
      </c>
      <c r="K7" s="705">
        <f>+Tabla18[[#This Row],[Plan  Sustitutivo del Banco Central]]-'III.5.10.Trasp. cedidos'!J6</f>
        <v>0</v>
      </c>
      <c r="L7" s="705">
        <f>+Tabla18[[#This Row],[Plan  Sustitutivo del Banco de Reservas]]-'III.5.10.Trasp. cedidos'!K6</f>
        <v>-23</v>
      </c>
      <c r="M7" s="705">
        <f>+Tabla18[[#This Row],[Plan Sustitutivo INABIMA]]-'III.5.10.Trasp. cedidos'!L6</f>
        <v>1737</v>
      </c>
      <c r="N7" s="704">
        <f t="shared" si="1"/>
        <v>1913</v>
      </c>
      <c r="O7" s="706"/>
      <c r="P7" s="63"/>
      <c r="Q7" s="707"/>
    </row>
    <row r="8" spans="1:17" s="708" customFormat="1" ht="25.5" customHeight="1">
      <c r="A8" s="702" t="s">
        <v>489</v>
      </c>
      <c r="B8" s="703">
        <f>+Tabla18[[#This Row],[Atlántico]]-'III.5.10.Trasp. cedidos'!B7</f>
        <v>0</v>
      </c>
      <c r="C8" s="703">
        <f>+Tabla18[[#This Row],[Crecer]]-'III.5.10.Trasp. cedidos'!C7</f>
        <v>-2359</v>
      </c>
      <c r="D8" s="703">
        <f>+Tabla18[[#This Row],[JMMB-BDI]]-'III.5.10.Trasp. cedidos'!D7</f>
        <v>0</v>
      </c>
      <c r="E8" s="703">
        <f>+Tabla18[[#This Row],[Popular]]-'III.5.10.Trasp. cedidos'!E7</f>
        <v>-1617</v>
      </c>
      <c r="F8" s="703">
        <f>+Tabla18[[#This Row],[Reservas]]-'III.5.10.Trasp. cedidos'!F7</f>
        <v>1986</v>
      </c>
      <c r="G8" s="703">
        <f>+Tabla18[[#This Row],[Romana]]-'III.5.10.Trasp. cedidos'!G7</f>
        <v>-28</v>
      </c>
      <c r="H8" s="703">
        <f>+Tabla18[[#This Row],[Siembra]]-'III.5.10.Trasp. cedidos'!H7</f>
        <v>-1438</v>
      </c>
      <c r="I8" s="704">
        <f t="shared" si="0"/>
        <v>-3456</v>
      </c>
      <c r="J8" s="705">
        <f>+Tabla18[[#This Row],[Ministerio de Hacienda]]-'III.5.10.Trasp. cedidos'!M7</f>
        <v>17</v>
      </c>
      <c r="K8" s="705">
        <f>+Tabla18[[#This Row],[Plan  Sustitutivo del Banco Central]]-'III.5.10.Trasp. cedidos'!J7</f>
        <v>0</v>
      </c>
      <c r="L8" s="705">
        <f>+Tabla18[[#This Row],[Plan  Sustitutivo del Banco de Reservas]]-'III.5.10.Trasp. cedidos'!K7</f>
        <v>-2</v>
      </c>
      <c r="M8" s="705">
        <f>+Tabla18[[#This Row],[Plan Sustitutivo INABIMA]]-'III.5.10.Trasp. cedidos'!L7</f>
        <v>3441</v>
      </c>
      <c r="N8" s="704">
        <f t="shared" si="1"/>
        <v>3456</v>
      </c>
      <c r="O8" s="706"/>
      <c r="P8" s="63"/>
      <c r="Q8" s="707"/>
    </row>
    <row r="9" spans="1:17" s="708" customFormat="1" ht="25.5" customHeight="1">
      <c r="A9" s="702" t="s">
        <v>490</v>
      </c>
      <c r="B9" s="703">
        <f>+Tabla18[[#This Row],[Atlántico]]-'III.5.10.Trasp. cedidos'!B8</f>
        <v>0</v>
      </c>
      <c r="C9" s="703">
        <f>+Tabla18[[#This Row],[Crecer]]-'III.5.10.Trasp. cedidos'!C8</f>
        <v>-3839</v>
      </c>
      <c r="D9" s="703">
        <f>+Tabla18[[#This Row],[JMMB-BDI]]-'III.5.10.Trasp. cedidos'!D8</f>
        <v>0</v>
      </c>
      <c r="E9" s="703">
        <f>+Tabla18[[#This Row],[Popular]]-'III.5.10.Trasp. cedidos'!E8</f>
        <v>-2160</v>
      </c>
      <c r="F9" s="703">
        <f>+Tabla18[[#This Row],[Reservas]]-'III.5.10.Trasp. cedidos'!F8</f>
        <v>4515</v>
      </c>
      <c r="G9" s="703">
        <f>+Tabla18[[#This Row],[Romana]]-'III.5.10.Trasp. cedidos'!G8</f>
        <v>-26</v>
      </c>
      <c r="H9" s="703">
        <f>+Tabla18[[#This Row],[Siembra]]-'III.5.10.Trasp. cedidos'!H8</f>
        <v>-2232</v>
      </c>
      <c r="I9" s="704">
        <f t="shared" si="0"/>
        <v>-3742</v>
      </c>
      <c r="J9" s="705">
        <f>+Tabla18[[#This Row],[Ministerio de Hacienda]]-'III.5.10.Trasp. cedidos'!M8</f>
        <v>1532</v>
      </c>
      <c r="K9" s="705">
        <f>+Tabla18[[#This Row],[Plan  Sustitutivo del Banco Central]]-'III.5.10.Trasp. cedidos'!J8</f>
        <v>0</v>
      </c>
      <c r="L9" s="705">
        <f>+Tabla18[[#This Row],[Plan  Sustitutivo del Banco de Reservas]]-'III.5.10.Trasp. cedidos'!K8</f>
        <v>-7</v>
      </c>
      <c r="M9" s="705">
        <f>+Tabla18[[#This Row],[Plan Sustitutivo INABIMA]]-'III.5.10.Trasp. cedidos'!L8</f>
        <v>2217</v>
      </c>
      <c r="N9" s="704">
        <f t="shared" si="1"/>
        <v>3742</v>
      </c>
      <c r="O9" s="706"/>
      <c r="P9" s="63"/>
      <c r="Q9" s="707"/>
    </row>
    <row r="10" spans="1:17" s="708" customFormat="1" ht="25.5" customHeight="1">
      <c r="A10" s="702" t="s">
        <v>491</v>
      </c>
      <c r="B10" s="703">
        <f>+Tabla18[[#This Row],[Atlántico]]-'III.5.10.Trasp. cedidos'!B9</f>
        <v>0</v>
      </c>
      <c r="C10" s="703">
        <f>+Tabla18[[#This Row],[Crecer]]-'III.5.10.Trasp. cedidos'!C9</f>
        <v>-6830</v>
      </c>
      <c r="D10" s="703">
        <f>+Tabla18[[#This Row],[JMMB-BDI]]-'III.5.10.Trasp. cedidos'!D9</f>
        <v>0</v>
      </c>
      <c r="E10" s="703">
        <f>+Tabla18[[#This Row],[Popular]]-'III.5.10.Trasp. cedidos'!E9</f>
        <v>-5285</v>
      </c>
      <c r="F10" s="703">
        <f>+Tabla18[[#This Row],[Reservas]]-'III.5.10.Trasp. cedidos'!F9</f>
        <v>7338</v>
      </c>
      <c r="G10" s="703">
        <f>+Tabla18[[#This Row],[Romana]]-'III.5.10.Trasp. cedidos'!G9</f>
        <v>661</v>
      </c>
      <c r="H10" s="703">
        <f>+Tabla18[[#This Row],[Siembra]]-'III.5.10.Trasp. cedidos'!H9</f>
        <v>-3337</v>
      </c>
      <c r="I10" s="704">
        <f t="shared" si="0"/>
        <v>-7453</v>
      </c>
      <c r="J10" s="705">
        <f>+Tabla18[[#This Row],[Ministerio de Hacienda]]-'III.5.10.Trasp. cedidos'!M9</f>
        <v>462</v>
      </c>
      <c r="K10" s="705">
        <f>+Tabla18[[#This Row],[Plan  Sustitutivo del Banco Central]]-'III.5.10.Trasp. cedidos'!J9</f>
        <v>-7</v>
      </c>
      <c r="L10" s="705">
        <f>+Tabla18[[#This Row],[Plan  Sustitutivo del Banco de Reservas]]-'III.5.10.Trasp. cedidos'!K9</f>
        <v>-5</v>
      </c>
      <c r="M10" s="705">
        <f>+Tabla18[[#This Row],[Plan Sustitutivo INABIMA]]-'III.5.10.Trasp. cedidos'!L9</f>
        <v>7003</v>
      </c>
      <c r="N10" s="704">
        <f t="shared" si="1"/>
        <v>7453</v>
      </c>
      <c r="O10" s="706"/>
      <c r="P10" s="63"/>
      <c r="Q10" s="707"/>
    </row>
    <row r="11" spans="1:17" s="708" customFormat="1" ht="25.5" customHeight="1">
      <c r="A11" s="702" t="s">
        <v>492</v>
      </c>
      <c r="B11" s="703">
        <f>+Tabla18[[#This Row],[Atlántico]]-'III.5.10.Trasp. cedidos'!B10</f>
        <v>0</v>
      </c>
      <c r="C11" s="703">
        <f>+Tabla18[[#This Row],[Crecer]]-'III.5.10.Trasp. cedidos'!C10</f>
        <v>-8701</v>
      </c>
      <c r="D11" s="703">
        <f>+Tabla18[[#This Row],[JMMB-BDI]]-'III.5.10.Trasp. cedidos'!D10</f>
        <v>0</v>
      </c>
      <c r="E11" s="703">
        <f>+Tabla18[[#This Row],[Popular]]-'III.5.10.Trasp. cedidos'!E10</f>
        <v>-5475</v>
      </c>
      <c r="F11" s="703">
        <f>+Tabla18[[#This Row],[Reservas]]-'III.5.10.Trasp. cedidos'!F10</f>
        <v>12142</v>
      </c>
      <c r="G11" s="703">
        <f>+Tabla18[[#This Row],[Romana]]-'III.5.10.Trasp. cedidos'!G10</f>
        <v>850</v>
      </c>
      <c r="H11" s="703">
        <f>+Tabla18[[#This Row],[Siembra]]-'III.5.10.Trasp. cedidos'!H10</f>
        <v>-4673</v>
      </c>
      <c r="I11" s="704">
        <f t="shared" si="0"/>
        <v>-5857</v>
      </c>
      <c r="J11" s="705">
        <f>+Tabla18[[#This Row],[Ministerio de Hacienda]]-'III.5.10.Trasp. cedidos'!M10</f>
        <v>426</v>
      </c>
      <c r="K11" s="705">
        <f>+Tabla18[[#This Row],[Plan  Sustitutivo del Banco Central]]-'III.5.10.Trasp. cedidos'!J10</f>
        <v>-90</v>
      </c>
      <c r="L11" s="705">
        <f>+Tabla18[[#This Row],[Plan  Sustitutivo del Banco de Reservas]]-'III.5.10.Trasp. cedidos'!K10</f>
        <v>9</v>
      </c>
      <c r="M11" s="705">
        <f>+Tabla18[[#This Row],[Plan Sustitutivo INABIMA]]-'III.5.10.Trasp. cedidos'!L10</f>
        <v>5512</v>
      </c>
      <c r="N11" s="704">
        <f t="shared" si="1"/>
        <v>5857</v>
      </c>
      <c r="O11" s="706"/>
      <c r="P11" s="63"/>
      <c r="Q11" s="707"/>
    </row>
    <row r="12" spans="1:17" s="708" customFormat="1" ht="25.5" customHeight="1">
      <c r="A12" s="702" t="s">
        <v>493</v>
      </c>
      <c r="B12" s="703">
        <f>+Tabla18[[#This Row],[Atlántico]]-'III.5.10.Trasp. cedidos'!B11</f>
        <v>11382</v>
      </c>
      <c r="C12" s="703">
        <f>+Tabla18[[#This Row],[Crecer]]-'III.5.10.Trasp. cedidos'!C11</f>
        <v>-15432</v>
      </c>
      <c r="D12" s="703">
        <f>+Tabla18[[#This Row],[JMMB-BDI]]-'III.5.10.Trasp. cedidos'!D11</f>
        <v>0</v>
      </c>
      <c r="E12" s="703">
        <f>+Tabla18[[#This Row],[Popular]]-'III.5.10.Trasp. cedidos'!E11</f>
        <v>-7636</v>
      </c>
      <c r="F12" s="703">
        <f>+Tabla18[[#This Row],[Reservas]]-'III.5.10.Trasp. cedidos'!F11</f>
        <v>14268</v>
      </c>
      <c r="G12" s="703">
        <f>+Tabla18[[#This Row],[Romana]]-'III.5.10.Trasp. cedidos'!G11</f>
        <v>310</v>
      </c>
      <c r="H12" s="703">
        <f>+Tabla18[[#This Row],[Siembra]]-'III.5.10.Trasp. cedidos'!H11</f>
        <v>-5670</v>
      </c>
      <c r="I12" s="704">
        <f t="shared" si="0"/>
        <v>-2778</v>
      </c>
      <c r="J12" s="705">
        <f>+Tabla18[[#This Row],[Ministerio de Hacienda]]-'III.5.10.Trasp. cedidos'!M11</f>
        <v>725</v>
      </c>
      <c r="K12" s="705">
        <f>+Tabla18[[#This Row],[Plan  Sustitutivo del Banco Central]]-'III.5.10.Trasp. cedidos'!J11</f>
        <v>-96</v>
      </c>
      <c r="L12" s="705">
        <f>+Tabla18[[#This Row],[Plan  Sustitutivo del Banco de Reservas]]-'III.5.10.Trasp. cedidos'!K11</f>
        <v>0</v>
      </c>
      <c r="M12" s="705">
        <f>+Tabla18[[#This Row],[Plan Sustitutivo INABIMA]]-'III.5.10.Trasp. cedidos'!L11</f>
        <v>2149</v>
      </c>
      <c r="N12" s="704">
        <f t="shared" si="1"/>
        <v>2778</v>
      </c>
      <c r="O12" s="706"/>
      <c r="P12" s="63"/>
      <c r="Q12" s="707"/>
    </row>
    <row r="13" spans="1:17" s="708" customFormat="1" ht="25.5" customHeight="1">
      <c r="A13" s="702" t="s">
        <v>494</v>
      </c>
      <c r="B13" s="703">
        <f>+Tabla18[[#This Row],[Atlántico]]-'III.5.10.Trasp. cedidos'!B12</f>
        <v>12537</v>
      </c>
      <c r="C13" s="703">
        <f>+Tabla18[[#This Row],[Crecer]]-'III.5.10.Trasp. cedidos'!C12</f>
        <v>-21288</v>
      </c>
      <c r="D13" s="703">
        <f>+Tabla18[[#This Row],[JMMB-BDI]]-'III.5.10.Trasp. cedidos'!D12</f>
        <v>287</v>
      </c>
      <c r="E13" s="703">
        <f>+Tabla18[[#This Row],[Popular]]-'III.5.10.Trasp. cedidos'!E12</f>
        <v>-2211</v>
      </c>
      <c r="F13" s="703">
        <f>+Tabla18[[#This Row],[Reservas]]-'III.5.10.Trasp. cedidos'!F12</f>
        <v>10167</v>
      </c>
      <c r="G13" s="703">
        <f>+Tabla18[[#This Row],[Romana]]-'III.5.10.Trasp. cedidos'!G12</f>
        <v>796</v>
      </c>
      <c r="H13" s="703">
        <f>+Tabla18[[#This Row],[Siembra]]-'III.5.10.Trasp. cedidos'!H12</f>
        <v>-6496</v>
      </c>
      <c r="I13" s="704">
        <f t="shared" si="0"/>
        <v>-6208</v>
      </c>
      <c r="J13" s="705">
        <f>+Tabla18[[#This Row],[Ministerio de Hacienda]]-'III.5.10.Trasp. cedidos'!M12</f>
        <v>605</v>
      </c>
      <c r="K13" s="705">
        <f>+Tabla18[[#This Row],[Plan  Sustitutivo del Banco Central]]-'III.5.10.Trasp. cedidos'!J12</f>
        <v>-104</v>
      </c>
      <c r="L13" s="705">
        <f>+Tabla18[[#This Row],[Plan  Sustitutivo del Banco de Reservas]]-'III.5.10.Trasp. cedidos'!K12</f>
        <v>-4</v>
      </c>
      <c r="M13" s="705">
        <f>+Tabla18[[#This Row],[Plan Sustitutivo INABIMA]]-'III.5.10.Trasp. cedidos'!L12</f>
        <v>5711</v>
      </c>
      <c r="N13" s="704">
        <f t="shared" si="1"/>
        <v>6208</v>
      </c>
      <c r="O13" s="706"/>
      <c r="P13" s="63"/>
    </row>
    <row r="14" spans="1:17" s="708" customFormat="1" ht="25.5" customHeight="1">
      <c r="A14" s="702" t="s">
        <v>495</v>
      </c>
      <c r="B14" s="703">
        <f>+Tabla18[[#This Row],[Atlántico]]-'III.5.10.Trasp. cedidos'!B13</f>
        <v>578</v>
      </c>
      <c r="C14" s="703">
        <f>+Tabla18[[#This Row],[Crecer]]-'III.5.10.Trasp. cedidos'!C13</f>
        <v>-16631</v>
      </c>
      <c r="D14" s="703">
        <f>+Tabla18[[#This Row],[JMMB-BDI]]-'III.5.10.Trasp. cedidos'!D13</f>
        <v>2541</v>
      </c>
      <c r="E14" s="703">
        <f>+Tabla18[[#This Row],[Popular]]-'III.5.10.Trasp. cedidos'!E13</f>
        <v>6599</v>
      </c>
      <c r="F14" s="703">
        <f>+Tabla18[[#This Row],[Reservas]]-'III.5.10.Trasp. cedidos'!F13</f>
        <v>13594</v>
      </c>
      <c r="G14" s="703">
        <f>+Tabla18[[#This Row],[Romana]]-'III.5.10.Trasp. cedidos'!G13</f>
        <v>470</v>
      </c>
      <c r="H14" s="703">
        <f>+Tabla18[[#This Row],[Siembra]]-'III.5.10.Trasp. cedidos'!H13</f>
        <v>-8894</v>
      </c>
      <c r="I14" s="704">
        <f t="shared" si="0"/>
        <v>-1743</v>
      </c>
      <c r="J14" s="705">
        <f>+Tabla18[[#This Row],[Ministerio de Hacienda]]-'III.5.10.Trasp. cedidos'!M13</f>
        <v>60</v>
      </c>
      <c r="K14" s="705">
        <f>+Tabla18[[#This Row],[Plan  Sustitutivo del Banco Central]]-'III.5.10.Trasp. cedidos'!J13</f>
        <v>-120</v>
      </c>
      <c r="L14" s="705">
        <f>+Tabla18[[#This Row],[Plan  Sustitutivo del Banco de Reservas]]-'III.5.10.Trasp. cedidos'!K13</f>
        <v>-50</v>
      </c>
      <c r="M14" s="705">
        <f>+Tabla18[[#This Row],[Plan Sustitutivo INABIMA]]-'III.5.10.Trasp. cedidos'!L13</f>
        <v>1853</v>
      </c>
      <c r="N14" s="704">
        <f t="shared" si="1"/>
        <v>1743</v>
      </c>
      <c r="O14" s="706"/>
      <c r="P14" s="63"/>
      <c r="Q14" s="707"/>
    </row>
    <row r="15" spans="1:17" s="708" customFormat="1" ht="25.5" customHeight="1">
      <c r="A15" s="702" t="s">
        <v>496</v>
      </c>
      <c r="B15" s="703">
        <f>+Tabla18[[#This Row],[Atlántico]]-'III.5.10.Trasp. cedidos'!B14</f>
        <v>1650</v>
      </c>
      <c r="C15" s="703">
        <f>+Tabla18[[#This Row],[Crecer]]-'III.5.10.Trasp. cedidos'!C14</f>
        <v>-3737</v>
      </c>
      <c r="D15" s="703">
        <f>+Tabla18[[#This Row],[JMMB-BDI]]-'III.5.10.Trasp. cedidos'!D14</f>
        <v>3097</v>
      </c>
      <c r="E15" s="703">
        <f>+Tabla18[[#This Row],[Popular]]-'III.5.10.Trasp. cedidos'!E14</f>
        <v>-4949</v>
      </c>
      <c r="F15" s="703">
        <f>+Tabla18[[#This Row],[Reservas]]-'III.5.10.Trasp. cedidos'!F14</f>
        <v>9404</v>
      </c>
      <c r="G15" s="703">
        <f>+Tabla18[[#This Row],[Romana]]-'III.5.10.Trasp. cedidos'!G14</f>
        <v>184</v>
      </c>
      <c r="H15" s="703">
        <f>+Tabla18[[#This Row],[Siembra]]-'III.5.10.Trasp. cedidos'!H14</f>
        <v>-10163</v>
      </c>
      <c r="I15" s="704">
        <f t="shared" si="0"/>
        <v>-4514</v>
      </c>
      <c r="J15" s="705">
        <f>+Tabla18[[#This Row],[Ministerio de Hacienda]]-'III.5.10.Trasp. cedidos'!M14</f>
        <v>208</v>
      </c>
      <c r="K15" s="705">
        <f>+Tabla18[[#This Row],[Plan  Sustitutivo del Banco Central]]-'III.5.10.Trasp. cedidos'!J14</f>
        <v>-18</v>
      </c>
      <c r="L15" s="705">
        <f>+Tabla18[[#This Row],[Plan  Sustitutivo del Banco de Reservas]]-'III.5.10.Trasp. cedidos'!K14</f>
        <v>-9</v>
      </c>
      <c r="M15" s="705">
        <f>+Tabla18[[#This Row],[Plan Sustitutivo INABIMA]]-'III.5.10.Trasp. cedidos'!L14</f>
        <v>4333</v>
      </c>
      <c r="N15" s="704">
        <f t="shared" si="1"/>
        <v>4514</v>
      </c>
      <c r="O15" s="706"/>
      <c r="P15" s="63"/>
      <c r="Q15" s="707"/>
    </row>
    <row r="16" spans="1:17" s="132" customFormat="1" ht="25.5" customHeight="1">
      <c r="A16" s="702" t="s">
        <v>497</v>
      </c>
      <c r="B16" s="703">
        <f>+Tabla18[[#This Row],[Atlántico]]-'III.5.10.Trasp. cedidos'!B15</f>
        <v>1785</v>
      </c>
      <c r="C16" s="703">
        <f>+Tabla18[[#This Row],[Crecer]]-'III.5.10.Trasp. cedidos'!C15</f>
        <v>456</v>
      </c>
      <c r="D16" s="703">
        <f>+Tabla18[[#This Row],[JMMB-BDI]]-'III.5.10.Trasp. cedidos'!D15</f>
        <v>617</v>
      </c>
      <c r="E16" s="703">
        <f>+Tabla18[[#This Row],[Popular]]-'III.5.10.Trasp. cedidos'!E15</f>
        <v>-2569</v>
      </c>
      <c r="F16" s="1054">
        <f>+Tabla18[[#This Row],[Reservas]]-'III.5.10.Trasp. cedidos'!F15</f>
        <v>2844</v>
      </c>
      <c r="G16" s="1054">
        <f>+Tabla18[[#This Row],[Romana]]-'III.5.10.Trasp. cedidos'!G15</f>
        <v>13</v>
      </c>
      <c r="H16" s="1054">
        <f>+Tabla18[[#This Row],[Siembra]]-'III.5.10.Trasp. cedidos'!H15</f>
        <v>-3431</v>
      </c>
      <c r="I16" s="1055">
        <f t="shared" si="0"/>
        <v>-285</v>
      </c>
      <c r="J16" s="705">
        <f>+Tabla18[[#This Row],[Ministerio de Hacienda]]-'III.5.10.Trasp. cedidos'!M15</f>
        <v>423</v>
      </c>
      <c r="K16" s="705">
        <f>+Tabla18[[#This Row],[Plan  Sustitutivo del Banco Central]]-'III.5.10.Trasp. cedidos'!J15</f>
        <v>-15</v>
      </c>
      <c r="L16" s="705">
        <f>+Tabla18[[#This Row],[Plan  Sustitutivo del Banco de Reservas]]-'III.5.10.Trasp. cedidos'!K15</f>
        <v>-5</v>
      </c>
      <c r="M16" s="705">
        <f>+Tabla18[[#This Row],[Plan Sustitutivo INABIMA]]-'III.5.10.Trasp. cedidos'!L15</f>
        <v>-118</v>
      </c>
      <c r="N16" s="704">
        <f t="shared" si="1"/>
        <v>285</v>
      </c>
      <c r="O16" s="706"/>
      <c r="P16" s="63"/>
      <c r="Q16" s="709"/>
    </row>
    <row r="17" spans="1:18" s="63" customFormat="1" ht="25.5" customHeight="1">
      <c r="A17" s="702" t="s">
        <v>498</v>
      </c>
      <c r="B17" s="703">
        <f>+Tabla18[[#This Row],[Atlántico]]-'III.5.10.Trasp. cedidos'!B16</f>
        <v>1312</v>
      </c>
      <c r="C17" s="703">
        <f>+Tabla18[[#This Row],[Crecer]]-'III.5.10.Trasp. cedidos'!C16</f>
        <v>-921</v>
      </c>
      <c r="D17" s="703">
        <f>+Tabla18[[#This Row],[JMMB-BDI]]-'III.5.10.Trasp. cedidos'!D16</f>
        <v>1256</v>
      </c>
      <c r="E17" s="703">
        <f>+Tabla18[[#This Row],[Popular]]-'III.5.10.Trasp. cedidos'!E16</f>
        <v>-3592</v>
      </c>
      <c r="F17" s="1054">
        <f>+Tabla18[[#This Row],[Reservas]]-'III.5.10.Trasp. cedidos'!F16</f>
        <v>2885</v>
      </c>
      <c r="G17" s="1054">
        <f>+Tabla18[[#This Row],[Romana]]-'III.5.10.Trasp. cedidos'!G16</f>
        <v>436</v>
      </c>
      <c r="H17" s="1054">
        <f>+Tabla18[[#This Row],[Siembra]]-'III.5.10.Trasp. cedidos'!H16</f>
        <v>-2145</v>
      </c>
      <c r="I17" s="1055">
        <f t="shared" si="0"/>
        <v>-769</v>
      </c>
      <c r="J17" s="705">
        <f>+Tabla18[[#This Row],[Ministerio de Hacienda]]-'III.5.10.Trasp. cedidos'!M16</f>
        <v>888</v>
      </c>
      <c r="K17" s="705">
        <f>+Tabla18[[#This Row],[Plan  Sustitutivo del Banco Central]]-'III.5.10.Trasp. cedidos'!J16</f>
        <v>-4</v>
      </c>
      <c r="L17" s="705">
        <f>+Tabla18[[#This Row],[Plan  Sustitutivo del Banco de Reservas]]-'III.5.10.Trasp. cedidos'!K16</f>
        <v>-23</v>
      </c>
      <c r="M17" s="705">
        <f>+Tabla18[[#This Row],[Plan Sustitutivo INABIMA]]-'III.5.10.Trasp. cedidos'!L16</f>
        <v>-82</v>
      </c>
      <c r="N17" s="704">
        <f t="shared" si="1"/>
        <v>779</v>
      </c>
      <c r="O17" s="706"/>
      <c r="Q17" s="710"/>
    </row>
    <row r="18" spans="1:18" s="63" customFormat="1" ht="25.5" customHeight="1">
      <c r="A18" s="702" t="s">
        <v>569</v>
      </c>
      <c r="B18" s="703">
        <f>+Tabla18[[#This Row],[Atlántico]]-'III.5.10.Trasp. cedidos'!B17</f>
        <v>1132</v>
      </c>
      <c r="C18" s="703">
        <f>+Tabla18[[#This Row],[Crecer]]-'III.5.10.Trasp. cedidos'!C17</f>
        <v>-6745</v>
      </c>
      <c r="D18" s="703">
        <f>+Tabla18[[#This Row],[JMMB-BDI]]-'III.5.10.Trasp. cedidos'!D17</f>
        <v>1539</v>
      </c>
      <c r="E18" s="703">
        <f>+Tabla18[[#This Row],[Popular]]-'III.5.10.Trasp. cedidos'!E17</f>
        <v>-10418</v>
      </c>
      <c r="F18" s="1054">
        <f>+Tabla18[[#This Row],[Reservas]]-'III.5.10.Trasp. cedidos'!F17</f>
        <v>-2220</v>
      </c>
      <c r="G18" s="1054">
        <f>+Tabla18[[#This Row],[Romana]]-'III.5.10.Trasp. cedidos'!G17</f>
        <v>128</v>
      </c>
      <c r="H18" s="1054">
        <f>+Tabla18[[#This Row],[Siembra]]-'III.5.10.Trasp. cedidos'!H17</f>
        <v>-5574</v>
      </c>
      <c r="I18" s="1055">
        <f t="shared" si="0"/>
        <v>-22158</v>
      </c>
      <c r="J18" s="705">
        <f>+Tabla18[[#This Row],[Ministerio de Hacienda]]-'III.5.10.Trasp. cedidos'!M17</f>
        <v>1066</v>
      </c>
      <c r="K18" s="705">
        <f>+Tabla18[[#This Row],[Plan  Sustitutivo del Banco Central]]-'III.5.10.Trasp. cedidos'!J17</f>
        <v>-5</v>
      </c>
      <c r="L18" s="705">
        <f>+Tabla18[[#This Row],[Plan  Sustitutivo del Banco de Reservas]]-'III.5.10.Trasp. cedidos'!K17</f>
        <v>-15</v>
      </c>
      <c r="M18" s="705">
        <f>+Tabla18[[#This Row],[Plan Sustitutivo INABIMA]]-'III.5.10.Trasp. cedidos'!L17</f>
        <v>21112</v>
      </c>
      <c r="N18" s="704">
        <f t="shared" si="1"/>
        <v>22158</v>
      </c>
      <c r="O18" s="706"/>
      <c r="Q18" s="710"/>
    </row>
    <row r="19" spans="1:18" s="63" customFormat="1" ht="25.5" customHeight="1">
      <c r="A19" s="702" t="s">
        <v>570</v>
      </c>
      <c r="B19" s="703">
        <f>+Tabla18[[#This Row],[Atlántico]]-'III.5.10.Trasp. cedidos'!B18</f>
        <v>2903</v>
      </c>
      <c r="C19" s="703">
        <f>+Tabla18[[#This Row],[Crecer]]-'III.5.10.Trasp. cedidos'!C18</f>
        <v>-8465</v>
      </c>
      <c r="D19" s="703">
        <f>+Tabla18[[#This Row],[JMMB-BDI]]-'III.5.10.Trasp. cedidos'!D18</f>
        <v>1063</v>
      </c>
      <c r="E19" s="703">
        <f>+Tabla18[[#This Row],[Popular]]-'III.5.10.Trasp. cedidos'!E18</f>
        <v>-5510</v>
      </c>
      <c r="F19" s="1054">
        <f>+Tabla18[[#This Row],[Reservas]]-'III.5.10.Trasp. cedidos'!F18</f>
        <v>4408</v>
      </c>
      <c r="G19" s="1054">
        <f>+Tabla18[[#This Row],[Romana]]-'III.5.10.Trasp. cedidos'!G18</f>
        <v>58</v>
      </c>
      <c r="H19" s="1054">
        <f>+Tabla18[[#This Row],[Siembra]]-'III.5.10.Trasp. cedidos'!H18</f>
        <v>-4855</v>
      </c>
      <c r="I19" s="1055">
        <f t="shared" si="0"/>
        <v>-10398</v>
      </c>
      <c r="J19" s="705">
        <f>+Tabla18[[#This Row],[Ministerio de Hacienda]]-'III.5.10.Trasp. cedidos'!M18</f>
        <v>795</v>
      </c>
      <c r="K19" s="705">
        <f>+Tabla18[[#This Row],[Plan  Sustitutivo del Banco Central]]-'III.5.10.Trasp. cedidos'!J18</f>
        <v>-10</v>
      </c>
      <c r="L19" s="705">
        <f>+Tabla18[[#This Row],[Plan  Sustitutivo del Banco de Reservas]]-'III.5.10.Trasp. cedidos'!K18</f>
        <v>-7</v>
      </c>
      <c r="M19" s="705">
        <f>+Tabla18[[#This Row],[Plan Sustitutivo INABIMA]]-'III.5.10.Trasp. cedidos'!L18</f>
        <v>9620</v>
      </c>
      <c r="N19" s="704">
        <f t="shared" si="1"/>
        <v>10398</v>
      </c>
      <c r="O19" s="706"/>
      <c r="Q19" s="710"/>
    </row>
    <row r="20" spans="1:18" s="63" customFormat="1" ht="25.5" customHeight="1">
      <c r="A20" s="1056" t="str">
        <f>+'III.5.8.Traspasos anual'!A21</f>
        <v>Dic. 2024</v>
      </c>
      <c r="B20" s="703">
        <f>+Tabla18[[#This Row],[Atlántico]]-'III.5.10.Trasp. cedidos'!B19</f>
        <v>2186</v>
      </c>
      <c r="C20" s="703">
        <f>+Tabla18[[#This Row],[Crecer]]-'III.5.10.Trasp. cedidos'!C19</f>
        <v>-4588</v>
      </c>
      <c r="D20" s="703">
        <f>+Tabla18[[#This Row],[JMMB-BDI]]-'III.5.10.Trasp. cedidos'!D19</f>
        <v>-225</v>
      </c>
      <c r="E20" s="703">
        <f>+Tabla18[[#This Row],[Popular]]-'III.5.10.Trasp. cedidos'!E19</f>
        <v>-13730</v>
      </c>
      <c r="F20" s="1054">
        <f>+Tabla18[[#This Row],[Reservas]]-'III.5.10.Trasp. cedidos'!F19</f>
        <v>10406</v>
      </c>
      <c r="G20" s="1054">
        <f>+Tabla18[[#This Row],[Romana]]-'III.5.10.Trasp. cedidos'!G19</f>
        <v>48</v>
      </c>
      <c r="H20" s="1054">
        <f>+Tabla18[[#This Row],[Siembra]]-'III.5.10.Trasp. cedidos'!H19</f>
        <v>-3633</v>
      </c>
      <c r="I20" s="1055">
        <f t="shared" ref="I20" si="2">SUM(B20:H20)</f>
        <v>-9536</v>
      </c>
      <c r="J20" s="705">
        <f>+Tabla18[[#This Row],[Ministerio de Hacienda]]-'III.5.10.Trasp. cedidos'!M19</f>
        <v>2436</v>
      </c>
      <c r="K20" s="705">
        <f>+Tabla18[[#This Row],[Plan  Sustitutivo del Banco Central]]-'III.5.10.Trasp. cedidos'!J19</f>
        <v>-1</v>
      </c>
      <c r="L20" s="705">
        <f>+Tabla18[[#This Row],[Plan  Sustitutivo del Banco de Reservas]]-'III.5.10.Trasp. cedidos'!K19</f>
        <v>-8</v>
      </c>
      <c r="M20" s="705">
        <f>+Tabla18[[#This Row],[Plan Sustitutivo INABIMA]]-'III.5.10.Trasp. cedidos'!L19</f>
        <v>7109</v>
      </c>
      <c r="N20" s="704">
        <f t="shared" ref="N20" si="3">SUM(J20:M20)</f>
        <v>9536</v>
      </c>
      <c r="O20" s="706"/>
      <c r="Q20" s="710"/>
    </row>
    <row r="21" spans="1:18" s="63" customFormat="1" ht="25.5" customHeight="1">
      <c r="A21" s="1056" t="str">
        <f>+'III.5.8.Traspasos anual'!A22</f>
        <v>Mar.2025</v>
      </c>
      <c r="B21" s="703">
        <f>+Tabla18[[#This Row],[Atlántico]]-'III.5.10.Trasp. cedidos'!B20</f>
        <v>175</v>
      </c>
      <c r="C21" s="703">
        <f>+Tabla18[[#This Row],[Crecer]]-'III.5.10.Trasp. cedidos'!C20</f>
        <v>-1482</v>
      </c>
      <c r="D21" s="703">
        <f>+Tabla18[[#This Row],[JMMB-BDI]]-'III.5.10.Trasp. cedidos'!D20</f>
        <v>998</v>
      </c>
      <c r="E21" s="703">
        <f>+Tabla18[[#This Row],[Popular]]-'III.5.10.Trasp. cedidos'!E20</f>
        <v>-3392</v>
      </c>
      <c r="F21" s="1054">
        <f>+Tabla18[[#This Row],[Reservas]]-'III.5.10.Trasp. cedidos'!F20</f>
        <v>2881</v>
      </c>
      <c r="G21" s="1054">
        <f>+Tabla18[[#This Row],[Romana]]-'III.5.10.Trasp. cedidos'!G20</f>
        <v>-21</v>
      </c>
      <c r="H21" s="1054">
        <f>+Tabla18[[#This Row],[Siembra]]-'III.5.10.Trasp. cedidos'!H20</f>
        <v>-352</v>
      </c>
      <c r="I21" s="1055">
        <f t="shared" si="0"/>
        <v>-1193</v>
      </c>
      <c r="J21" s="705">
        <f>+Tabla18[[#This Row],[Ministerio de Hacienda]]-'III.5.10.Trasp. cedidos'!M20</f>
        <v>430</v>
      </c>
      <c r="K21" s="705">
        <f>+Tabla18[[#This Row],[Plan  Sustitutivo del Banco Central]]-'III.5.10.Trasp. cedidos'!J20</f>
        <v>0</v>
      </c>
      <c r="L21" s="705">
        <f>+Tabla18[[#This Row],[Plan  Sustitutivo del Banco de Reservas]]-'III.5.10.Trasp. cedidos'!K20</f>
        <v>-4</v>
      </c>
      <c r="M21" s="705">
        <f>+Tabla18[[#This Row],[Plan Sustitutivo INABIMA]]-'III.5.10.Trasp. cedidos'!L20</f>
        <v>767</v>
      </c>
      <c r="N21" s="704">
        <f t="shared" si="1"/>
        <v>1193</v>
      </c>
      <c r="O21" s="706"/>
      <c r="P21" s="63" t="s">
        <v>666</v>
      </c>
      <c r="Q21" s="710"/>
    </row>
    <row r="22" spans="1:18" s="95" customFormat="1" ht="25.5" customHeight="1">
      <c r="A22" s="702" t="s">
        <v>185</v>
      </c>
      <c r="B22" s="711">
        <f>SUM(B6:B21)</f>
        <v>35640</v>
      </c>
      <c r="C22" s="711">
        <f t="shared" ref="C22:N22" si="4">SUM(C6:C21)</f>
        <v>-105182</v>
      </c>
      <c r="D22" s="711">
        <f t="shared" si="4"/>
        <v>11173</v>
      </c>
      <c r="E22" s="711">
        <f t="shared" si="4"/>
        <v>-64816</v>
      </c>
      <c r="F22" s="711">
        <f t="shared" si="4"/>
        <v>95571</v>
      </c>
      <c r="G22" s="711">
        <f t="shared" si="4"/>
        <v>3844</v>
      </c>
      <c r="H22" s="711">
        <f t="shared" si="4"/>
        <v>-65610</v>
      </c>
      <c r="I22" s="711">
        <f t="shared" si="4"/>
        <v>-89380</v>
      </c>
      <c r="J22" s="711">
        <f t="shared" si="4"/>
        <v>14386</v>
      </c>
      <c r="K22" s="711">
        <f t="shared" si="4"/>
        <v>-470</v>
      </c>
      <c r="L22" s="711">
        <f t="shared" si="4"/>
        <v>-157</v>
      </c>
      <c r="M22" s="711">
        <f t="shared" si="4"/>
        <v>75631</v>
      </c>
      <c r="N22" s="711">
        <f t="shared" si="4"/>
        <v>89390</v>
      </c>
      <c r="O22" s="984"/>
      <c r="Q22" s="985"/>
      <c r="R22" s="95" t="s">
        <v>592</v>
      </c>
    </row>
    <row r="23" spans="1:18">
      <c r="A23" s="225" t="str">
        <f>+'III.5.10.Trasp. cedidos'!A22</f>
        <v>Fuente: SIPEN</v>
      </c>
    </row>
    <row r="28" spans="1:18">
      <c r="Q28" s="28"/>
    </row>
    <row r="29" spans="1:18">
      <c r="Q29" s="28"/>
    </row>
    <row r="30" spans="1:18">
      <c r="Q30" s="28"/>
    </row>
    <row r="31" spans="1:18">
      <c r="Q31" s="28"/>
    </row>
    <row r="32" spans="1:18">
      <c r="Q32" s="28"/>
    </row>
    <row r="33" spans="17:17">
      <c r="Q33" s="28"/>
    </row>
    <row r="34" spans="17:17">
      <c r="Q34" s="28"/>
    </row>
    <row r="35" spans="17:17">
      <c r="Q35" s="28"/>
    </row>
    <row r="36" spans="17:17">
      <c r="Q36" s="28"/>
    </row>
    <row r="37" spans="17:17">
      <c r="Q37" s="28"/>
    </row>
    <row r="38" spans="17:17">
      <c r="Q38" s="28"/>
    </row>
    <row r="39" spans="17:17">
      <c r="Q39" s="28"/>
    </row>
    <row r="40" spans="17:17">
      <c r="Q40"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baseColWidth="10" defaultColWidth="11.42578125" defaultRowHeight="14.25"/>
  <cols>
    <col min="1" max="6" width="11.42578125" style="253"/>
    <col min="7" max="7" width="8.85546875" style="253" customWidth="1"/>
    <col min="8" max="16384" width="11.42578125" style="253"/>
  </cols>
  <sheetData>
    <row r="27" spans="14:14">
      <c r="N27" s="253" t="s">
        <v>1</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59"/>
  <sheetViews>
    <sheetView showGridLines="0" view="pageBreakPreview" zoomScale="85" zoomScaleNormal="100" zoomScaleSheetLayoutView="85" workbookViewId="0">
      <pane ySplit="3" topLeftCell="A96" activePane="bottomLeft" state="frozen"/>
      <selection activeCell="A6" sqref="A6:J27"/>
      <selection pane="bottomLeft" activeCell="A148" sqref="A148"/>
    </sheetView>
  </sheetViews>
  <sheetFormatPr baseColWidth="10" defaultColWidth="11.42578125" defaultRowHeight="12.75"/>
  <cols>
    <col min="1" max="1" width="137.42578125" style="355" customWidth="1"/>
    <col min="2" max="2" width="13" style="355" customWidth="1"/>
    <col min="3" max="16384" width="11.42578125" style="355"/>
  </cols>
  <sheetData>
    <row r="1" spans="1:1">
      <c r="A1" s="354" t="s">
        <v>50</v>
      </c>
    </row>
    <row r="2" spans="1:1" ht="24" customHeight="1"/>
    <row r="5" spans="1:1">
      <c r="A5" s="356" t="s">
        <v>51</v>
      </c>
    </row>
    <row r="6" spans="1:1">
      <c r="A6" s="356"/>
    </row>
    <row r="7" spans="1:1">
      <c r="A7" s="357" t="s">
        <v>52</v>
      </c>
    </row>
    <row r="8" spans="1:1">
      <c r="A8" s="357" t="s">
        <v>53</v>
      </c>
    </row>
    <row r="9" spans="1:1">
      <c r="A9" s="357" t="s">
        <v>54</v>
      </c>
    </row>
    <row r="10" spans="1:1">
      <c r="A10" s="357" t="s">
        <v>55</v>
      </c>
    </row>
    <row r="11" spans="1:1" collapsed="1"/>
    <row r="12" spans="1:1">
      <c r="A12" s="358" t="s">
        <v>56</v>
      </c>
    </row>
    <row r="13" spans="1:1">
      <c r="A13" s="357" t="s">
        <v>57</v>
      </c>
    </row>
    <row r="14" spans="1:1">
      <c r="A14" s="357" t="s">
        <v>58</v>
      </c>
    </row>
    <row r="15" spans="1:1">
      <c r="A15" s="357" t="s">
        <v>59</v>
      </c>
    </row>
    <row r="16" spans="1:1">
      <c r="A16" s="357" t="s">
        <v>60</v>
      </c>
    </row>
    <row r="17" spans="1:8">
      <c r="A17" s="357" t="s">
        <v>61</v>
      </c>
    </row>
    <row r="18" spans="1:8" collapsed="1">
      <c r="A18" s="357" t="s">
        <v>62</v>
      </c>
    </row>
    <row r="19" spans="1:8" ht="4.5" customHeight="1">
      <c r="A19" s="359"/>
    </row>
    <row r="20" spans="1:8">
      <c r="A20" s="358" t="s">
        <v>63</v>
      </c>
    </row>
    <row r="21" spans="1:8" ht="3.75" customHeight="1">
      <c r="A21" s="358"/>
    </row>
    <row r="22" spans="1:8">
      <c r="A22" s="360" t="s">
        <v>64</v>
      </c>
    </row>
    <row r="23" spans="1:8" ht="6" customHeight="1">
      <c r="A23" s="360"/>
    </row>
    <row r="24" spans="1:8">
      <c r="A24" s="361" t="s">
        <v>65</v>
      </c>
    </row>
    <row r="25" spans="1:8">
      <c r="A25" s="361" t="s">
        <v>66</v>
      </c>
      <c r="H25" s="355" t="s">
        <v>1</v>
      </c>
    </row>
    <row r="26" spans="1:8">
      <c r="A26" s="361" t="s">
        <v>67</v>
      </c>
    </row>
    <row r="27" spans="1:8">
      <c r="A27" s="361" t="s">
        <v>68</v>
      </c>
    </row>
    <row r="28" spans="1:8">
      <c r="A28" s="361" t="s">
        <v>69</v>
      </c>
    </row>
    <row r="29" spans="1:8">
      <c r="A29" s="361" t="s">
        <v>70</v>
      </c>
    </row>
    <row r="30" spans="1:8" ht="6.75" customHeight="1"/>
    <row r="31" spans="1:8">
      <c r="A31" s="360" t="s">
        <v>71</v>
      </c>
    </row>
    <row r="32" spans="1:8" ht="3.75" customHeight="1"/>
    <row r="33" spans="1:1" s="362" customFormat="1">
      <c r="A33" s="361" t="s">
        <v>72</v>
      </c>
    </row>
    <row r="34" spans="1:1">
      <c r="A34" s="361" t="s">
        <v>73</v>
      </c>
    </row>
    <row r="35" spans="1:1">
      <c r="A35" s="361" t="s">
        <v>74</v>
      </c>
    </row>
    <row r="36" spans="1:1">
      <c r="A36" s="361" t="s">
        <v>75</v>
      </c>
    </row>
    <row r="37" spans="1:1">
      <c r="A37" s="361" t="s">
        <v>76</v>
      </c>
    </row>
    <row r="38" spans="1:1">
      <c r="A38" s="361" t="s">
        <v>77</v>
      </c>
    </row>
    <row r="39" spans="1:1" ht="7.5" customHeight="1">
      <c r="A39" s="363"/>
    </row>
    <row r="40" spans="1:1">
      <c r="A40" s="360" t="s">
        <v>78</v>
      </c>
    </row>
    <row r="41" spans="1:1" ht="6" customHeight="1"/>
    <row r="42" spans="1:1">
      <c r="A42" s="361" t="s">
        <v>79</v>
      </c>
    </row>
    <row r="43" spans="1:1">
      <c r="A43" s="361" t="s">
        <v>80</v>
      </c>
    </row>
    <row r="44" spans="1:1">
      <c r="A44" s="361" t="s">
        <v>81</v>
      </c>
    </row>
    <row r="45" spans="1:1">
      <c r="A45" s="361" t="s">
        <v>82</v>
      </c>
    </row>
    <row r="46" spans="1:1">
      <c r="A46" s="361" t="s">
        <v>83</v>
      </c>
    </row>
    <row r="47" spans="1:1">
      <c r="A47" s="361" t="s">
        <v>84</v>
      </c>
    </row>
    <row r="48" spans="1:1" ht="6.75" customHeight="1"/>
    <row r="49" spans="1:1" ht="21.75" customHeight="1">
      <c r="A49" s="360" t="s">
        <v>85</v>
      </c>
    </row>
    <row r="50" spans="1:1" ht="6.75" customHeight="1"/>
    <row r="51" spans="1:1">
      <c r="A51" s="361" t="s">
        <v>86</v>
      </c>
    </row>
    <row r="52" spans="1:1">
      <c r="A52" s="361" t="s">
        <v>87</v>
      </c>
    </row>
    <row r="53" spans="1:1">
      <c r="A53" s="361" t="s">
        <v>88</v>
      </c>
    </row>
    <row r="54" spans="1:1">
      <c r="A54" s="361" t="s">
        <v>89</v>
      </c>
    </row>
    <row r="56" spans="1:1">
      <c r="A56" s="360" t="s">
        <v>90</v>
      </c>
    </row>
    <row r="57" spans="1:1" ht="14.25" customHeight="1"/>
    <row r="58" spans="1:1">
      <c r="A58" s="361" t="s">
        <v>91</v>
      </c>
    </row>
    <row r="59" spans="1:1">
      <c r="A59" s="361" t="s">
        <v>92</v>
      </c>
    </row>
    <row r="60" spans="1:1">
      <c r="A60" s="361" t="s">
        <v>93</v>
      </c>
    </row>
    <row r="61" spans="1:1">
      <c r="A61" s="361" t="s">
        <v>94</v>
      </c>
    </row>
    <row r="62" spans="1:1">
      <c r="A62" s="361" t="s">
        <v>95</v>
      </c>
    </row>
    <row r="63" spans="1:1">
      <c r="A63" s="361" t="s">
        <v>96</v>
      </c>
    </row>
    <row r="64" spans="1:1">
      <c r="A64" s="361" t="s">
        <v>97</v>
      </c>
    </row>
    <row r="65" spans="1:1">
      <c r="A65" s="361" t="s">
        <v>98</v>
      </c>
    </row>
    <row r="66" spans="1:1">
      <c r="A66" s="361" t="s">
        <v>99</v>
      </c>
    </row>
    <row r="67" spans="1:1">
      <c r="A67" s="361" t="s">
        <v>100</v>
      </c>
    </row>
    <row r="68" spans="1:1" s="365" customFormat="1">
      <c r="A68" s="364" t="s">
        <v>101</v>
      </c>
    </row>
    <row r="69" spans="1:1">
      <c r="A69" s="361" t="s">
        <v>102</v>
      </c>
    </row>
    <row r="70" spans="1:1">
      <c r="A70" s="361" t="s">
        <v>103</v>
      </c>
    </row>
    <row r="71" spans="1:1">
      <c r="A71" s="361" t="s">
        <v>104</v>
      </c>
    </row>
    <row r="72" spans="1:1">
      <c r="A72" s="361" t="s">
        <v>105</v>
      </c>
    </row>
    <row r="73" spans="1:1" ht="3.75" customHeight="1"/>
    <row r="74" spans="1:1">
      <c r="A74" s="360" t="s">
        <v>106</v>
      </c>
    </row>
    <row r="75" spans="1:1" ht="7.5" customHeight="1"/>
    <row r="76" spans="1:1">
      <c r="A76" s="361" t="s">
        <v>107</v>
      </c>
    </row>
    <row r="77" spans="1:1">
      <c r="A77" s="361" t="s">
        <v>108</v>
      </c>
    </row>
    <row r="78" spans="1:1">
      <c r="A78" s="361" t="s">
        <v>109</v>
      </c>
    </row>
    <row r="79" spans="1:1">
      <c r="A79" s="361" t="s">
        <v>110</v>
      </c>
    </row>
    <row r="80" spans="1:1">
      <c r="A80" s="361" t="s">
        <v>111</v>
      </c>
    </row>
    <row r="81" spans="1:16384" ht="14.25" customHeight="1">
      <c r="A81" s="361" t="s">
        <v>112</v>
      </c>
    </row>
    <row r="82" spans="1:16384" ht="9" customHeight="1">
      <c r="A82" s="363"/>
    </row>
    <row r="83" spans="1:16384">
      <c r="A83" s="358" t="s">
        <v>113</v>
      </c>
    </row>
    <row r="84" spans="1:16384" ht="6" customHeight="1">
      <c r="A84" s="358"/>
    </row>
    <row r="85" spans="1:16384">
      <c r="A85" s="360" t="s">
        <v>114</v>
      </c>
    </row>
    <row r="86" spans="1:16384" ht="21" customHeight="1">
      <c r="A86" s="361" t="s">
        <v>115</v>
      </c>
    </row>
    <row r="87" spans="1:16384">
      <c r="A87" s="361" t="s">
        <v>116</v>
      </c>
    </row>
    <row r="88" spans="1:16384">
      <c r="A88" s="361" t="s">
        <v>117</v>
      </c>
    </row>
    <row r="89" spans="1:16384">
      <c r="A89" s="361" t="s">
        <v>118</v>
      </c>
    </row>
    <row r="90" spans="1:16384">
      <c r="A90" s="363"/>
    </row>
    <row r="91" spans="1:16384">
      <c r="A91" s="360" t="s">
        <v>119</v>
      </c>
    </row>
    <row r="92" spans="1:16384" ht="6" customHeight="1"/>
    <row r="93" spans="1:16384" s="363" customFormat="1" ht="13.5" customHeight="1">
      <c r="A93" s="361" t="s">
        <v>120</v>
      </c>
      <c r="R93" s="363" t="s">
        <v>116</v>
      </c>
      <c r="S93" s="363" t="s">
        <v>116</v>
      </c>
      <c r="T93" s="363" t="s">
        <v>116</v>
      </c>
      <c r="U93" s="363" t="s">
        <v>116</v>
      </c>
      <c r="V93" s="363" t="s">
        <v>116</v>
      </c>
      <c r="W93" s="363" t="s">
        <v>116</v>
      </c>
      <c r="X93" s="363" t="s">
        <v>116</v>
      </c>
      <c r="Y93" s="363" t="s">
        <v>116</v>
      </c>
      <c r="Z93" s="363" t="s">
        <v>116</v>
      </c>
      <c r="AA93" s="363" t="s">
        <v>116</v>
      </c>
      <c r="AB93" s="363" t="s">
        <v>116</v>
      </c>
      <c r="AC93" s="363" t="s">
        <v>116</v>
      </c>
      <c r="AD93" s="363" t="s">
        <v>116</v>
      </c>
      <c r="AE93" s="363" t="s">
        <v>116</v>
      </c>
      <c r="AF93" s="363" t="s">
        <v>116</v>
      </c>
      <c r="AG93" s="363" t="s">
        <v>116</v>
      </c>
      <c r="AH93" s="363" t="s">
        <v>116</v>
      </c>
      <c r="AI93" s="363" t="s">
        <v>116</v>
      </c>
      <c r="AJ93" s="363" t="s">
        <v>116</v>
      </c>
      <c r="AK93" s="363" t="s">
        <v>116</v>
      </c>
      <c r="AL93" s="363" t="s">
        <v>116</v>
      </c>
      <c r="AM93" s="363" t="s">
        <v>116</v>
      </c>
      <c r="AN93" s="363" t="s">
        <v>116</v>
      </c>
      <c r="AO93" s="363" t="s">
        <v>116</v>
      </c>
      <c r="AP93" s="363" t="s">
        <v>116</v>
      </c>
      <c r="AQ93" s="363" t="s">
        <v>116</v>
      </c>
      <c r="AR93" s="363" t="s">
        <v>116</v>
      </c>
      <c r="AS93" s="363" t="s">
        <v>116</v>
      </c>
      <c r="AT93" s="363" t="s">
        <v>116</v>
      </c>
      <c r="AU93" s="363" t="s">
        <v>116</v>
      </c>
      <c r="AV93" s="363" t="s">
        <v>116</v>
      </c>
      <c r="AW93" s="363" t="s">
        <v>116</v>
      </c>
      <c r="AX93" s="363" t="s">
        <v>116</v>
      </c>
      <c r="AY93" s="363" t="s">
        <v>116</v>
      </c>
      <c r="AZ93" s="363" t="s">
        <v>116</v>
      </c>
      <c r="BA93" s="363" t="s">
        <v>116</v>
      </c>
      <c r="BB93" s="363" t="s">
        <v>116</v>
      </c>
      <c r="BC93" s="363" t="s">
        <v>116</v>
      </c>
      <c r="BD93" s="363" t="s">
        <v>116</v>
      </c>
      <c r="BE93" s="363" t="s">
        <v>116</v>
      </c>
      <c r="BF93" s="363" t="s">
        <v>116</v>
      </c>
      <c r="BG93" s="363" t="s">
        <v>116</v>
      </c>
      <c r="BH93" s="363" t="s">
        <v>116</v>
      </c>
      <c r="BI93" s="363" t="s">
        <v>116</v>
      </c>
      <c r="BJ93" s="363" t="s">
        <v>116</v>
      </c>
      <c r="BK93" s="363" t="s">
        <v>116</v>
      </c>
      <c r="BL93" s="363" t="s">
        <v>116</v>
      </c>
      <c r="BM93" s="363" t="s">
        <v>116</v>
      </c>
      <c r="BN93" s="363" t="s">
        <v>116</v>
      </c>
      <c r="BO93" s="363" t="s">
        <v>116</v>
      </c>
      <c r="BP93" s="363" t="s">
        <v>116</v>
      </c>
      <c r="BQ93" s="363" t="s">
        <v>116</v>
      </c>
      <c r="BR93" s="363" t="s">
        <v>116</v>
      </c>
      <c r="BS93" s="363" t="s">
        <v>116</v>
      </c>
      <c r="BT93" s="363" t="s">
        <v>116</v>
      </c>
      <c r="BU93" s="363" t="s">
        <v>116</v>
      </c>
      <c r="BV93" s="363" t="s">
        <v>116</v>
      </c>
      <c r="BW93" s="363" t="s">
        <v>116</v>
      </c>
      <c r="BX93" s="363" t="s">
        <v>116</v>
      </c>
      <c r="BY93" s="363" t="s">
        <v>116</v>
      </c>
      <c r="BZ93" s="363" t="s">
        <v>116</v>
      </c>
      <c r="CA93" s="363" t="s">
        <v>116</v>
      </c>
      <c r="CB93" s="363" t="s">
        <v>116</v>
      </c>
      <c r="CC93" s="363" t="s">
        <v>116</v>
      </c>
      <c r="CD93" s="363" t="s">
        <v>116</v>
      </c>
      <c r="CE93" s="363" t="s">
        <v>116</v>
      </c>
      <c r="CF93" s="363" t="s">
        <v>116</v>
      </c>
      <c r="CG93" s="363" t="s">
        <v>116</v>
      </c>
      <c r="CH93" s="363" t="s">
        <v>116</v>
      </c>
      <c r="CI93" s="363" t="s">
        <v>116</v>
      </c>
      <c r="CJ93" s="363" t="s">
        <v>116</v>
      </c>
      <c r="CK93" s="363" t="s">
        <v>116</v>
      </c>
      <c r="CL93" s="363" t="s">
        <v>116</v>
      </c>
      <c r="CM93" s="363" t="s">
        <v>116</v>
      </c>
      <c r="CN93" s="363" t="s">
        <v>116</v>
      </c>
      <c r="CO93" s="363" t="s">
        <v>116</v>
      </c>
      <c r="CP93" s="363" t="s">
        <v>116</v>
      </c>
      <c r="CQ93" s="363" t="s">
        <v>116</v>
      </c>
      <c r="CR93" s="363" t="s">
        <v>116</v>
      </c>
      <c r="CS93" s="363" t="s">
        <v>116</v>
      </c>
      <c r="CT93" s="363" t="s">
        <v>116</v>
      </c>
      <c r="CU93" s="363" t="s">
        <v>116</v>
      </c>
      <c r="CV93" s="363" t="s">
        <v>116</v>
      </c>
      <c r="CW93" s="363" t="s">
        <v>116</v>
      </c>
      <c r="CX93" s="363" t="s">
        <v>116</v>
      </c>
      <c r="CY93" s="363" t="s">
        <v>116</v>
      </c>
      <c r="CZ93" s="363" t="s">
        <v>116</v>
      </c>
      <c r="DA93" s="363" t="s">
        <v>116</v>
      </c>
      <c r="DB93" s="363" t="s">
        <v>116</v>
      </c>
      <c r="DC93" s="363" t="s">
        <v>116</v>
      </c>
      <c r="DD93" s="363" t="s">
        <v>116</v>
      </c>
      <c r="DE93" s="363" t="s">
        <v>116</v>
      </c>
      <c r="DF93" s="363" t="s">
        <v>116</v>
      </c>
      <c r="DG93" s="363" t="s">
        <v>116</v>
      </c>
      <c r="DH93" s="363" t="s">
        <v>116</v>
      </c>
      <c r="DI93" s="363" t="s">
        <v>116</v>
      </c>
      <c r="DJ93" s="363" t="s">
        <v>116</v>
      </c>
      <c r="DK93" s="363" t="s">
        <v>116</v>
      </c>
      <c r="DL93" s="363" t="s">
        <v>116</v>
      </c>
      <c r="DM93" s="363" t="s">
        <v>116</v>
      </c>
      <c r="DN93" s="363" t="s">
        <v>116</v>
      </c>
      <c r="DO93" s="363" t="s">
        <v>116</v>
      </c>
      <c r="DP93" s="363" t="s">
        <v>116</v>
      </c>
      <c r="DQ93" s="363" t="s">
        <v>116</v>
      </c>
      <c r="DR93" s="363" t="s">
        <v>116</v>
      </c>
      <c r="DS93" s="363" t="s">
        <v>116</v>
      </c>
      <c r="DT93" s="363" t="s">
        <v>116</v>
      </c>
      <c r="DU93" s="363" t="s">
        <v>116</v>
      </c>
      <c r="DV93" s="363" t="s">
        <v>116</v>
      </c>
      <c r="DW93" s="363" t="s">
        <v>116</v>
      </c>
      <c r="DX93" s="363" t="s">
        <v>116</v>
      </c>
      <c r="DY93" s="363" t="s">
        <v>116</v>
      </c>
      <c r="DZ93" s="363" t="s">
        <v>116</v>
      </c>
      <c r="EA93" s="363" t="s">
        <v>116</v>
      </c>
      <c r="EB93" s="363" t="s">
        <v>116</v>
      </c>
      <c r="EC93" s="363" t="s">
        <v>116</v>
      </c>
      <c r="ED93" s="363" t="s">
        <v>116</v>
      </c>
      <c r="EE93" s="363" t="s">
        <v>116</v>
      </c>
      <c r="EF93" s="363" t="s">
        <v>116</v>
      </c>
      <c r="EG93" s="363" t="s">
        <v>116</v>
      </c>
      <c r="EH93" s="363" t="s">
        <v>116</v>
      </c>
      <c r="EI93" s="363" t="s">
        <v>116</v>
      </c>
      <c r="EJ93" s="363" t="s">
        <v>116</v>
      </c>
      <c r="EK93" s="363" t="s">
        <v>116</v>
      </c>
      <c r="EL93" s="363" t="s">
        <v>116</v>
      </c>
      <c r="EM93" s="363" t="s">
        <v>116</v>
      </c>
      <c r="EN93" s="363" t="s">
        <v>116</v>
      </c>
      <c r="EO93" s="363" t="s">
        <v>116</v>
      </c>
      <c r="EP93" s="363" t="s">
        <v>116</v>
      </c>
      <c r="EQ93" s="363" t="s">
        <v>116</v>
      </c>
      <c r="ER93" s="363" t="s">
        <v>116</v>
      </c>
      <c r="ES93" s="363" t="s">
        <v>116</v>
      </c>
      <c r="ET93" s="363" t="s">
        <v>116</v>
      </c>
      <c r="EU93" s="363" t="s">
        <v>116</v>
      </c>
      <c r="EV93" s="363" t="s">
        <v>116</v>
      </c>
      <c r="EW93" s="363" t="s">
        <v>116</v>
      </c>
      <c r="EX93" s="363" t="s">
        <v>116</v>
      </c>
      <c r="EY93" s="363" t="s">
        <v>116</v>
      </c>
      <c r="EZ93" s="363" t="s">
        <v>116</v>
      </c>
      <c r="FA93" s="363" t="s">
        <v>116</v>
      </c>
      <c r="FB93" s="363" t="s">
        <v>116</v>
      </c>
      <c r="FC93" s="363" t="s">
        <v>116</v>
      </c>
      <c r="FD93" s="363" t="s">
        <v>116</v>
      </c>
      <c r="FE93" s="363" t="s">
        <v>116</v>
      </c>
      <c r="FF93" s="363" t="s">
        <v>116</v>
      </c>
      <c r="FG93" s="363" t="s">
        <v>116</v>
      </c>
      <c r="FH93" s="363" t="s">
        <v>116</v>
      </c>
      <c r="FI93" s="363" t="s">
        <v>116</v>
      </c>
      <c r="FJ93" s="363" t="s">
        <v>116</v>
      </c>
      <c r="FK93" s="363" t="s">
        <v>116</v>
      </c>
      <c r="FL93" s="363" t="s">
        <v>116</v>
      </c>
      <c r="FM93" s="363" t="s">
        <v>116</v>
      </c>
      <c r="FN93" s="363" t="s">
        <v>116</v>
      </c>
      <c r="FO93" s="363" t="s">
        <v>116</v>
      </c>
      <c r="FP93" s="363" t="s">
        <v>116</v>
      </c>
      <c r="FQ93" s="363" t="s">
        <v>116</v>
      </c>
      <c r="FR93" s="363" t="s">
        <v>116</v>
      </c>
      <c r="FS93" s="363" t="s">
        <v>116</v>
      </c>
      <c r="FT93" s="363" t="s">
        <v>116</v>
      </c>
      <c r="FU93" s="363" t="s">
        <v>116</v>
      </c>
      <c r="FV93" s="363" t="s">
        <v>116</v>
      </c>
      <c r="FW93" s="363" t="s">
        <v>116</v>
      </c>
      <c r="FX93" s="363" t="s">
        <v>116</v>
      </c>
      <c r="FY93" s="363" t="s">
        <v>116</v>
      </c>
      <c r="FZ93" s="363" t="s">
        <v>116</v>
      </c>
      <c r="GA93" s="363" t="s">
        <v>116</v>
      </c>
      <c r="GB93" s="363" t="s">
        <v>116</v>
      </c>
      <c r="GC93" s="363" t="s">
        <v>116</v>
      </c>
      <c r="GD93" s="363" t="s">
        <v>116</v>
      </c>
      <c r="GE93" s="363" t="s">
        <v>116</v>
      </c>
      <c r="GF93" s="363" t="s">
        <v>116</v>
      </c>
      <c r="GG93" s="363" t="s">
        <v>116</v>
      </c>
      <c r="GH93" s="363" t="s">
        <v>116</v>
      </c>
      <c r="GI93" s="363" t="s">
        <v>116</v>
      </c>
      <c r="GJ93" s="363" t="s">
        <v>116</v>
      </c>
      <c r="GK93" s="363" t="s">
        <v>116</v>
      </c>
      <c r="GL93" s="363" t="s">
        <v>116</v>
      </c>
      <c r="GM93" s="363" t="s">
        <v>116</v>
      </c>
      <c r="GN93" s="363" t="s">
        <v>116</v>
      </c>
      <c r="GO93" s="363" t="s">
        <v>116</v>
      </c>
      <c r="GP93" s="363" t="s">
        <v>116</v>
      </c>
      <c r="GQ93" s="363" t="s">
        <v>116</v>
      </c>
      <c r="GR93" s="363" t="s">
        <v>116</v>
      </c>
      <c r="GS93" s="363" t="s">
        <v>116</v>
      </c>
      <c r="GT93" s="363" t="s">
        <v>116</v>
      </c>
      <c r="GU93" s="363" t="s">
        <v>116</v>
      </c>
      <c r="GV93" s="363" t="s">
        <v>116</v>
      </c>
      <c r="GW93" s="363" t="s">
        <v>116</v>
      </c>
      <c r="GX93" s="363" t="s">
        <v>116</v>
      </c>
      <c r="GY93" s="363" t="s">
        <v>116</v>
      </c>
      <c r="GZ93" s="363" t="s">
        <v>116</v>
      </c>
      <c r="HA93" s="363" t="s">
        <v>116</v>
      </c>
      <c r="HB93" s="363" t="s">
        <v>116</v>
      </c>
      <c r="HC93" s="363" t="s">
        <v>116</v>
      </c>
      <c r="HD93" s="363" t="s">
        <v>116</v>
      </c>
      <c r="HE93" s="363" t="s">
        <v>116</v>
      </c>
      <c r="HF93" s="363" t="s">
        <v>116</v>
      </c>
      <c r="HG93" s="363" t="s">
        <v>116</v>
      </c>
      <c r="HH93" s="363" t="s">
        <v>116</v>
      </c>
      <c r="HI93" s="363" t="s">
        <v>116</v>
      </c>
      <c r="HJ93" s="363" t="s">
        <v>116</v>
      </c>
      <c r="HK93" s="363" t="s">
        <v>116</v>
      </c>
      <c r="HL93" s="363" t="s">
        <v>116</v>
      </c>
      <c r="HM93" s="363" t="s">
        <v>116</v>
      </c>
      <c r="HN93" s="363" t="s">
        <v>116</v>
      </c>
      <c r="HO93" s="363" t="s">
        <v>116</v>
      </c>
      <c r="HP93" s="363" t="s">
        <v>116</v>
      </c>
      <c r="HQ93" s="363" t="s">
        <v>116</v>
      </c>
      <c r="HR93" s="363" t="s">
        <v>116</v>
      </c>
      <c r="HS93" s="363" t="s">
        <v>116</v>
      </c>
      <c r="HT93" s="363" t="s">
        <v>116</v>
      </c>
      <c r="HU93" s="363" t="s">
        <v>116</v>
      </c>
      <c r="HV93" s="363" t="s">
        <v>116</v>
      </c>
      <c r="HW93" s="363" t="s">
        <v>116</v>
      </c>
      <c r="HX93" s="363" t="s">
        <v>116</v>
      </c>
      <c r="HY93" s="363" t="s">
        <v>116</v>
      </c>
      <c r="HZ93" s="363" t="s">
        <v>116</v>
      </c>
      <c r="IA93" s="363" t="s">
        <v>116</v>
      </c>
      <c r="IB93" s="363" t="s">
        <v>116</v>
      </c>
      <c r="IC93" s="363" t="s">
        <v>116</v>
      </c>
      <c r="ID93" s="363" t="s">
        <v>116</v>
      </c>
      <c r="IE93" s="363" t="s">
        <v>116</v>
      </c>
      <c r="IF93" s="363" t="s">
        <v>116</v>
      </c>
      <c r="IG93" s="363" t="s">
        <v>116</v>
      </c>
      <c r="IH93" s="363" t="s">
        <v>116</v>
      </c>
      <c r="II93" s="363" t="s">
        <v>116</v>
      </c>
      <c r="IJ93" s="363" t="s">
        <v>116</v>
      </c>
      <c r="IK93" s="363" t="s">
        <v>116</v>
      </c>
      <c r="IL93" s="363" t="s">
        <v>116</v>
      </c>
      <c r="IM93" s="363" t="s">
        <v>116</v>
      </c>
      <c r="IN93" s="363" t="s">
        <v>116</v>
      </c>
      <c r="IO93" s="363" t="s">
        <v>116</v>
      </c>
      <c r="IP93" s="363" t="s">
        <v>116</v>
      </c>
      <c r="IQ93" s="363" t="s">
        <v>116</v>
      </c>
      <c r="IR93" s="363" t="s">
        <v>116</v>
      </c>
      <c r="IS93" s="363" t="s">
        <v>116</v>
      </c>
      <c r="IT93" s="363" t="s">
        <v>116</v>
      </c>
      <c r="IU93" s="363" t="s">
        <v>116</v>
      </c>
      <c r="IV93" s="363" t="s">
        <v>116</v>
      </c>
      <c r="IW93" s="363" t="s">
        <v>116</v>
      </c>
      <c r="IX93" s="363" t="s">
        <v>116</v>
      </c>
      <c r="IY93" s="363" t="s">
        <v>116</v>
      </c>
      <c r="IZ93" s="363" t="s">
        <v>116</v>
      </c>
      <c r="JA93" s="363" t="s">
        <v>116</v>
      </c>
      <c r="JB93" s="363" t="s">
        <v>116</v>
      </c>
      <c r="JC93" s="363" t="s">
        <v>116</v>
      </c>
      <c r="JD93" s="363" t="s">
        <v>116</v>
      </c>
      <c r="JE93" s="363" t="s">
        <v>116</v>
      </c>
      <c r="JF93" s="363" t="s">
        <v>116</v>
      </c>
      <c r="JG93" s="363" t="s">
        <v>116</v>
      </c>
      <c r="JH93" s="363" t="s">
        <v>116</v>
      </c>
      <c r="JI93" s="363" t="s">
        <v>116</v>
      </c>
      <c r="JJ93" s="363" t="s">
        <v>116</v>
      </c>
      <c r="JK93" s="363" t="s">
        <v>116</v>
      </c>
      <c r="JL93" s="363" t="s">
        <v>116</v>
      </c>
      <c r="JM93" s="363" t="s">
        <v>116</v>
      </c>
      <c r="JN93" s="363" t="s">
        <v>116</v>
      </c>
      <c r="JO93" s="363" t="s">
        <v>116</v>
      </c>
      <c r="JP93" s="363" t="s">
        <v>116</v>
      </c>
      <c r="JQ93" s="363" t="s">
        <v>116</v>
      </c>
      <c r="JR93" s="363" t="s">
        <v>116</v>
      </c>
      <c r="JS93" s="363" t="s">
        <v>116</v>
      </c>
      <c r="JT93" s="363" t="s">
        <v>116</v>
      </c>
      <c r="JU93" s="363" t="s">
        <v>116</v>
      </c>
      <c r="JV93" s="363" t="s">
        <v>116</v>
      </c>
      <c r="JW93" s="363" t="s">
        <v>116</v>
      </c>
      <c r="JX93" s="363" t="s">
        <v>116</v>
      </c>
      <c r="JY93" s="363" t="s">
        <v>116</v>
      </c>
      <c r="JZ93" s="363" t="s">
        <v>116</v>
      </c>
      <c r="KA93" s="363" t="s">
        <v>116</v>
      </c>
      <c r="KB93" s="363" t="s">
        <v>116</v>
      </c>
      <c r="KC93" s="363" t="s">
        <v>116</v>
      </c>
      <c r="KD93" s="363" t="s">
        <v>116</v>
      </c>
      <c r="KE93" s="363" t="s">
        <v>116</v>
      </c>
      <c r="KF93" s="363" t="s">
        <v>116</v>
      </c>
      <c r="KG93" s="363" t="s">
        <v>116</v>
      </c>
      <c r="KH93" s="363" t="s">
        <v>116</v>
      </c>
      <c r="KI93" s="363" t="s">
        <v>116</v>
      </c>
      <c r="KJ93" s="363" t="s">
        <v>116</v>
      </c>
      <c r="KK93" s="363" t="s">
        <v>116</v>
      </c>
      <c r="KL93" s="363" t="s">
        <v>116</v>
      </c>
      <c r="KM93" s="363" t="s">
        <v>116</v>
      </c>
      <c r="KN93" s="363" t="s">
        <v>116</v>
      </c>
      <c r="KO93" s="363" t="s">
        <v>116</v>
      </c>
      <c r="KP93" s="363" t="s">
        <v>116</v>
      </c>
      <c r="KQ93" s="363" t="s">
        <v>116</v>
      </c>
      <c r="KR93" s="363" t="s">
        <v>116</v>
      </c>
      <c r="KS93" s="363" t="s">
        <v>116</v>
      </c>
      <c r="KT93" s="363" t="s">
        <v>116</v>
      </c>
      <c r="KU93" s="363" t="s">
        <v>116</v>
      </c>
      <c r="KV93" s="363" t="s">
        <v>116</v>
      </c>
      <c r="KW93" s="363" t="s">
        <v>116</v>
      </c>
      <c r="KX93" s="363" t="s">
        <v>116</v>
      </c>
      <c r="KY93" s="363" t="s">
        <v>116</v>
      </c>
      <c r="KZ93" s="363" t="s">
        <v>116</v>
      </c>
      <c r="LA93" s="363" t="s">
        <v>116</v>
      </c>
      <c r="LB93" s="363" t="s">
        <v>116</v>
      </c>
      <c r="LC93" s="363" t="s">
        <v>116</v>
      </c>
      <c r="LD93" s="363" t="s">
        <v>116</v>
      </c>
      <c r="LE93" s="363" t="s">
        <v>116</v>
      </c>
      <c r="LF93" s="363" t="s">
        <v>116</v>
      </c>
      <c r="LG93" s="363" t="s">
        <v>116</v>
      </c>
      <c r="LH93" s="363" t="s">
        <v>116</v>
      </c>
      <c r="LI93" s="363" t="s">
        <v>116</v>
      </c>
      <c r="LJ93" s="363" t="s">
        <v>116</v>
      </c>
      <c r="LK93" s="363" t="s">
        <v>116</v>
      </c>
      <c r="LL93" s="363" t="s">
        <v>116</v>
      </c>
      <c r="LM93" s="363" t="s">
        <v>116</v>
      </c>
      <c r="LN93" s="363" t="s">
        <v>116</v>
      </c>
      <c r="LO93" s="363" t="s">
        <v>116</v>
      </c>
      <c r="LP93" s="363" t="s">
        <v>116</v>
      </c>
      <c r="LQ93" s="363" t="s">
        <v>116</v>
      </c>
      <c r="LR93" s="363" t="s">
        <v>116</v>
      </c>
      <c r="LS93" s="363" t="s">
        <v>116</v>
      </c>
      <c r="LT93" s="363" t="s">
        <v>116</v>
      </c>
      <c r="LU93" s="363" t="s">
        <v>116</v>
      </c>
      <c r="LV93" s="363" t="s">
        <v>116</v>
      </c>
      <c r="LW93" s="363" t="s">
        <v>116</v>
      </c>
      <c r="LX93" s="363" t="s">
        <v>116</v>
      </c>
      <c r="LY93" s="363" t="s">
        <v>116</v>
      </c>
      <c r="LZ93" s="363" t="s">
        <v>116</v>
      </c>
      <c r="MA93" s="363" t="s">
        <v>116</v>
      </c>
      <c r="MB93" s="363" t="s">
        <v>116</v>
      </c>
      <c r="MC93" s="363" t="s">
        <v>116</v>
      </c>
      <c r="MD93" s="363" t="s">
        <v>116</v>
      </c>
      <c r="ME93" s="363" t="s">
        <v>116</v>
      </c>
      <c r="MF93" s="363" t="s">
        <v>116</v>
      </c>
      <c r="MG93" s="363" t="s">
        <v>116</v>
      </c>
      <c r="MH93" s="363" t="s">
        <v>116</v>
      </c>
      <c r="MI93" s="363" t="s">
        <v>116</v>
      </c>
      <c r="MJ93" s="363" t="s">
        <v>116</v>
      </c>
      <c r="MK93" s="363" t="s">
        <v>116</v>
      </c>
      <c r="ML93" s="363" t="s">
        <v>116</v>
      </c>
      <c r="MM93" s="363" t="s">
        <v>116</v>
      </c>
      <c r="MN93" s="363" t="s">
        <v>116</v>
      </c>
      <c r="MO93" s="363" t="s">
        <v>116</v>
      </c>
      <c r="MP93" s="363" t="s">
        <v>116</v>
      </c>
      <c r="MQ93" s="363" t="s">
        <v>116</v>
      </c>
      <c r="MR93" s="363" t="s">
        <v>116</v>
      </c>
      <c r="MS93" s="363" t="s">
        <v>116</v>
      </c>
      <c r="MT93" s="363" t="s">
        <v>116</v>
      </c>
      <c r="MU93" s="363" t="s">
        <v>116</v>
      </c>
      <c r="MV93" s="363" t="s">
        <v>116</v>
      </c>
      <c r="MW93" s="363" t="s">
        <v>116</v>
      </c>
      <c r="MX93" s="363" t="s">
        <v>116</v>
      </c>
      <c r="MY93" s="363" t="s">
        <v>116</v>
      </c>
      <c r="MZ93" s="363" t="s">
        <v>116</v>
      </c>
      <c r="NA93" s="363" t="s">
        <v>116</v>
      </c>
      <c r="NB93" s="363" t="s">
        <v>116</v>
      </c>
      <c r="NC93" s="363" t="s">
        <v>116</v>
      </c>
      <c r="ND93" s="363" t="s">
        <v>116</v>
      </c>
      <c r="NE93" s="363" t="s">
        <v>116</v>
      </c>
      <c r="NF93" s="363" t="s">
        <v>116</v>
      </c>
      <c r="NG93" s="363" t="s">
        <v>116</v>
      </c>
      <c r="NH93" s="363" t="s">
        <v>116</v>
      </c>
      <c r="NI93" s="363" t="s">
        <v>116</v>
      </c>
      <c r="NJ93" s="363" t="s">
        <v>116</v>
      </c>
      <c r="NK93" s="363" t="s">
        <v>116</v>
      </c>
      <c r="NL93" s="363" t="s">
        <v>116</v>
      </c>
      <c r="NM93" s="363" t="s">
        <v>116</v>
      </c>
      <c r="NN93" s="363" t="s">
        <v>116</v>
      </c>
      <c r="NO93" s="363" t="s">
        <v>116</v>
      </c>
      <c r="NP93" s="363" t="s">
        <v>116</v>
      </c>
      <c r="NQ93" s="363" t="s">
        <v>116</v>
      </c>
      <c r="NR93" s="363" t="s">
        <v>116</v>
      </c>
      <c r="NS93" s="363" t="s">
        <v>116</v>
      </c>
      <c r="NT93" s="363" t="s">
        <v>116</v>
      </c>
      <c r="NU93" s="363" t="s">
        <v>116</v>
      </c>
      <c r="NV93" s="363" t="s">
        <v>116</v>
      </c>
      <c r="NW93" s="363" t="s">
        <v>116</v>
      </c>
      <c r="NX93" s="363" t="s">
        <v>116</v>
      </c>
      <c r="NY93" s="363" t="s">
        <v>116</v>
      </c>
      <c r="NZ93" s="363" t="s">
        <v>116</v>
      </c>
      <c r="OA93" s="363" t="s">
        <v>116</v>
      </c>
      <c r="OB93" s="363" t="s">
        <v>116</v>
      </c>
      <c r="OC93" s="363" t="s">
        <v>116</v>
      </c>
      <c r="OD93" s="363" t="s">
        <v>116</v>
      </c>
      <c r="OE93" s="363" t="s">
        <v>116</v>
      </c>
      <c r="OF93" s="363" t="s">
        <v>116</v>
      </c>
      <c r="OG93" s="363" t="s">
        <v>116</v>
      </c>
      <c r="OH93" s="363" t="s">
        <v>116</v>
      </c>
      <c r="OI93" s="363" t="s">
        <v>116</v>
      </c>
      <c r="OJ93" s="363" t="s">
        <v>116</v>
      </c>
      <c r="OK93" s="363" t="s">
        <v>116</v>
      </c>
      <c r="OL93" s="363" t="s">
        <v>116</v>
      </c>
      <c r="OM93" s="363" t="s">
        <v>116</v>
      </c>
      <c r="ON93" s="363" t="s">
        <v>116</v>
      </c>
      <c r="OO93" s="363" t="s">
        <v>116</v>
      </c>
      <c r="OP93" s="363" t="s">
        <v>116</v>
      </c>
      <c r="OQ93" s="363" t="s">
        <v>116</v>
      </c>
      <c r="OR93" s="363" t="s">
        <v>116</v>
      </c>
      <c r="OS93" s="363" t="s">
        <v>116</v>
      </c>
      <c r="OT93" s="363" t="s">
        <v>116</v>
      </c>
      <c r="OU93" s="363" t="s">
        <v>116</v>
      </c>
      <c r="OV93" s="363" t="s">
        <v>116</v>
      </c>
      <c r="OW93" s="363" t="s">
        <v>116</v>
      </c>
      <c r="OX93" s="363" t="s">
        <v>116</v>
      </c>
      <c r="OY93" s="363" t="s">
        <v>116</v>
      </c>
      <c r="OZ93" s="363" t="s">
        <v>116</v>
      </c>
      <c r="PA93" s="363" t="s">
        <v>116</v>
      </c>
      <c r="PB93" s="363" t="s">
        <v>116</v>
      </c>
      <c r="PC93" s="363" t="s">
        <v>116</v>
      </c>
      <c r="PD93" s="363" t="s">
        <v>116</v>
      </c>
      <c r="PE93" s="363" t="s">
        <v>116</v>
      </c>
      <c r="PF93" s="363" t="s">
        <v>116</v>
      </c>
      <c r="PG93" s="363" t="s">
        <v>116</v>
      </c>
      <c r="PH93" s="363" t="s">
        <v>116</v>
      </c>
      <c r="PI93" s="363" t="s">
        <v>116</v>
      </c>
      <c r="PJ93" s="363" t="s">
        <v>116</v>
      </c>
      <c r="PK93" s="363" t="s">
        <v>116</v>
      </c>
      <c r="PL93" s="363" t="s">
        <v>116</v>
      </c>
      <c r="PM93" s="363" t="s">
        <v>116</v>
      </c>
      <c r="PN93" s="363" t="s">
        <v>116</v>
      </c>
      <c r="PO93" s="363" t="s">
        <v>116</v>
      </c>
      <c r="PP93" s="363" t="s">
        <v>116</v>
      </c>
      <c r="PQ93" s="363" t="s">
        <v>116</v>
      </c>
      <c r="PR93" s="363" t="s">
        <v>116</v>
      </c>
      <c r="PS93" s="363" t="s">
        <v>116</v>
      </c>
      <c r="PT93" s="363" t="s">
        <v>116</v>
      </c>
      <c r="PU93" s="363" t="s">
        <v>116</v>
      </c>
      <c r="PV93" s="363" t="s">
        <v>116</v>
      </c>
      <c r="PW93" s="363" t="s">
        <v>116</v>
      </c>
      <c r="PX93" s="363" t="s">
        <v>116</v>
      </c>
      <c r="PY93" s="363" t="s">
        <v>116</v>
      </c>
      <c r="PZ93" s="363" t="s">
        <v>116</v>
      </c>
      <c r="QA93" s="363" t="s">
        <v>116</v>
      </c>
      <c r="QB93" s="363" t="s">
        <v>116</v>
      </c>
      <c r="QC93" s="363" t="s">
        <v>116</v>
      </c>
      <c r="QD93" s="363" t="s">
        <v>116</v>
      </c>
      <c r="QE93" s="363" t="s">
        <v>116</v>
      </c>
      <c r="QF93" s="363" t="s">
        <v>116</v>
      </c>
      <c r="QG93" s="363" t="s">
        <v>116</v>
      </c>
      <c r="QH93" s="363" t="s">
        <v>116</v>
      </c>
      <c r="QI93" s="363" t="s">
        <v>116</v>
      </c>
      <c r="QJ93" s="363" t="s">
        <v>116</v>
      </c>
      <c r="QK93" s="363" t="s">
        <v>116</v>
      </c>
      <c r="QL93" s="363" t="s">
        <v>116</v>
      </c>
      <c r="QM93" s="363" t="s">
        <v>116</v>
      </c>
      <c r="QN93" s="363" t="s">
        <v>116</v>
      </c>
      <c r="QO93" s="363" t="s">
        <v>116</v>
      </c>
      <c r="QP93" s="363" t="s">
        <v>116</v>
      </c>
      <c r="QQ93" s="363" t="s">
        <v>116</v>
      </c>
      <c r="QR93" s="363" t="s">
        <v>116</v>
      </c>
      <c r="QS93" s="363" t="s">
        <v>116</v>
      </c>
      <c r="QT93" s="363" t="s">
        <v>116</v>
      </c>
      <c r="QU93" s="363" t="s">
        <v>116</v>
      </c>
      <c r="QV93" s="363" t="s">
        <v>116</v>
      </c>
      <c r="QW93" s="363" t="s">
        <v>116</v>
      </c>
      <c r="QX93" s="363" t="s">
        <v>116</v>
      </c>
      <c r="QY93" s="363" t="s">
        <v>116</v>
      </c>
      <c r="QZ93" s="363" t="s">
        <v>116</v>
      </c>
      <c r="RA93" s="363" t="s">
        <v>116</v>
      </c>
      <c r="RB93" s="363" t="s">
        <v>116</v>
      </c>
      <c r="RC93" s="363" t="s">
        <v>116</v>
      </c>
      <c r="RD93" s="363" t="s">
        <v>116</v>
      </c>
      <c r="RE93" s="363" t="s">
        <v>116</v>
      </c>
      <c r="RF93" s="363" t="s">
        <v>116</v>
      </c>
      <c r="RG93" s="363" t="s">
        <v>116</v>
      </c>
      <c r="RH93" s="363" t="s">
        <v>116</v>
      </c>
      <c r="RI93" s="363" t="s">
        <v>116</v>
      </c>
      <c r="RJ93" s="363" t="s">
        <v>116</v>
      </c>
      <c r="RK93" s="363" t="s">
        <v>116</v>
      </c>
      <c r="RL93" s="363" t="s">
        <v>116</v>
      </c>
      <c r="RM93" s="363" t="s">
        <v>116</v>
      </c>
      <c r="RN93" s="363" t="s">
        <v>116</v>
      </c>
      <c r="RO93" s="363" t="s">
        <v>116</v>
      </c>
      <c r="RP93" s="363" t="s">
        <v>116</v>
      </c>
      <c r="RQ93" s="363" t="s">
        <v>116</v>
      </c>
      <c r="RR93" s="363" t="s">
        <v>116</v>
      </c>
      <c r="RS93" s="363" t="s">
        <v>116</v>
      </c>
      <c r="RT93" s="363" t="s">
        <v>116</v>
      </c>
      <c r="RU93" s="363" t="s">
        <v>116</v>
      </c>
      <c r="RV93" s="363" t="s">
        <v>116</v>
      </c>
      <c r="RW93" s="363" t="s">
        <v>116</v>
      </c>
      <c r="RX93" s="363" t="s">
        <v>116</v>
      </c>
      <c r="RY93" s="363" t="s">
        <v>116</v>
      </c>
      <c r="RZ93" s="363" t="s">
        <v>116</v>
      </c>
      <c r="SA93" s="363" t="s">
        <v>116</v>
      </c>
      <c r="SB93" s="363" t="s">
        <v>116</v>
      </c>
      <c r="SC93" s="363" t="s">
        <v>116</v>
      </c>
      <c r="SD93" s="363" t="s">
        <v>116</v>
      </c>
      <c r="SE93" s="363" t="s">
        <v>116</v>
      </c>
      <c r="SF93" s="363" t="s">
        <v>116</v>
      </c>
      <c r="SG93" s="363" t="s">
        <v>116</v>
      </c>
      <c r="SH93" s="363" t="s">
        <v>116</v>
      </c>
      <c r="SI93" s="363" t="s">
        <v>116</v>
      </c>
      <c r="SJ93" s="363" t="s">
        <v>116</v>
      </c>
      <c r="SK93" s="363" t="s">
        <v>116</v>
      </c>
      <c r="SL93" s="363" t="s">
        <v>116</v>
      </c>
      <c r="SM93" s="363" t="s">
        <v>116</v>
      </c>
      <c r="SN93" s="363" t="s">
        <v>116</v>
      </c>
      <c r="SO93" s="363" t="s">
        <v>116</v>
      </c>
      <c r="SP93" s="363" t="s">
        <v>116</v>
      </c>
      <c r="SQ93" s="363" t="s">
        <v>116</v>
      </c>
      <c r="SR93" s="363" t="s">
        <v>116</v>
      </c>
      <c r="SS93" s="363" t="s">
        <v>116</v>
      </c>
      <c r="ST93" s="363" t="s">
        <v>116</v>
      </c>
      <c r="SU93" s="363" t="s">
        <v>116</v>
      </c>
      <c r="SV93" s="363" t="s">
        <v>116</v>
      </c>
      <c r="SW93" s="363" t="s">
        <v>116</v>
      </c>
      <c r="SX93" s="363" t="s">
        <v>116</v>
      </c>
      <c r="SY93" s="363" t="s">
        <v>116</v>
      </c>
      <c r="SZ93" s="363" t="s">
        <v>116</v>
      </c>
      <c r="TA93" s="363" t="s">
        <v>116</v>
      </c>
      <c r="TB93" s="363" t="s">
        <v>116</v>
      </c>
      <c r="TC93" s="363" t="s">
        <v>116</v>
      </c>
      <c r="TD93" s="363" t="s">
        <v>116</v>
      </c>
      <c r="TE93" s="363" t="s">
        <v>116</v>
      </c>
      <c r="TF93" s="363" t="s">
        <v>116</v>
      </c>
      <c r="TG93" s="363" t="s">
        <v>116</v>
      </c>
      <c r="TH93" s="363" t="s">
        <v>116</v>
      </c>
      <c r="TI93" s="363" t="s">
        <v>116</v>
      </c>
      <c r="TJ93" s="363" t="s">
        <v>116</v>
      </c>
      <c r="TK93" s="363" t="s">
        <v>116</v>
      </c>
      <c r="TL93" s="363" t="s">
        <v>116</v>
      </c>
      <c r="TM93" s="363" t="s">
        <v>116</v>
      </c>
      <c r="TN93" s="363" t="s">
        <v>116</v>
      </c>
      <c r="TO93" s="363" t="s">
        <v>116</v>
      </c>
      <c r="TP93" s="363" t="s">
        <v>116</v>
      </c>
      <c r="TQ93" s="363" t="s">
        <v>116</v>
      </c>
      <c r="TR93" s="363" t="s">
        <v>116</v>
      </c>
      <c r="TS93" s="363" t="s">
        <v>116</v>
      </c>
      <c r="TT93" s="363" t="s">
        <v>116</v>
      </c>
      <c r="TU93" s="363" t="s">
        <v>116</v>
      </c>
      <c r="TV93" s="363" t="s">
        <v>116</v>
      </c>
      <c r="TW93" s="363" t="s">
        <v>116</v>
      </c>
      <c r="TX93" s="363" t="s">
        <v>116</v>
      </c>
      <c r="TY93" s="363" t="s">
        <v>116</v>
      </c>
      <c r="TZ93" s="363" t="s">
        <v>116</v>
      </c>
      <c r="UA93" s="363" t="s">
        <v>116</v>
      </c>
      <c r="UB93" s="363" t="s">
        <v>116</v>
      </c>
      <c r="UC93" s="363" t="s">
        <v>116</v>
      </c>
      <c r="UD93" s="363" t="s">
        <v>116</v>
      </c>
      <c r="UE93" s="363" t="s">
        <v>116</v>
      </c>
      <c r="UF93" s="363" t="s">
        <v>116</v>
      </c>
      <c r="UG93" s="363" t="s">
        <v>116</v>
      </c>
      <c r="UH93" s="363" t="s">
        <v>116</v>
      </c>
      <c r="UI93" s="363" t="s">
        <v>116</v>
      </c>
      <c r="UJ93" s="363" t="s">
        <v>116</v>
      </c>
      <c r="UK93" s="363" t="s">
        <v>116</v>
      </c>
      <c r="UL93" s="363" t="s">
        <v>116</v>
      </c>
      <c r="UM93" s="363" t="s">
        <v>116</v>
      </c>
      <c r="UN93" s="363" t="s">
        <v>116</v>
      </c>
      <c r="UO93" s="363" t="s">
        <v>116</v>
      </c>
      <c r="UP93" s="363" t="s">
        <v>116</v>
      </c>
      <c r="UQ93" s="363" t="s">
        <v>116</v>
      </c>
      <c r="UR93" s="363" t="s">
        <v>116</v>
      </c>
      <c r="US93" s="363" t="s">
        <v>116</v>
      </c>
      <c r="UT93" s="363" t="s">
        <v>116</v>
      </c>
      <c r="UU93" s="363" t="s">
        <v>116</v>
      </c>
      <c r="UV93" s="363" t="s">
        <v>116</v>
      </c>
      <c r="UW93" s="363" t="s">
        <v>116</v>
      </c>
      <c r="UX93" s="363" t="s">
        <v>116</v>
      </c>
      <c r="UY93" s="363" t="s">
        <v>116</v>
      </c>
      <c r="UZ93" s="363" t="s">
        <v>116</v>
      </c>
      <c r="VA93" s="363" t="s">
        <v>116</v>
      </c>
      <c r="VB93" s="363" t="s">
        <v>116</v>
      </c>
      <c r="VC93" s="363" t="s">
        <v>116</v>
      </c>
      <c r="VD93" s="363" t="s">
        <v>116</v>
      </c>
      <c r="VE93" s="363" t="s">
        <v>116</v>
      </c>
      <c r="VF93" s="363" t="s">
        <v>116</v>
      </c>
      <c r="VG93" s="363" t="s">
        <v>116</v>
      </c>
      <c r="VH93" s="363" t="s">
        <v>116</v>
      </c>
      <c r="VI93" s="363" t="s">
        <v>116</v>
      </c>
      <c r="VJ93" s="363" t="s">
        <v>116</v>
      </c>
      <c r="VK93" s="363" t="s">
        <v>116</v>
      </c>
      <c r="VL93" s="363" t="s">
        <v>116</v>
      </c>
      <c r="VM93" s="363" t="s">
        <v>116</v>
      </c>
      <c r="VN93" s="363" t="s">
        <v>116</v>
      </c>
      <c r="VO93" s="363" t="s">
        <v>116</v>
      </c>
      <c r="VP93" s="363" t="s">
        <v>116</v>
      </c>
      <c r="VQ93" s="363" t="s">
        <v>116</v>
      </c>
      <c r="VR93" s="363" t="s">
        <v>116</v>
      </c>
      <c r="VS93" s="363" t="s">
        <v>116</v>
      </c>
      <c r="VT93" s="363" t="s">
        <v>116</v>
      </c>
      <c r="VU93" s="363" t="s">
        <v>116</v>
      </c>
      <c r="VV93" s="363" t="s">
        <v>116</v>
      </c>
      <c r="VW93" s="363" t="s">
        <v>116</v>
      </c>
      <c r="VX93" s="363" t="s">
        <v>116</v>
      </c>
      <c r="VY93" s="363" t="s">
        <v>116</v>
      </c>
      <c r="VZ93" s="363" t="s">
        <v>116</v>
      </c>
      <c r="WA93" s="363" t="s">
        <v>116</v>
      </c>
      <c r="WB93" s="363" t="s">
        <v>116</v>
      </c>
      <c r="WC93" s="363" t="s">
        <v>116</v>
      </c>
      <c r="WD93" s="363" t="s">
        <v>116</v>
      </c>
      <c r="WE93" s="363" t="s">
        <v>116</v>
      </c>
      <c r="WF93" s="363" t="s">
        <v>116</v>
      </c>
      <c r="WG93" s="363" t="s">
        <v>116</v>
      </c>
      <c r="WH93" s="363" t="s">
        <v>116</v>
      </c>
      <c r="WI93" s="363" t="s">
        <v>116</v>
      </c>
      <c r="WJ93" s="363" t="s">
        <v>116</v>
      </c>
      <c r="WK93" s="363" t="s">
        <v>116</v>
      </c>
      <c r="WL93" s="363" t="s">
        <v>116</v>
      </c>
      <c r="WM93" s="363" t="s">
        <v>116</v>
      </c>
      <c r="WN93" s="363" t="s">
        <v>116</v>
      </c>
      <c r="WO93" s="363" t="s">
        <v>116</v>
      </c>
      <c r="WP93" s="363" t="s">
        <v>116</v>
      </c>
      <c r="WQ93" s="363" t="s">
        <v>116</v>
      </c>
      <c r="WR93" s="363" t="s">
        <v>116</v>
      </c>
      <c r="WS93" s="363" t="s">
        <v>116</v>
      </c>
      <c r="WT93" s="363" t="s">
        <v>116</v>
      </c>
      <c r="WU93" s="363" t="s">
        <v>116</v>
      </c>
      <c r="WV93" s="363" t="s">
        <v>116</v>
      </c>
      <c r="WW93" s="363" t="s">
        <v>116</v>
      </c>
      <c r="WX93" s="363" t="s">
        <v>116</v>
      </c>
      <c r="WY93" s="363" t="s">
        <v>116</v>
      </c>
      <c r="WZ93" s="363" t="s">
        <v>116</v>
      </c>
      <c r="XA93" s="363" t="s">
        <v>116</v>
      </c>
      <c r="XB93" s="363" t="s">
        <v>116</v>
      </c>
      <c r="XC93" s="363" t="s">
        <v>116</v>
      </c>
      <c r="XD93" s="363" t="s">
        <v>116</v>
      </c>
      <c r="XE93" s="363" t="s">
        <v>116</v>
      </c>
      <c r="XF93" s="363" t="s">
        <v>116</v>
      </c>
      <c r="XG93" s="363" t="s">
        <v>116</v>
      </c>
      <c r="XH93" s="363" t="s">
        <v>116</v>
      </c>
      <c r="XI93" s="363" t="s">
        <v>116</v>
      </c>
      <c r="XJ93" s="363" t="s">
        <v>116</v>
      </c>
      <c r="XK93" s="363" t="s">
        <v>116</v>
      </c>
      <c r="XL93" s="363" t="s">
        <v>116</v>
      </c>
      <c r="XM93" s="363" t="s">
        <v>116</v>
      </c>
      <c r="XN93" s="363" t="s">
        <v>116</v>
      </c>
      <c r="XO93" s="363" t="s">
        <v>116</v>
      </c>
      <c r="XP93" s="363" t="s">
        <v>116</v>
      </c>
      <c r="XQ93" s="363" t="s">
        <v>116</v>
      </c>
      <c r="XR93" s="363" t="s">
        <v>116</v>
      </c>
      <c r="XS93" s="363" t="s">
        <v>116</v>
      </c>
      <c r="XT93" s="363" t="s">
        <v>116</v>
      </c>
      <c r="XU93" s="363" t="s">
        <v>116</v>
      </c>
      <c r="XV93" s="363" t="s">
        <v>116</v>
      </c>
      <c r="XW93" s="363" t="s">
        <v>116</v>
      </c>
      <c r="XX93" s="363" t="s">
        <v>116</v>
      </c>
      <c r="XY93" s="363" t="s">
        <v>116</v>
      </c>
      <c r="XZ93" s="363" t="s">
        <v>116</v>
      </c>
      <c r="YA93" s="363" t="s">
        <v>116</v>
      </c>
      <c r="YB93" s="363" t="s">
        <v>116</v>
      </c>
      <c r="YC93" s="363" t="s">
        <v>116</v>
      </c>
      <c r="YD93" s="363" t="s">
        <v>116</v>
      </c>
      <c r="YE93" s="363" t="s">
        <v>116</v>
      </c>
      <c r="YF93" s="363" t="s">
        <v>116</v>
      </c>
      <c r="YG93" s="363" t="s">
        <v>116</v>
      </c>
      <c r="YH93" s="363" t="s">
        <v>116</v>
      </c>
      <c r="YI93" s="363" t="s">
        <v>116</v>
      </c>
      <c r="YJ93" s="363" t="s">
        <v>116</v>
      </c>
      <c r="YK93" s="363" t="s">
        <v>116</v>
      </c>
      <c r="YL93" s="363" t="s">
        <v>116</v>
      </c>
      <c r="YM93" s="363" t="s">
        <v>116</v>
      </c>
      <c r="YN93" s="363" t="s">
        <v>116</v>
      </c>
      <c r="YO93" s="363" t="s">
        <v>116</v>
      </c>
      <c r="YP93" s="363" t="s">
        <v>116</v>
      </c>
      <c r="YQ93" s="363" t="s">
        <v>116</v>
      </c>
      <c r="YR93" s="363" t="s">
        <v>116</v>
      </c>
      <c r="YS93" s="363" t="s">
        <v>116</v>
      </c>
      <c r="YT93" s="363" t="s">
        <v>116</v>
      </c>
      <c r="YU93" s="363" t="s">
        <v>116</v>
      </c>
      <c r="YV93" s="363" t="s">
        <v>116</v>
      </c>
      <c r="YW93" s="363" t="s">
        <v>116</v>
      </c>
      <c r="YX93" s="363" t="s">
        <v>116</v>
      </c>
      <c r="YY93" s="363" t="s">
        <v>116</v>
      </c>
      <c r="YZ93" s="363" t="s">
        <v>116</v>
      </c>
      <c r="ZA93" s="363" t="s">
        <v>116</v>
      </c>
      <c r="ZB93" s="363" t="s">
        <v>116</v>
      </c>
      <c r="ZC93" s="363" t="s">
        <v>116</v>
      </c>
      <c r="ZD93" s="363" t="s">
        <v>116</v>
      </c>
      <c r="ZE93" s="363" t="s">
        <v>116</v>
      </c>
      <c r="ZF93" s="363" t="s">
        <v>116</v>
      </c>
      <c r="ZG93" s="363" t="s">
        <v>116</v>
      </c>
      <c r="ZH93" s="363" t="s">
        <v>116</v>
      </c>
      <c r="ZI93" s="363" t="s">
        <v>116</v>
      </c>
      <c r="ZJ93" s="363" t="s">
        <v>116</v>
      </c>
      <c r="ZK93" s="363" t="s">
        <v>116</v>
      </c>
      <c r="ZL93" s="363" t="s">
        <v>116</v>
      </c>
      <c r="ZM93" s="363" t="s">
        <v>116</v>
      </c>
      <c r="ZN93" s="363" t="s">
        <v>116</v>
      </c>
      <c r="ZO93" s="363" t="s">
        <v>116</v>
      </c>
      <c r="ZP93" s="363" t="s">
        <v>116</v>
      </c>
      <c r="ZQ93" s="363" t="s">
        <v>116</v>
      </c>
      <c r="ZR93" s="363" t="s">
        <v>116</v>
      </c>
      <c r="ZS93" s="363" t="s">
        <v>116</v>
      </c>
      <c r="ZT93" s="363" t="s">
        <v>116</v>
      </c>
      <c r="ZU93" s="363" t="s">
        <v>116</v>
      </c>
      <c r="ZV93" s="363" t="s">
        <v>116</v>
      </c>
      <c r="ZW93" s="363" t="s">
        <v>116</v>
      </c>
      <c r="ZX93" s="363" t="s">
        <v>116</v>
      </c>
      <c r="ZY93" s="363" t="s">
        <v>116</v>
      </c>
      <c r="ZZ93" s="363" t="s">
        <v>116</v>
      </c>
      <c r="AAA93" s="363" t="s">
        <v>116</v>
      </c>
      <c r="AAB93" s="363" t="s">
        <v>116</v>
      </c>
      <c r="AAC93" s="363" t="s">
        <v>116</v>
      </c>
      <c r="AAD93" s="363" t="s">
        <v>116</v>
      </c>
      <c r="AAE93" s="363" t="s">
        <v>116</v>
      </c>
      <c r="AAF93" s="363" t="s">
        <v>116</v>
      </c>
      <c r="AAG93" s="363" t="s">
        <v>116</v>
      </c>
      <c r="AAH93" s="363" t="s">
        <v>116</v>
      </c>
      <c r="AAI93" s="363" t="s">
        <v>116</v>
      </c>
      <c r="AAJ93" s="363" t="s">
        <v>116</v>
      </c>
      <c r="AAK93" s="363" t="s">
        <v>116</v>
      </c>
      <c r="AAL93" s="363" t="s">
        <v>116</v>
      </c>
      <c r="AAM93" s="363" t="s">
        <v>116</v>
      </c>
      <c r="AAN93" s="363" t="s">
        <v>116</v>
      </c>
      <c r="AAO93" s="363" t="s">
        <v>116</v>
      </c>
      <c r="AAP93" s="363" t="s">
        <v>116</v>
      </c>
      <c r="AAQ93" s="363" t="s">
        <v>116</v>
      </c>
      <c r="AAR93" s="363" t="s">
        <v>116</v>
      </c>
      <c r="AAS93" s="363" t="s">
        <v>116</v>
      </c>
      <c r="AAT93" s="363" t="s">
        <v>116</v>
      </c>
      <c r="AAU93" s="363" t="s">
        <v>116</v>
      </c>
      <c r="AAV93" s="363" t="s">
        <v>116</v>
      </c>
      <c r="AAW93" s="363" t="s">
        <v>116</v>
      </c>
      <c r="AAX93" s="363" t="s">
        <v>116</v>
      </c>
      <c r="AAY93" s="363" t="s">
        <v>116</v>
      </c>
      <c r="AAZ93" s="363" t="s">
        <v>116</v>
      </c>
      <c r="ABA93" s="363" t="s">
        <v>116</v>
      </c>
      <c r="ABB93" s="363" t="s">
        <v>116</v>
      </c>
      <c r="ABC93" s="363" t="s">
        <v>116</v>
      </c>
      <c r="ABD93" s="363" t="s">
        <v>116</v>
      </c>
      <c r="ABE93" s="363" t="s">
        <v>116</v>
      </c>
      <c r="ABF93" s="363" t="s">
        <v>116</v>
      </c>
      <c r="ABG93" s="363" t="s">
        <v>116</v>
      </c>
      <c r="ABH93" s="363" t="s">
        <v>116</v>
      </c>
      <c r="ABI93" s="363" t="s">
        <v>116</v>
      </c>
      <c r="ABJ93" s="363" t="s">
        <v>116</v>
      </c>
      <c r="ABK93" s="363" t="s">
        <v>116</v>
      </c>
      <c r="ABL93" s="363" t="s">
        <v>116</v>
      </c>
      <c r="ABM93" s="363" t="s">
        <v>116</v>
      </c>
      <c r="ABN93" s="363" t="s">
        <v>116</v>
      </c>
      <c r="ABO93" s="363" t="s">
        <v>116</v>
      </c>
      <c r="ABP93" s="363" t="s">
        <v>116</v>
      </c>
      <c r="ABQ93" s="363" t="s">
        <v>116</v>
      </c>
      <c r="ABR93" s="363" t="s">
        <v>116</v>
      </c>
      <c r="ABS93" s="363" t="s">
        <v>116</v>
      </c>
      <c r="ABT93" s="363" t="s">
        <v>116</v>
      </c>
      <c r="ABU93" s="363" t="s">
        <v>116</v>
      </c>
      <c r="ABV93" s="363" t="s">
        <v>116</v>
      </c>
      <c r="ABW93" s="363" t="s">
        <v>116</v>
      </c>
      <c r="ABX93" s="363" t="s">
        <v>116</v>
      </c>
      <c r="ABY93" s="363" t="s">
        <v>116</v>
      </c>
      <c r="ABZ93" s="363" t="s">
        <v>116</v>
      </c>
      <c r="ACA93" s="363" t="s">
        <v>116</v>
      </c>
      <c r="ACB93" s="363" t="s">
        <v>116</v>
      </c>
      <c r="ACC93" s="363" t="s">
        <v>116</v>
      </c>
      <c r="ACD93" s="363" t="s">
        <v>116</v>
      </c>
      <c r="ACE93" s="363" t="s">
        <v>116</v>
      </c>
      <c r="ACF93" s="363" t="s">
        <v>116</v>
      </c>
      <c r="ACG93" s="363" t="s">
        <v>116</v>
      </c>
      <c r="ACH93" s="363" t="s">
        <v>116</v>
      </c>
      <c r="ACI93" s="363" t="s">
        <v>116</v>
      </c>
      <c r="ACJ93" s="363" t="s">
        <v>116</v>
      </c>
      <c r="ACK93" s="363" t="s">
        <v>116</v>
      </c>
      <c r="ACL93" s="363" t="s">
        <v>116</v>
      </c>
      <c r="ACM93" s="363" t="s">
        <v>116</v>
      </c>
      <c r="ACN93" s="363" t="s">
        <v>116</v>
      </c>
      <c r="ACO93" s="363" t="s">
        <v>116</v>
      </c>
      <c r="ACP93" s="363" t="s">
        <v>116</v>
      </c>
      <c r="ACQ93" s="363" t="s">
        <v>116</v>
      </c>
      <c r="ACR93" s="363" t="s">
        <v>116</v>
      </c>
      <c r="ACS93" s="363" t="s">
        <v>116</v>
      </c>
      <c r="ACT93" s="363" t="s">
        <v>116</v>
      </c>
      <c r="ACU93" s="363" t="s">
        <v>116</v>
      </c>
      <c r="ACV93" s="363" t="s">
        <v>116</v>
      </c>
      <c r="ACW93" s="363" t="s">
        <v>116</v>
      </c>
      <c r="ACX93" s="363" t="s">
        <v>116</v>
      </c>
      <c r="ACY93" s="363" t="s">
        <v>116</v>
      </c>
      <c r="ACZ93" s="363" t="s">
        <v>116</v>
      </c>
      <c r="ADA93" s="363" t="s">
        <v>116</v>
      </c>
      <c r="ADB93" s="363" t="s">
        <v>116</v>
      </c>
      <c r="ADC93" s="363" t="s">
        <v>116</v>
      </c>
      <c r="ADD93" s="363" t="s">
        <v>116</v>
      </c>
      <c r="ADE93" s="363" t="s">
        <v>116</v>
      </c>
      <c r="ADF93" s="363" t="s">
        <v>116</v>
      </c>
      <c r="ADG93" s="363" t="s">
        <v>116</v>
      </c>
      <c r="ADH93" s="363" t="s">
        <v>116</v>
      </c>
      <c r="ADI93" s="363" t="s">
        <v>116</v>
      </c>
      <c r="ADJ93" s="363" t="s">
        <v>116</v>
      </c>
      <c r="ADK93" s="363" t="s">
        <v>116</v>
      </c>
      <c r="ADL93" s="363" t="s">
        <v>116</v>
      </c>
      <c r="ADM93" s="363" t="s">
        <v>116</v>
      </c>
      <c r="ADN93" s="363" t="s">
        <v>116</v>
      </c>
      <c r="ADO93" s="363" t="s">
        <v>116</v>
      </c>
      <c r="ADP93" s="363" t="s">
        <v>116</v>
      </c>
      <c r="ADQ93" s="363" t="s">
        <v>116</v>
      </c>
      <c r="ADR93" s="363" t="s">
        <v>116</v>
      </c>
      <c r="ADS93" s="363" t="s">
        <v>116</v>
      </c>
      <c r="ADT93" s="363" t="s">
        <v>116</v>
      </c>
      <c r="ADU93" s="363" t="s">
        <v>116</v>
      </c>
      <c r="ADV93" s="363" t="s">
        <v>116</v>
      </c>
      <c r="ADW93" s="363" t="s">
        <v>116</v>
      </c>
      <c r="ADX93" s="363" t="s">
        <v>116</v>
      </c>
      <c r="ADY93" s="363" t="s">
        <v>116</v>
      </c>
      <c r="ADZ93" s="363" t="s">
        <v>116</v>
      </c>
      <c r="AEA93" s="363" t="s">
        <v>116</v>
      </c>
      <c r="AEB93" s="363" t="s">
        <v>116</v>
      </c>
      <c r="AEC93" s="363" t="s">
        <v>116</v>
      </c>
      <c r="AED93" s="363" t="s">
        <v>116</v>
      </c>
      <c r="AEE93" s="363" t="s">
        <v>116</v>
      </c>
      <c r="AEF93" s="363" t="s">
        <v>116</v>
      </c>
      <c r="AEG93" s="363" t="s">
        <v>116</v>
      </c>
      <c r="AEH93" s="363" t="s">
        <v>116</v>
      </c>
      <c r="AEI93" s="363" t="s">
        <v>116</v>
      </c>
      <c r="AEJ93" s="363" t="s">
        <v>116</v>
      </c>
      <c r="AEK93" s="363" t="s">
        <v>116</v>
      </c>
      <c r="AEL93" s="363" t="s">
        <v>116</v>
      </c>
      <c r="AEM93" s="363" t="s">
        <v>116</v>
      </c>
      <c r="AEN93" s="363" t="s">
        <v>116</v>
      </c>
      <c r="AEO93" s="363" t="s">
        <v>116</v>
      </c>
      <c r="AEP93" s="363" t="s">
        <v>116</v>
      </c>
      <c r="AEQ93" s="363" t="s">
        <v>116</v>
      </c>
      <c r="AER93" s="363" t="s">
        <v>116</v>
      </c>
      <c r="AES93" s="363" t="s">
        <v>116</v>
      </c>
      <c r="AET93" s="363" t="s">
        <v>116</v>
      </c>
      <c r="AEU93" s="363" t="s">
        <v>116</v>
      </c>
      <c r="AEV93" s="363" t="s">
        <v>116</v>
      </c>
      <c r="AEW93" s="363" t="s">
        <v>116</v>
      </c>
      <c r="AEX93" s="363" t="s">
        <v>116</v>
      </c>
      <c r="AEY93" s="363" t="s">
        <v>116</v>
      </c>
      <c r="AEZ93" s="363" t="s">
        <v>116</v>
      </c>
      <c r="AFA93" s="363" t="s">
        <v>116</v>
      </c>
      <c r="AFB93" s="363" t="s">
        <v>116</v>
      </c>
      <c r="AFC93" s="363" t="s">
        <v>116</v>
      </c>
      <c r="AFD93" s="363" t="s">
        <v>116</v>
      </c>
      <c r="AFE93" s="363" t="s">
        <v>116</v>
      </c>
      <c r="AFF93" s="363" t="s">
        <v>116</v>
      </c>
      <c r="AFG93" s="363" t="s">
        <v>116</v>
      </c>
      <c r="AFH93" s="363" t="s">
        <v>116</v>
      </c>
      <c r="AFI93" s="363" t="s">
        <v>116</v>
      </c>
      <c r="AFJ93" s="363" t="s">
        <v>116</v>
      </c>
      <c r="AFK93" s="363" t="s">
        <v>116</v>
      </c>
      <c r="AFL93" s="363" t="s">
        <v>116</v>
      </c>
      <c r="AFM93" s="363" t="s">
        <v>116</v>
      </c>
      <c r="AFN93" s="363" t="s">
        <v>116</v>
      </c>
      <c r="AFO93" s="363" t="s">
        <v>116</v>
      </c>
      <c r="AFP93" s="363" t="s">
        <v>116</v>
      </c>
      <c r="AFQ93" s="363" t="s">
        <v>116</v>
      </c>
      <c r="AFR93" s="363" t="s">
        <v>116</v>
      </c>
      <c r="AFS93" s="363" t="s">
        <v>116</v>
      </c>
      <c r="AFT93" s="363" t="s">
        <v>116</v>
      </c>
      <c r="AFU93" s="363" t="s">
        <v>116</v>
      </c>
      <c r="AFV93" s="363" t="s">
        <v>116</v>
      </c>
      <c r="AFW93" s="363" t="s">
        <v>116</v>
      </c>
      <c r="AFX93" s="363" t="s">
        <v>116</v>
      </c>
      <c r="AFY93" s="363" t="s">
        <v>116</v>
      </c>
      <c r="AFZ93" s="363" t="s">
        <v>116</v>
      </c>
      <c r="AGA93" s="363" t="s">
        <v>116</v>
      </c>
      <c r="AGB93" s="363" t="s">
        <v>116</v>
      </c>
      <c r="AGC93" s="363" t="s">
        <v>116</v>
      </c>
      <c r="AGD93" s="363" t="s">
        <v>116</v>
      </c>
      <c r="AGE93" s="363" t="s">
        <v>116</v>
      </c>
      <c r="AGF93" s="363" t="s">
        <v>116</v>
      </c>
      <c r="AGG93" s="363" t="s">
        <v>116</v>
      </c>
      <c r="AGH93" s="363" t="s">
        <v>116</v>
      </c>
      <c r="AGI93" s="363" t="s">
        <v>116</v>
      </c>
      <c r="AGJ93" s="363" t="s">
        <v>116</v>
      </c>
      <c r="AGK93" s="363" t="s">
        <v>116</v>
      </c>
      <c r="AGL93" s="363" t="s">
        <v>116</v>
      </c>
      <c r="AGM93" s="363" t="s">
        <v>116</v>
      </c>
      <c r="AGN93" s="363" t="s">
        <v>116</v>
      </c>
      <c r="AGO93" s="363" t="s">
        <v>116</v>
      </c>
      <c r="AGP93" s="363" t="s">
        <v>116</v>
      </c>
      <c r="AGQ93" s="363" t="s">
        <v>116</v>
      </c>
      <c r="AGR93" s="363" t="s">
        <v>116</v>
      </c>
      <c r="AGS93" s="363" t="s">
        <v>116</v>
      </c>
      <c r="AGT93" s="363" t="s">
        <v>116</v>
      </c>
      <c r="AGU93" s="363" t="s">
        <v>116</v>
      </c>
      <c r="AGV93" s="363" t="s">
        <v>116</v>
      </c>
      <c r="AGW93" s="363" t="s">
        <v>116</v>
      </c>
      <c r="AGX93" s="363" t="s">
        <v>116</v>
      </c>
      <c r="AGY93" s="363" t="s">
        <v>116</v>
      </c>
      <c r="AGZ93" s="363" t="s">
        <v>116</v>
      </c>
      <c r="AHA93" s="363" t="s">
        <v>116</v>
      </c>
      <c r="AHB93" s="363" t="s">
        <v>116</v>
      </c>
      <c r="AHC93" s="363" t="s">
        <v>116</v>
      </c>
      <c r="AHD93" s="363" t="s">
        <v>116</v>
      </c>
      <c r="AHE93" s="363" t="s">
        <v>116</v>
      </c>
      <c r="AHF93" s="363" t="s">
        <v>116</v>
      </c>
      <c r="AHG93" s="363" t="s">
        <v>116</v>
      </c>
      <c r="AHH93" s="363" t="s">
        <v>116</v>
      </c>
      <c r="AHI93" s="363" t="s">
        <v>116</v>
      </c>
      <c r="AHJ93" s="363" t="s">
        <v>116</v>
      </c>
      <c r="AHK93" s="363" t="s">
        <v>116</v>
      </c>
      <c r="AHL93" s="363" t="s">
        <v>116</v>
      </c>
      <c r="AHM93" s="363" t="s">
        <v>116</v>
      </c>
      <c r="AHN93" s="363" t="s">
        <v>116</v>
      </c>
      <c r="AHO93" s="363" t="s">
        <v>116</v>
      </c>
      <c r="AHP93" s="363" t="s">
        <v>116</v>
      </c>
      <c r="AHQ93" s="363" t="s">
        <v>116</v>
      </c>
      <c r="AHR93" s="363" t="s">
        <v>116</v>
      </c>
      <c r="AHS93" s="363" t="s">
        <v>116</v>
      </c>
      <c r="AHT93" s="363" t="s">
        <v>116</v>
      </c>
      <c r="AHU93" s="363" t="s">
        <v>116</v>
      </c>
      <c r="AHV93" s="363" t="s">
        <v>116</v>
      </c>
      <c r="AHW93" s="363" t="s">
        <v>116</v>
      </c>
      <c r="AHX93" s="363" t="s">
        <v>116</v>
      </c>
      <c r="AHY93" s="363" t="s">
        <v>116</v>
      </c>
      <c r="AHZ93" s="363" t="s">
        <v>116</v>
      </c>
      <c r="AIA93" s="363" t="s">
        <v>116</v>
      </c>
      <c r="AIB93" s="363" t="s">
        <v>116</v>
      </c>
      <c r="AIC93" s="363" t="s">
        <v>116</v>
      </c>
      <c r="AID93" s="363" t="s">
        <v>116</v>
      </c>
      <c r="AIE93" s="363" t="s">
        <v>116</v>
      </c>
      <c r="AIF93" s="363" t="s">
        <v>116</v>
      </c>
      <c r="AIG93" s="363" t="s">
        <v>116</v>
      </c>
      <c r="AIH93" s="363" t="s">
        <v>116</v>
      </c>
      <c r="AII93" s="363" t="s">
        <v>116</v>
      </c>
      <c r="AIJ93" s="363" t="s">
        <v>116</v>
      </c>
      <c r="AIK93" s="363" t="s">
        <v>116</v>
      </c>
      <c r="AIL93" s="363" t="s">
        <v>116</v>
      </c>
      <c r="AIM93" s="363" t="s">
        <v>116</v>
      </c>
      <c r="AIN93" s="363" t="s">
        <v>116</v>
      </c>
      <c r="AIO93" s="363" t="s">
        <v>116</v>
      </c>
      <c r="AIP93" s="363" t="s">
        <v>116</v>
      </c>
      <c r="AIQ93" s="363" t="s">
        <v>116</v>
      </c>
      <c r="AIR93" s="363" t="s">
        <v>116</v>
      </c>
      <c r="AIS93" s="363" t="s">
        <v>116</v>
      </c>
      <c r="AIT93" s="363" t="s">
        <v>116</v>
      </c>
      <c r="AIU93" s="363" t="s">
        <v>116</v>
      </c>
      <c r="AIV93" s="363" t="s">
        <v>116</v>
      </c>
      <c r="AIW93" s="363" t="s">
        <v>116</v>
      </c>
      <c r="AIX93" s="363" t="s">
        <v>116</v>
      </c>
      <c r="AIY93" s="363" t="s">
        <v>116</v>
      </c>
      <c r="AIZ93" s="363" t="s">
        <v>116</v>
      </c>
      <c r="AJA93" s="363" t="s">
        <v>116</v>
      </c>
      <c r="AJB93" s="363" t="s">
        <v>116</v>
      </c>
      <c r="AJC93" s="363" t="s">
        <v>116</v>
      </c>
      <c r="AJD93" s="363" t="s">
        <v>116</v>
      </c>
      <c r="AJE93" s="363" t="s">
        <v>116</v>
      </c>
      <c r="AJF93" s="363" t="s">
        <v>116</v>
      </c>
      <c r="AJG93" s="363" t="s">
        <v>116</v>
      </c>
      <c r="AJH93" s="363" t="s">
        <v>116</v>
      </c>
      <c r="AJI93" s="363" t="s">
        <v>116</v>
      </c>
      <c r="AJJ93" s="363" t="s">
        <v>116</v>
      </c>
      <c r="AJK93" s="363" t="s">
        <v>116</v>
      </c>
      <c r="AJL93" s="363" t="s">
        <v>116</v>
      </c>
      <c r="AJM93" s="363" t="s">
        <v>116</v>
      </c>
      <c r="AJN93" s="363" t="s">
        <v>116</v>
      </c>
      <c r="AJO93" s="363" t="s">
        <v>116</v>
      </c>
      <c r="AJP93" s="363" t="s">
        <v>116</v>
      </c>
      <c r="AJQ93" s="363" t="s">
        <v>116</v>
      </c>
      <c r="AJR93" s="363" t="s">
        <v>116</v>
      </c>
      <c r="AJS93" s="363" t="s">
        <v>116</v>
      </c>
      <c r="AJT93" s="363" t="s">
        <v>116</v>
      </c>
      <c r="AJU93" s="363" t="s">
        <v>116</v>
      </c>
      <c r="AJV93" s="363" t="s">
        <v>116</v>
      </c>
      <c r="AJW93" s="363" t="s">
        <v>116</v>
      </c>
      <c r="AJX93" s="363" t="s">
        <v>116</v>
      </c>
      <c r="AJY93" s="363" t="s">
        <v>116</v>
      </c>
      <c r="AJZ93" s="363" t="s">
        <v>116</v>
      </c>
      <c r="AKA93" s="363" t="s">
        <v>116</v>
      </c>
      <c r="AKB93" s="363" t="s">
        <v>116</v>
      </c>
      <c r="AKC93" s="363" t="s">
        <v>116</v>
      </c>
      <c r="AKD93" s="363" t="s">
        <v>116</v>
      </c>
      <c r="AKE93" s="363" t="s">
        <v>116</v>
      </c>
      <c r="AKF93" s="363" t="s">
        <v>116</v>
      </c>
      <c r="AKG93" s="363" t="s">
        <v>116</v>
      </c>
      <c r="AKH93" s="363" t="s">
        <v>116</v>
      </c>
      <c r="AKI93" s="363" t="s">
        <v>116</v>
      </c>
      <c r="AKJ93" s="363" t="s">
        <v>116</v>
      </c>
      <c r="AKK93" s="363" t="s">
        <v>116</v>
      </c>
      <c r="AKL93" s="363" t="s">
        <v>116</v>
      </c>
      <c r="AKM93" s="363" t="s">
        <v>116</v>
      </c>
      <c r="AKN93" s="363" t="s">
        <v>116</v>
      </c>
      <c r="AKO93" s="363" t="s">
        <v>116</v>
      </c>
      <c r="AKP93" s="363" t="s">
        <v>116</v>
      </c>
      <c r="AKQ93" s="363" t="s">
        <v>116</v>
      </c>
      <c r="AKR93" s="363" t="s">
        <v>116</v>
      </c>
      <c r="AKS93" s="363" t="s">
        <v>116</v>
      </c>
      <c r="AKT93" s="363" t="s">
        <v>116</v>
      </c>
      <c r="AKU93" s="363" t="s">
        <v>116</v>
      </c>
      <c r="AKV93" s="363" t="s">
        <v>116</v>
      </c>
      <c r="AKW93" s="363" t="s">
        <v>116</v>
      </c>
      <c r="AKX93" s="363" t="s">
        <v>116</v>
      </c>
      <c r="AKY93" s="363" t="s">
        <v>116</v>
      </c>
      <c r="AKZ93" s="363" t="s">
        <v>116</v>
      </c>
      <c r="ALA93" s="363" t="s">
        <v>116</v>
      </c>
      <c r="ALB93" s="363" t="s">
        <v>116</v>
      </c>
      <c r="ALC93" s="363" t="s">
        <v>116</v>
      </c>
      <c r="ALD93" s="363" t="s">
        <v>116</v>
      </c>
      <c r="ALE93" s="363" t="s">
        <v>116</v>
      </c>
      <c r="ALF93" s="363" t="s">
        <v>116</v>
      </c>
      <c r="ALG93" s="363" t="s">
        <v>116</v>
      </c>
      <c r="ALH93" s="363" t="s">
        <v>116</v>
      </c>
      <c r="ALI93" s="363" t="s">
        <v>116</v>
      </c>
      <c r="ALJ93" s="363" t="s">
        <v>116</v>
      </c>
      <c r="ALK93" s="363" t="s">
        <v>116</v>
      </c>
      <c r="ALL93" s="363" t="s">
        <v>116</v>
      </c>
      <c r="ALM93" s="363" t="s">
        <v>116</v>
      </c>
      <c r="ALN93" s="363" t="s">
        <v>116</v>
      </c>
      <c r="ALO93" s="363" t="s">
        <v>116</v>
      </c>
      <c r="ALP93" s="363" t="s">
        <v>116</v>
      </c>
      <c r="ALQ93" s="363" t="s">
        <v>116</v>
      </c>
      <c r="ALR93" s="363" t="s">
        <v>116</v>
      </c>
      <c r="ALS93" s="363" t="s">
        <v>116</v>
      </c>
      <c r="ALT93" s="363" t="s">
        <v>116</v>
      </c>
      <c r="ALU93" s="363" t="s">
        <v>116</v>
      </c>
      <c r="ALV93" s="363" t="s">
        <v>116</v>
      </c>
      <c r="ALW93" s="363" t="s">
        <v>116</v>
      </c>
      <c r="ALX93" s="363" t="s">
        <v>116</v>
      </c>
      <c r="ALY93" s="363" t="s">
        <v>116</v>
      </c>
      <c r="ALZ93" s="363" t="s">
        <v>116</v>
      </c>
      <c r="AMA93" s="363" t="s">
        <v>116</v>
      </c>
      <c r="AMB93" s="363" t="s">
        <v>116</v>
      </c>
      <c r="AMC93" s="363" t="s">
        <v>116</v>
      </c>
      <c r="AMD93" s="363" t="s">
        <v>116</v>
      </c>
      <c r="AME93" s="363" t="s">
        <v>116</v>
      </c>
      <c r="AMF93" s="363" t="s">
        <v>116</v>
      </c>
      <c r="AMG93" s="363" t="s">
        <v>116</v>
      </c>
      <c r="AMH93" s="363" t="s">
        <v>116</v>
      </c>
      <c r="AMI93" s="363" t="s">
        <v>116</v>
      </c>
      <c r="AMJ93" s="363" t="s">
        <v>116</v>
      </c>
      <c r="AMK93" s="363" t="s">
        <v>116</v>
      </c>
      <c r="AML93" s="363" t="s">
        <v>116</v>
      </c>
      <c r="AMM93" s="363" t="s">
        <v>116</v>
      </c>
      <c r="AMN93" s="363" t="s">
        <v>116</v>
      </c>
      <c r="AMO93" s="363" t="s">
        <v>116</v>
      </c>
      <c r="AMP93" s="363" t="s">
        <v>116</v>
      </c>
      <c r="AMQ93" s="363" t="s">
        <v>116</v>
      </c>
      <c r="AMR93" s="363" t="s">
        <v>116</v>
      </c>
      <c r="AMS93" s="363" t="s">
        <v>116</v>
      </c>
      <c r="AMT93" s="363" t="s">
        <v>116</v>
      </c>
      <c r="AMU93" s="363" t="s">
        <v>116</v>
      </c>
      <c r="AMV93" s="363" t="s">
        <v>116</v>
      </c>
      <c r="AMW93" s="363" t="s">
        <v>116</v>
      </c>
      <c r="AMX93" s="363" t="s">
        <v>116</v>
      </c>
      <c r="AMY93" s="363" t="s">
        <v>116</v>
      </c>
      <c r="AMZ93" s="363" t="s">
        <v>116</v>
      </c>
      <c r="ANA93" s="363" t="s">
        <v>116</v>
      </c>
      <c r="ANB93" s="363" t="s">
        <v>116</v>
      </c>
      <c r="ANC93" s="363" t="s">
        <v>116</v>
      </c>
      <c r="AND93" s="363" t="s">
        <v>116</v>
      </c>
      <c r="ANE93" s="363" t="s">
        <v>116</v>
      </c>
      <c r="ANF93" s="363" t="s">
        <v>116</v>
      </c>
      <c r="ANG93" s="363" t="s">
        <v>116</v>
      </c>
      <c r="ANH93" s="363" t="s">
        <v>116</v>
      </c>
      <c r="ANI93" s="363" t="s">
        <v>116</v>
      </c>
      <c r="ANJ93" s="363" t="s">
        <v>116</v>
      </c>
      <c r="ANK93" s="363" t="s">
        <v>116</v>
      </c>
      <c r="ANL93" s="363" t="s">
        <v>116</v>
      </c>
      <c r="ANM93" s="363" t="s">
        <v>116</v>
      </c>
      <c r="ANN93" s="363" t="s">
        <v>116</v>
      </c>
      <c r="ANO93" s="363" t="s">
        <v>116</v>
      </c>
      <c r="ANP93" s="363" t="s">
        <v>116</v>
      </c>
      <c r="ANQ93" s="363" t="s">
        <v>116</v>
      </c>
      <c r="ANR93" s="363" t="s">
        <v>116</v>
      </c>
      <c r="ANS93" s="363" t="s">
        <v>116</v>
      </c>
      <c r="ANT93" s="363" t="s">
        <v>116</v>
      </c>
      <c r="ANU93" s="363" t="s">
        <v>116</v>
      </c>
      <c r="ANV93" s="363" t="s">
        <v>116</v>
      </c>
      <c r="ANW93" s="363" t="s">
        <v>116</v>
      </c>
      <c r="ANX93" s="363" t="s">
        <v>116</v>
      </c>
      <c r="ANY93" s="363" t="s">
        <v>116</v>
      </c>
      <c r="ANZ93" s="363" t="s">
        <v>116</v>
      </c>
      <c r="AOA93" s="363" t="s">
        <v>116</v>
      </c>
      <c r="AOB93" s="363" t="s">
        <v>116</v>
      </c>
      <c r="AOC93" s="363" t="s">
        <v>116</v>
      </c>
      <c r="AOD93" s="363" t="s">
        <v>116</v>
      </c>
      <c r="AOE93" s="363" t="s">
        <v>116</v>
      </c>
      <c r="AOF93" s="363" t="s">
        <v>116</v>
      </c>
      <c r="AOG93" s="363" t="s">
        <v>116</v>
      </c>
      <c r="AOH93" s="363" t="s">
        <v>116</v>
      </c>
      <c r="AOI93" s="363" t="s">
        <v>116</v>
      </c>
      <c r="AOJ93" s="363" t="s">
        <v>116</v>
      </c>
      <c r="AOK93" s="363" t="s">
        <v>116</v>
      </c>
      <c r="AOL93" s="363" t="s">
        <v>116</v>
      </c>
      <c r="AOM93" s="363" t="s">
        <v>116</v>
      </c>
      <c r="AON93" s="363" t="s">
        <v>116</v>
      </c>
      <c r="AOO93" s="363" t="s">
        <v>116</v>
      </c>
      <c r="AOP93" s="363" t="s">
        <v>116</v>
      </c>
      <c r="AOQ93" s="363" t="s">
        <v>116</v>
      </c>
      <c r="AOR93" s="363" t="s">
        <v>116</v>
      </c>
      <c r="AOS93" s="363" t="s">
        <v>116</v>
      </c>
      <c r="AOT93" s="363" t="s">
        <v>116</v>
      </c>
      <c r="AOU93" s="363" t="s">
        <v>116</v>
      </c>
      <c r="AOV93" s="363" t="s">
        <v>116</v>
      </c>
      <c r="AOW93" s="363" t="s">
        <v>116</v>
      </c>
      <c r="AOX93" s="363" t="s">
        <v>116</v>
      </c>
      <c r="AOY93" s="363" t="s">
        <v>116</v>
      </c>
      <c r="AOZ93" s="363" t="s">
        <v>116</v>
      </c>
      <c r="APA93" s="363" t="s">
        <v>116</v>
      </c>
      <c r="APB93" s="363" t="s">
        <v>116</v>
      </c>
      <c r="APC93" s="363" t="s">
        <v>116</v>
      </c>
      <c r="APD93" s="363" t="s">
        <v>116</v>
      </c>
      <c r="APE93" s="363" t="s">
        <v>116</v>
      </c>
      <c r="APF93" s="363" t="s">
        <v>116</v>
      </c>
      <c r="APG93" s="363" t="s">
        <v>116</v>
      </c>
      <c r="APH93" s="363" t="s">
        <v>116</v>
      </c>
      <c r="API93" s="363" t="s">
        <v>116</v>
      </c>
      <c r="APJ93" s="363" t="s">
        <v>116</v>
      </c>
      <c r="APK93" s="363" t="s">
        <v>116</v>
      </c>
      <c r="APL93" s="363" t="s">
        <v>116</v>
      </c>
      <c r="APM93" s="363" t="s">
        <v>116</v>
      </c>
      <c r="APN93" s="363" t="s">
        <v>116</v>
      </c>
      <c r="APO93" s="363" t="s">
        <v>116</v>
      </c>
      <c r="APP93" s="363" t="s">
        <v>116</v>
      </c>
      <c r="APQ93" s="363" t="s">
        <v>116</v>
      </c>
      <c r="APR93" s="363" t="s">
        <v>116</v>
      </c>
      <c r="APS93" s="363" t="s">
        <v>116</v>
      </c>
      <c r="APT93" s="363" t="s">
        <v>116</v>
      </c>
      <c r="APU93" s="363" t="s">
        <v>116</v>
      </c>
      <c r="APV93" s="363" t="s">
        <v>116</v>
      </c>
      <c r="APW93" s="363" t="s">
        <v>116</v>
      </c>
      <c r="APX93" s="363" t="s">
        <v>116</v>
      </c>
      <c r="APY93" s="363" t="s">
        <v>116</v>
      </c>
      <c r="APZ93" s="363" t="s">
        <v>116</v>
      </c>
      <c r="AQA93" s="363" t="s">
        <v>116</v>
      </c>
      <c r="AQB93" s="363" t="s">
        <v>116</v>
      </c>
      <c r="AQC93" s="363" t="s">
        <v>116</v>
      </c>
      <c r="AQD93" s="363" t="s">
        <v>116</v>
      </c>
      <c r="AQE93" s="363" t="s">
        <v>116</v>
      </c>
      <c r="AQF93" s="363" t="s">
        <v>116</v>
      </c>
      <c r="AQG93" s="363" t="s">
        <v>116</v>
      </c>
      <c r="AQH93" s="363" t="s">
        <v>116</v>
      </c>
      <c r="AQI93" s="363" t="s">
        <v>116</v>
      </c>
      <c r="AQJ93" s="363" t="s">
        <v>116</v>
      </c>
      <c r="AQK93" s="363" t="s">
        <v>116</v>
      </c>
      <c r="AQL93" s="363" t="s">
        <v>116</v>
      </c>
      <c r="AQM93" s="363" t="s">
        <v>116</v>
      </c>
      <c r="AQN93" s="363" t="s">
        <v>116</v>
      </c>
      <c r="AQO93" s="363" t="s">
        <v>116</v>
      </c>
      <c r="AQP93" s="363" t="s">
        <v>116</v>
      </c>
      <c r="AQQ93" s="363" t="s">
        <v>116</v>
      </c>
      <c r="AQR93" s="363" t="s">
        <v>116</v>
      </c>
      <c r="AQS93" s="363" t="s">
        <v>116</v>
      </c>
      <c r="AQT93" s="363" t="s">
        <v>116</v>
      </c>
      <c r="AQU93" s="363" t="s">
        <v>116</v>
      </c>
      <c r="AQV93" s="363" t="s">
        <v>116</v>
      </c>
      <c r="AQW93" s="363" t="s">
        <v>116</v>
      </c>
      <c r="AQX93" s="363" t="s">
        <v>116</v>
      </c>
      <c r="AQY93" s="363" t="s">
        <v>116</v>
      </c>
      <c r="AQZ93" s="363" t="s">
        <v>116</v>
      </c>
      <c r="ARA93" s="363" t="s">
        <v>116</v>
      </c>
      <c r="ARB93" s="363" t="s">
        <v>116</v>
      </c>
      <c r="ARC93" s="363" t="s">
        <v>116</v>
      </c>
      <c r="ARD93" s="363" t="s">
        <v>116</v>
      </c>
      <c r="ARE93" s="363" t="s">
        <v>116</v>
      </c>
      <c r="ARF93" s="363" t="s">
        <v>116</v>
      </c>
      <c r="ARG93" s="363" t="s">
        <v>116</v>
      </c>
      <c r="ARH93" s="363" t="s">
        <v>116</v>
      </c>
      <c r="ARI93" s="363" t="s">
        <v>116</v>
      </c>
      <c r="ARJ93" s="363" t="s">
        <v>116</v>
      </c>
      <c r="ARK93" s="363" t="s">
        <v>116</v>
      </c>
      <c r="ARL93" s="363" t="s">
        <v>116</v>
      </c>
      <c r="ARM93" s="363" t="s">
        <v>116</v>
      </c>
      <c r="ARN93" s="363" t="s">
        <v>116</v>
      </c>
      <c r="ARO93" s="363" t="s">
        <v>116</v>
      </c>
      <c r="ARP93" s="363" t="s">
        <v>116</v>
      </c>
      <c r="ARQ93" s="363" t="s">
        <v>116</v>
      </c>
      <c r="ARR93" s="363" t="s">
        <v>116</v>
      </c>
      <c r="ARS93" s="363" t="s">
        <v>116</v>
      </c>
      <c r="ART93" s="363" t="s">
        <v>116</v>
      </c>
      <c r="ARU93" s="363" t="s">
        <v>116</v>
      </c>
      <c r="ARV93" s="363" t="s">
        <v>116</v>
      </c>
      <c r="ARW93" s="363" t="s">
        <v>116</v>
      </c>
      <c r="ARX93" s="363" t="s">
        <v>116</v>
      </c>
      <c r="ARY93" s="363" t="s">
        <v>116</v>
      </c>
      <c r="ARZ93" s="363" t="s">
        <v>116</v>
      </c>
      <c r="ASA93" s="363" t="s">
        <v>116</v>
      </c>
      <c r="ASB93" s="363" t="s">
        <v>116</v>
      </c>
      <c r="ASC93" s="363" t="s">
        <v>116</v>
      </c>
      <c r="ASD93" s="363" t="s">
        <v>116</v>
      </c>
      <c r="ASE93" s="363" t="s">
        <v>116</v>
      </c>
      <c r="ASF93" s="363" t="s">
        <v>116</v>
      </c>
      <c r="ASG93" s="363" t="s">
        <v>116</v>
      </c>
      <c r="ASH93" s="363" t="s">
        <v>116</v>
      </c>
      <c r="ASI93" s="363" t="s">
        <v>116</v>
      </c>
      <c r="ASJ93" s="363" t="s">
        <v>116</v>
      </c>
      <c r="ASK93" s="363" t="s">
        <v>116</v>
      </c>
      <c r="ASL93" s="363" t="s">
        <v>116</v>
      </c>
      <c r="ASM93" s="363" t="s">
        <v>116</v>
      </c>
      <c r="ASN93" s="363" t="s">
        <v>116</v>
      </c>
      <c r="ASO93" s="363" t="s">
        <v>116</v>
      </c>
      <c r="ASP93" s="363" t="s">
        <v>116</v>
      </c>
      <c r="ASQ93" s="363" t="s">
        <v>116</v>
      </c>
      <c r="ASR93" s="363" t="s">
        <v>116</v>
      </c>
      <c r="ASS93" s="363" t="s">
        <v>116</v>
      </c>
      <c r="AST93" s="363" t="s">
        <v>116</v>
      </c>
      <c r="ASU93" s="363" t="s">
        <v>116</v>
      </c>
      <c r="ASV93" s="363" t="s">
        <v>116</v>
      </c>
      <c r="ASW93" s="363" t="s">
        <v>116</v>
      </c>
      <c r="ASX93" s="363" t="s">
        <v>116</v>
      </c>
      <c r="ASY93" s="363" t="s">
        <v>116</v>
      </c>
      <c r="ASZ93" s="363" t="s">
        <v>116</v>
      </c>
      <c r="ATA93" s="363" t="s">
        <v>116</v>
      </c>
      <c r="ATB93" s="363" t="s">
        <v>116</v>
      </c>
      <c r="ATC93" s="363" t="s">
        <v>116</v>
      </c>
      <c r="ATD93" s="363" t="s">
        <v>116</v>
      </c>
      <c r="ATE93" s="363" t="s">
        <v>116</v>
      </c>
      <c r="ATF93" s="363" t="s">
        <v>116</v>
      </c>
      <c r="ATG93" s="363" t="s">
        <v>116</v>
      </c>
      <c r="ATH93" s="363" t="s">
        <v>116</v>
      </c>
      <c r="ATI93" s="363" t="s">
        <v>116</v>
      </c>
      <c r="ATJ93" s="363" t="s">
        <v>116</v>
      </c>
      <c r="ATK93" s="363" t="s">
        <v>116</v>
      </c>
      <c r="ATL93" s="363" t="s">
        <v>116</v>
      </c>
      <c r="ATM93" s="363" t="s">
        <v>116</v>
      </c>
      <c r="ATN93" s="363" t="s">
        <v>116</v>
      </c>
      <c r="ATO93" s="363" t="s">
        <v>116</v>
      </c>
      <c r="ATP93" s="363" t="s">
        <v>116</v>
      </c>
      <c r="ATQ93" s="363" t="s">
        <v>116</v>
      </c>
      <c r="ATR93" s="363" t="s">
        <v>116</v>
      </c>
      <c r="ATS93" s="363" t="s">
        <v>116</v>
      </c>
      <c r="ATT93" s="363" t="s">
        <v>116</v>
      </c>
      <c r="ATU93" s="363" t="s">
        <v>116</v>
      </c>
      <c r="ATV93" s="363" t="s">
        <v>116</v>
      </c>
      <c r="ATW93" s="363" t="s">
        <v>116</v>
      </c>
      <c r="ATX93" s="363" t="s">
        <v>116</v>
      </c>
      <c r="ATY93" s="363" t="s">
        <v>116</v>
      </c>
      <c r="ATZ93" s="363" t="s">
        <v>116</v>
      </c>
      <c r="AUA93" s="363" t="s">
        <v>116</v>
      </c>
      <c r="AUB93" s="363" t="s">
        <v>116</v>
      </c>
      <c r="AUC93" s="363" t="s">
        <v>116</v>
      </c>
      <c r="AUD93" s="363" t="s">
        <v>116</v>
      </c>
      <c r="AUE93" s="363" t="s">
        <v>116</v>
      </c>
      <c r="AUF93" s="363" t="s">
        <v>116</v>
      </c>
      <c r="AUG93" s="363" t="s">
        <v>116</v>
      </c>
      <c r="AUH93" s="363" t="s">
        <v>116</v>
      </c>
      <c r="AUI93" s="363" t="s">
        <v>116</v>
      </c>
      <c r="AUJ93" s="363" t="s">
        <v>116</v>
      </c>
      <c r="AUK93" s="363" t="s">
        <v>116</v>
      </c>
      <c r="AUL93" s="363" t="s">
        <v>116</v>
      </c>
      <c r="AUM93" s="363" t="s">
        <v>116</v>
      </c>
      <c r="AUN93" s="363" t="s">
        <v>116</v>
      </c>
      <c r="AUO93" s="363" t="s">
        <v>116</v>
      </c>
      <c r="AUP93" s="363" t="s">
        <v>116</v>
      </c>
      <c r="AUQ93" s="363" t="s">
        <v>116</v>
      </c>
      <c r="AUR93" s="363" t="s">
        <v>116</v>
      </c>
      <c r="AUS93" s="363" t="s">
        <v>116</v>
      </c>
      <c r="AUT93" s="363" t="s">
        <v>116</v>
      </c>
      <c r="AUU93" s="363" t="s">
        <v>116</v>
      </c>
      <c r="AUV93" s="363" t="s">
        <v>116</v>
      </c>
      <c r="AUW93" s="363" t="s">
        <v>116</v>
      </c>
      <c r="AUX93" s="363" t="s">
        <v>116</v>
      </c>
      <c r="AUY93" s="363" t="s">
        <v>116</v>
      </c>
      <c r="AUZ93" s="363" t="s">
        <v>116</v>
      </c>
      <c r="AVA93" s="363" t="s">
        <v>116</v>
      </c>
      <c r="AVB93" s="363" t="s">
        <v>116</v>
      </c>
      <c r="AVC93" s="363" t="s">
        <v>116</v>
      </c>
      <c r="AVD93" s="363" t="s">
        <v>116</v>
      </c>
      <c r="AVE93" s="363" t="s">
        <v>116</v>
      </c>
      <c r="AVF93" s="363" t="s">
        <v>116</v>
      </c>
      <c r="AVG93" s="363" t="s">
        <v>116</v>
      </c>
      <c r="AVH93" s="363" t="s">
        <v>116</v>
      </c>
      <c r="AVI93" s="363" t="s">
        <v>116</v>
      </c>
      <c r="AVJ93" s="363" t="s">
        <v>116</v>
      </c>
      <c r="AVK93" s="363" t="s">
        <v>116</v>
      </c>
      <c r="AVL93" s="363" t="s">
        <v>116</v>
      </c>
      <c r="AVM93" s="363" t="s">
        <v>116</v>
      </c>
      <c r="AVN93" s="363" t="s">
        <v>116</v>
      </c>
      <c r="AVO93" s="363" t="s">
        <v>116</v>
      </c>
      <c r="AVP93" s="363" t="s">
        <v>116</v>
      </c>
      <c r="AVQ93" s="363" t="s">
        <v>116</v>
      </c>
      <c r="AVR93" s="363" t="s">
        <v>116</v>
      </c>
      <c r="AVS93" s="363" t="s">
        <v>116</v>
      </c>
      <c r="AVT93" s="363" t="s">
        <v>116</v>
      </c>
      <c r="AVU93" s="363" t="s">
        <v>116</v>
      </c>
      <c r="AVV93" s="363" t="s">
        <v>116</v>
      </c>
      <c r="AVW93" s="363" t="s">
        <v>116</v>
      </c>
      <c r="AVX93" s="363" t="s">
        <v>116</v>
      </c>
      <c r="AVY93" s="363" t="s">
        <v>116</v>
      </c>
      <c r="AVZ93" s="363" t="s">
        <v>116</v>
      </c>
      <c r="AWA93" s="363" t="s">
        <v>116</v>
      </c>
      <c r="AWB93" s="363" t="s">
        <v>116</v>
      </c>
      <c r="AWC93" s="363" t="s">
        <v>116</v>
      </c>
      <c r="AWD93" s="363" t="s">
        <v>116</v>
      </c>
      <c r="AWE93" s="363" t="s">
        <v>116</v>
      </c>
      <c r="AWF93" s="363" t="s">
        <v>116</v>
      </c>
      <c r="AWG93" s="363" t="s">
        <v>116</v>
      </c>
      <c r="AWH93" s="363" t="s">
        <v>116</v>
      </c>
      <c r="AWI93" s="363" t="s">
        <v>116</v>
      </c>
      <c r="AWJ93" s="363" t="s">
        <v>116</v>
      </c>
      <c r="AWK93" s="363" t="s">
        <v>116</v>
      </c>
      <c r="AWL93" s="363" t="s">
        <v>116</v>
      </c>
      <c r="AWM93" s="363" t="s">
        <v>116</v>
      </c>
      <c r="AWN93" s="363" t="s">
        <v>116</v>
      </c>
      <c r="AWO93" s="363" t="s">
        <v>116</v>
      </c>
      <c r="AWP93" s="363" t="s">
        <v>116</v>
      </c>
      <c r="AWQ93" s="363" t="s">
        <v>116</v>
      </c>
      <c r="AWR93" s="363" t="s">
        <v>116</v>
      </c>
      <c r="AWS93" s="363" t="s">
        <v>116</v>
      </c>
      <c r="AWT93" s="363" t="s">
        <v>116</v>
      </c>
      <c r="AWU93" s="363" t="s">
        <v>116</v>
      </c>
      <c r="AWV93" s="363" t="s">
        <v>116</v>
      </c>
      <c r="AWW93" s="363" t="s">
        <v>116</v>
      </c>
      <c r="AWX93" s="363" t="s">
        <v>116</v>
      </c>
      <c r="AWY93" s="363" t="s">
        <v>116</v>
      </c>
      <c r="AWZ93" s="363" t="s">
        <v>116</v>
      </c>
      <c r="AXA93" s="363" t="s">
        <v>116</v>
      </c>
      <c r="AXB93" s="363" t="s">
        <v>116</v>
      </c>
      <c r="AXC93" s="363" t="s">
        <v>116</v>
      </c>
      <c r="AXD93" s="363" t="s">
        <v>116</v>
      </c>
      <c r="AXE93" s="363" t="s">
        <v>116</v>
      </c>
      <c r="AXF93" s="363" t="s">
        <v>116</v>
      </c>
      <c r="AXG93" s="363" t="s">
        <v>116</v>
      </c>
      <c r="AXH93" s="363" t="s">
        <v>116</v>
      </c>
      <c r="AXI93" s="363" t="s">
        <v>116</v>
      </c>
      <c r="AXJ93" s="363" t="s">
        <v>116</v>
      </c>
      <c r="AXK93" s="363" t="s">
        <v>116</v>
      </c>
      <c r="AXL93" s="363" t="s">
        <v>116</v>
      </c>
      <c r="AXM93" s="363" t="s">
        <v>116</v>
      </c>
      <c r="AXN93" s="363" t="s">
        <v>116</v>
      </c>
      <c r="AXO93" s="363" t="s">
        <v>116</v>
      </c>
      <c r="AXP93" s="363" t="s">
        <v>116</v>
      </c>
      <c r="AXQ93" s="363" t="s">
        <v>116</v>
      </c>
      <c r="AXR93" s="363" t="s">
        <v>116</v>
      </c>
      <c r="AXS93" s="363" t="s">
        <v>116</v>
      </c>
      <c r="AXT93" s="363" t="s">
        <v>116</v>
      </c>
      <c r="AXU93" s="363" t="s">
        <v>116</v>
      </c>
      <c r="AXV93" s="363" t="s">
        <v>116</v>
      </c>
      <c r="AXW93" s="363" t="s">
        <v>116</v>
      </c>
      <c r="AXX93" s="363" t="s">
        <v>116</v>
      </c>
      <c r="AXY93" s="363" t="s">
        <v>116</v>
      </c>
      <c r="AXZ93" s="363" t="s">
        <v>116</v>
      </c>
      <c r="AYA93" s="363" t="s">
        <v>116</v>
      </c>
      <c r="AYB93" s="363" t="s">
        <v>116</v>
      </c>
      <c r="AYC93" s="363" t="s">
        <v>116</v>
      </c>
      <c r="AYD93" s="363" t="s">
        <v>116</v>
      </c>
      <c r="AYE93" s="363" t="s">
        <v>116</v>
      </c>
      <c r="AYF93" s="363" t="s">
        <v>116</v>
      </c>
      <c r="AYG93" s="363" t="s">
        <v>116</v>
      </c>
      <c r="AYH93" s="363" t="s">
        <v>116</v>
      </c>
      <c r="AYI93" s="363" t="s">
        <v>116</v>
      </c>
      <c r="AYJ93" s="363" t="s">
        <v>116</v>
      </c>
      <c r="AYK93" s="363" t="s">
        <v>116</v>
      </c>
      <c r="AYL93" s="363" t="s">
        <v>116</v>
      </c>
      <c r="AYM93" s="363" t="s">
        <v>116</v>
      </c>
      <c r="AYN93" s="363" t="s">
        <v>116</v>
      </c>
      <c r="AYO93" s="363" t="s">
        <v>116</v>
      </c>
      <c r="AYP93" s="363" t="s">
        <v>116</v>
      </c>
      <c r="AYQ93" s="363" t="s">
        <v>116</v>
      </c>
      <c r="AYR93" s="363" t="s">
        <v>116</v>
      </c>
      <c r="AYS93" s="363" t="s">
        <v>116</v>
      </c>
      <c r="AYT93" s="363" t="s">
        <v>116</v>
      </c>
      <c r="AYU93" s="363" t="s">
        <v>116</v>
      </c>
      <c r="AYV93" s="363" t="s">
        <v>116</v>
      </c>
      <c r="AYW93" s="363" t="s">
        <v>116</v>
      </c>
      <c r="AYX93" s="363" t="s">
        <v>116</v>
      </c>
      <c r="AYY93" s="363" t="s">
        <v>116</v>
      </c>
      <c r="AYZ93" s="363" t="s">
        <v>116</v>
      </c>
      <c r="AZA93" s="363" t="s">
        <v>116</v>
      </c>
      <c r="AZB93" s="363" t="s">
        <v>116</v>
      </c>
      <c r="AZC93" s="363" t="s">
        <v>116</v>
      </c>
      <c r="AZD93" s="363" t="s">
        <v>116</v>
      </c>
      <c r="AZE93" s="363" t="s">
        <v>116</v>
      </c>
      <c r="AZF93" s="363" t="s">
        <v>116</v>
      </c>
      <c r="AZG93" s="363" t="s">
        <v>116</v>
      </c>
      <c r="AZH93" s="363" t="s">
        <v>116</v>
      </c>
      <c r="AZI93" s="363" t="s">
        <v>116</v>
      </c>
      <c r="AZJ93" s="363" t="s">
        <v>116</v>
      </c>
      <c r="AZK93" s="363" t="s">
        <v>116</v>
      </c>
      <c r="AZL93" s="363" t="s">
        <v>116</v>
      </c>
      <c r="AZM93" s="363" t="s">
        <v>116</v>
      </c>
      <c r="AZN93" s="363" t="s">
        <v>116</v>
      </c>
      <c r="AZO93" s="363" t="s">
        <v>116</v>
      </c>
      <c r="AZP93" s="363" t="s">
        <v>116</v>
      </c>
      <c r="AZQ93" s="363" t="s">
        <v>116</v>
      </c>
      <c r="AZR93" s="363" t="s">
        <v>116</v>
      </c>
      <c r="AZS93" s="363" t="s">
        <v>116</v>
      </c>
      <c r="AZT93" s="363" t="s">
        <v>116</v>
      </c>
      <c r="AZU93" s="363" t="s">
        <v>116</v>
      </c>
      <c r="AZV93" s="363" t="s">
        <v>116</v>
      </c>
      <c r="AZW93" s="363" t="s">
        <v>116</v>
      </c>
      <c r="AZX93" s="363" t="s">
        <v>116</v>
      </c>
      <c r="AZY93" s="363" t="s">
        <v>116</v>
      </c>
      <c r="AZZ93" s="363" t="s">
        <v>116</v>
      </c>
      <c r="BAA93" s="363" t="s">
        <v>116</v>
      </c>
      <c r="BAB93" s="363" t="s">
        <v>116</v>
      </c>
      <c r="BAC93" s="363" t="s">
        <v>116</v>
      </c>
      <c r="BAD93" s="363" t="s">
        <v>116</v>
      </c>
      <c r="BAE93" s="363" t="s">
        <v>116</v>
      </c>
      <c r="BAF93" s="363" t="s">
        <v>116</v>
      </c>
      <c r="BAG93" s="363" t="s">
        <v>116</v>
      </c>
      <c r="BAH93" s="363" t="s">
        <v>116</v>
      </c>
      <c r="BAI93" s="363" t="s">
        <v>116</v>
      </c>
      <c r="BAJ93" s="363" t="s">
        <v>116</v>
      </c>
      <c r="BAK93" s="363" t="s">
        <v>116</v>
      </c>
      <c r="BAL93" s="363" t="s">
        <v>116</v>
      </c>
      <c r="BAM93" s="363" t="s">
        <v>116</v>
      </c>
      <c r="BAN93" s="363" t="s">
        <v>116</v>
      </c>
      <c r="BAO93" s="363" t="s">
        <v>116</v>
      </c>
      <c r="BAP93" s="363" t="s">
        <v>116</v>
      </c>
      <c r="BAQ93" s="363" t="s">
        <v>116</v>
      </c>
      <c r="BAR93" s="363" t="s">
        <v>116</v>
      </c>
      <c r="BAS93" s="363" t="s">
        <v>116</v>
      </c>
      <c r="BAT93" s="363" t="s">
        <v>116</v>
      </c>
      <c r="BAU93" s="363" t="s">
        <v>116</v>
      </c>
      <c r="BAV93" s="363" t="s">
        <v>116</v>
      </c>
      <c r="BAW93" s="363" t="s">
        <v>116</v>
      </c>
      <c r="BAX93" s="363" t="s">
        <v>116</v>
      </c>
      <c r="BAY93" s="363" t="s">
        <v>116</v>
      </c>
      <c r="BAZ93" s="363" t="s">
        <v>116</v>
      </c>
      <c r="BBA93" s="363" t="s">
        <v>116</v>
      </c>
      <c r="BBB93" s="363" t="s">
        <v>116</v>
      </c>
      <c r="BBC93" s="363" t="s">
        <v>116</v>
      </c>
      <c r="BBD93" s="363" t="s">
        <v>116</v>
      </c>
      <c r="BBE93" s="363" t="s">
        <v>116</v>
      </c>
      <c r="BBF93" s="363" t="s">
        <v>116</v>
      </c>
      <c r="BBG93" s="363" t="s">
        <v>116</v>
      </c>
      <c r="BBH93" s="363" t="s">
        <v>116</v>
      </c>
      <c r="BBI93" s="363" t="s">
        <v>116</v>
      </c>
      <c r="BBJ93" s="363" t="s">
        <v>116</v>
      </c>
      <c r="BBK93" s="363" t="s">
        <v>116</v>
      </c>
      <c r="BBL93" s="363" t="s">
        <v>116</v>
      </c>
      <c r="BBM93" s="363" t="s">
        <v>116</v>
      </c>
      <c r="BBN93" s="363" t="s">
        <v>116</v>
      </c>
      <c r="BBO93" s="363" t="s">
        <v>116</v>
      </c>
      <c r="BBP93" s="363" t="s">
        <v>116</v>
      </c>
      <c r="BBQ93" s="363" t="s">
        <v>116</v>
      </c>
      <c r="BBR93" s="363" t="s">
        <v>116</v>
      </c>
      <c r="BBS93" s="363" t="s">
        <v>116</v>
      </c>
      <c r="BBT93" s="363" t="s">
        <v>116</v>
      </c>
      <c r="BBU93" s="363" t="s">
        <v>116</v>
      </c>
      <c r="BBV93" s="363" t="s">
        <v>116</v>
      </c>
      <c r="BBW93" s="363" t="s">
        <v>116</v>
      </c>
      <c r="BBX93" s="363" t="s">
        <v>116</v>
      </c>
      <c r="BBY93" s="363" t="s">
        <v>116</v>
      </c>
      <c r="BBZ93" s="363" t="s">
        <v>116</v>
      </c>
      <c r="BCA93" s="363" t="s">
        <v>116</v>
      </c>
      <c r="BCB93" s="363" t="s">
        <v>116</v>
      </c>
      <c r="BCC93" s="363" t="s">
        <v>116</v>
      </c>
      <c r="BCD93" s="363" t="s">
        <v>116</v>
      </c>
      <c r="BCE93" s="363" t="s">
        <v>116</v>
      </c>
      <c r="BCF93" s="363" t="s">
        <v>116</v>
      </c>
      <c r="BCG93" s="363" t="s">
        <v>116</v>
      </c>
      <c r="BCH93" s="363" t="s">
        <v>116</v>
      </c>
      <c r="BCI93" s="363" t="s">
        <v>116</v>
      </c>
      <c r="BCJ93" s="363" t="s">
        <v>116</v>
      </c>
      <c r="BCK93" s="363" t="s">
        <v>116</v>
      </c>
      <c r="BCL93" s="363" t="s">
        <v>116</v>
      </c>
      <c r="BCM93" s="363" t="s">
        <v>116</v>
      </c>
      <c r="BCN93" s="363" t="s">
        <v>116</v>
      </c>
      <c r="BCO93" s="363" t="s">
        <v>116</v>
      </c>
      <c r="BCP93" s="363" t="s">
        <v>116</v>
      </c>
      <c r="BCQ93" s="363" t="s">
        <v>116</v>
      </c>
      <c r="BCR93" s="363" t="s">
        <v>116</v>
      </c>
      <c r="BCS93" s="363" t="s">
        <v>116</v>
      </c>
      <c r="BCT93" s="363" t="s">
        <v>116</v>
      </c>
      <c r="BCU93" s="363" t="s">
        <v>116</v>
      </c>
      <c r="BCV93" s="363" t="s">
        <v>116</v>
      </c>
      <c r="BCW93" s="363" t="s">
        <v>116</v>
      </c>
      <c r="BCX93" s="363" t="s">
        <v>116</v>
      </c>
      <c r="BCY93" s="363" t="s">
        <v>116</v>
      </c>
      <c r="BCZ93" s="363" t="s">
        <v>116</v>
      </c>
      <c r="BDA93" s="363" t="s">
        <v>116</v>
      </c>
      <c r="BDB93" s="363" t="s">
        <v>116</v>
      </c>
      <c r="BDC93" s="363" t="s">
        <v>116</v>
      </c>
      <c r="BDD93" s="363" t="s">
        <v>116</v>
      </c>
      <c r="BDE93" s="363" t="s">
        <v>116</v>
      </c>
      <c r="BDF93" s="363" t="s">
        <v>116</v>
      </c>
      <c r="BDG93" s="363" t="s">
        <v>116</v>
      </c>
      <c r="BDH93" s="363" t="s">
        <v>116</v>
      </c>
      <c r="BDI93" s="363" t="s">
        <v>116</v>
      </c>
      <c r="BDJ93" s="363" t="s">
        <v>116</v>
      </c>
      <c r="BDK93" s="363" t="s">
        <v>116</v>
      </c>
      <c r="BDL93" s="363" t="s">
        <v>116</v>
      </c>
      <c r="BDM93" s="363" t="s">
        <v>116</v>
      </c>
      <c r="BDN93" s="363" t="s">
        <v>116</v>
      </c>
      <c r="BDO93" s="363" t="s">
        <v>116</v>
      </c>
      <c r="BDP93" s="363" t="s">
        <v>116</v>
      </c>
      <c r="BDQ93" s="363" t="s">
        <v>116</v>
      </c>
      <c r="BDR93" s="363" t="s">
        <v>116</v>
      </c>
      <c r="BDS93" s="363" t="s">
        <v>116</v>
      </c>
      <c r="BDT93" s="363" t="s">
        <v>116</v>
      </c>
      <c r="BDU93" s="363" t="s">
        <v>116</v>
      </c>
      <c r="BDV93" s="363" t="s">
        <v>116</v>
      </c>
      <c r="BDW93" s="363" t="s">
        <v>116</v>
      </c>
      <c r="BDX93" s="363" t="s">
        <v>116</v>
      </c>
      <c r="BDY93" s="363" t="s">
        <v>116</v>
      </c>
      <c r="BDZ93" s="363" t="s">
        <v>116</v>
      </c>
      <c r="BEA93" s="363" t="s">
        <v>116</v>
      </c>
      <c r="BEB93" s="363" t="s">
        <v>116</v>
      </c>
      <c r="BEC93" s="363" t="s">
        <v>116</v>
      </c>
      <c r="BED93" s="363" t="s">
        <v>116</v>
      </c>
      <c r="BEE93" s="363" t="s">
        <v>116</v>
      </c>
      <c r="BEF93" s="363" t="s">
        <v>116</v>
      </c>
      <c r="BEG93" s="363" t="s">
        <v>116</v>
      </c>
      <c r="BEH93" s="363" t="s">
        <v>116</v>
      </c>
      <c r="BEI93" s="363" t="s">
        <v>116</v>
      </c>
      <c r="BEJ93" s="363" t="s">
        <v>116</v>
      </c>
      <c r="BEK93" s="363" t="s">
        <v>116</v>
      </c>
      <c r="BEL93" s="363" t="s">
        <v>116</v>
      </c>
      <c r="BEM93" s="363" t="s">
        <v>116</v>
      </c>
      <c r="BEN93" s="363" t="s">
        <v>116</v>
      </c>
      <c r="BEO93" s="363" t="s">
        <v>116</v>
      </c>
      <c r="BEP93" s="363" t="s">
        <v>116</v>
      </c>
      <c r="BEQ93" s="363" t="s">
        <v>116</v>
      </c>
      <c r="BER93" s="363" t="s">
        <v>116</v>
      </c>
      <c r="BES93" s="363" t="s">
        <v>116</v>
      </c>
      <c r="BET93" s="363" t="s">
        <v>116</v>
      </c>
      <c r="BEU93" s="363" t="s">
        <v>116</v>
      </c>
      <c r="BEV93" s="363" t="s">
        <v>116</v>
      </c>
      <c r="BEW93" s="363" t="s">
        <v>116</v>
      </c>
      <c r="BEX93" s="363" t="s">
        <v>116</v>
      </c>
      <c r="BEY93" s="363" t="s">
        <v>116</v>
      </c>
      <c r="BEZ93" s="363" t="s">
        <v>116</v>
      </c>
      <c r="BFA93" s="363" t="s">
        <v>116</v>
      </c>
      <c r="BFB93" s="363" t="s">
        <v>116</v>
      </c>
      <c r="BFC93" s="363" t="s">
        <v>116</v>
      </c>
      <c r="BFD93" s="363" t="s">
        <v>116</v>
      </c>
      <c r="BFE93" s="363" t="s">
        <v>116</v>
      </c>
      <c r="BFF93" s="363" t="s">
        <v>116</v>
      </c>
      <c r="BFG93" s="363" t="s">
        <v>116</v>
      </c>
      <c r="BFH93" s="363" t="s">
        <v>116</v>
      </c>
      <c r="BFI93" s="363" t="s">
        <v>116</v>
      </c>
      <c r="BFJ93" s="363" t="s">
        <v>116</v>
      </c>
      <c r="BFK93" s="363" t="s">
        <v>116</v>
      </c>
      <c r="BFL93" s="363" t="s">
        <v>116</v>
      </c>
      <c r="BFM93" s="363" t="s">
        <v>116</v>
      </c>
      <c r="BFN93" s="363" t="s">
        <v>116</v>
      </c>
      <c r="BFO93" s="363" t="s">
        <v>116</v>
      </c>
      <c r="BFP93" s="363" t="s">
        <v>116</v>
      </c>
      <c r="BFQ93" s="363" t="s">
        <v>116</v>
      </c>
      <c r="BFR93" s="363" t="s">
        <v>116</v>
      </c>
      <c r="BFS93" s="363" t="s">
        <v>116</v>
      </c>
      <c r="BFT93" s="363" t="s">
        <v>116</v>
      </c>
      <c r="BFU93" s="363" t="s">
        <v>116</v>
      </c>
      <c r="BFV93" s="363" t="s">
        <v>116</v>
      </c>
      <c r="BFW93" s="363" t="s">
        <v>116</v>
      </c>
      <c r="BFX93" s="363" t="s">
        <v>116</v>
      </c>
      <c r="BFY93" s="363" t="s">
        <v>116</v>
      </c>
      <c r="BFZ93" s="363" t="s">
        <v>116</v>
      </c>
      <c r="BGA93" s="363" t="s">
        <v>116</v>
      </c>
      <c r="BGB93" s="363" t="s">
        <v>116</v>
      </c>
      <c r="BGC93" s="363" t="s">
        <v>116</v>
      </c>
      <c r="BGD93" s="363" t="s">
        <v>116</v>
      </c>
      <c r="BGE93" s="363" t="s">
        <v>116</v>
      </c>
      <c r="BGF93" s="363" t="s">
        <v>116</v>
      </c>
      <c r="BGG93" s="363" t="s">
        <v>116</v>
      </c>
      <c r="BGH93" s="363" t="s">
        <v>116</v>
      </c>
      <c r="BGI93" s="363" t="s">
        <v>116</v>
      </c>
      <c r="BGJ93" s="363" t="s">
        <v>116</v>
      </c>
      <c r="BGK93" s="363" t="s">
        <v>116</v>
      </c>
      <c r="BGL93" s="363" t="s">
        <v>116</v>
      </c>
      <c r="BGM93" s="363" t="s">
        <v>116</v>
      </c>
      <c r="BGN93" s="363" t="s">
        <v>116</v>
      </c>
      <c r="BGO93" s="363" t="s">
        <v>116</v>
      </c>
      <c r="BGP93" s="363" t="s">
        <v>116</v>
      </c>
      <c r="BGQ93" s="363" t="s">
        <v>116</v>
      </c>
      <c r="BGR93" s="363" t="s">
        <v>116</v>
      </c>
      <c r="BGS93" s="363" t="s">
        <v>116</v>
      </c>
      <c r="BGT93" s="363" t="s">
        <v>116</v>
      </c>
      <c r="BGU93" s="363" t="s">
        <v>116</v>
      </c>
      <c r="BGV93" s="363" t="s">
        <v>116</v>
      </c>
      <c r="BGW93" s="363" t="s">
        <v>116</v>
      </c>
      <c r="BGX93" s="363" t="s">
        <v>116</v>
      </c>
      <c r="BGY93" s="363" t="s">
        <v>116</v>
      </c>
      <c r="BGZ93" s="363" t="s">
        <v>116</v>
      </c>
      <c r="BHA93" s="363" t="s">
        <v>116</v>
      </c>
      <c r="BHB93" s="363" t="s">
        <v>116</v>
      </c>
      <c r="BHC93" s="363" t="s">
        <v>116</v>
      </c>
      <c r="BHD93" s="363" t="s">
        <v>116</v>
      </c>
      <c r="BHE93" s="363" t="s">
        <v>116</v>
      </c>
      <c r="BHF93" s="363" t="s">
        <v>116</v>
      </c>
      <c r="BHG93" s="363" t="s">
        <v>116</v>
      </c>
      <c r="BHH93" s="363" t="s">
        <v>116</v>
      </c>
      <c r="BHI93" s="363" t="s">
        <v>116</v>
      </c>
      <c r="BHJ93" s="363" t="s">
        <v>116</v>
      </c>
      <c r="BHK93" s="363" t="s">
        <v>116</v>
      </c>
      <c r="BHL93" s="363" t="s">
        <v>116</v>
      </c>
      <c r="BHM93" s="363" t="s">
        <v>116</v>
      </c>
      <c r="BHN93" s="363" t="s">
        <v>116</v>
      </c>
      <c r="BHO93" s="363" t="s">
        <v>116</v>
      </c>
      <c r="BHP93" s="363" t="s">
        <v>116</v>
      </c>
      <c r="BHQ93" s="363" t="s">
        <v>116</v>
      </c>
      <c r="BHR93" s="363" t="s">
        <v>116</v>
      </c>
      <c r="BHS93" s="363" t="s">
        <v>116</v>
      </c>
      <c r="BHT93" s="363" t="s">
        <v>116</v>
      </c>
      <c r="BHU93" s="363" t="s">
        <v>116</v>
      </c>
      <c r="BHV93" s="363" t="s">
        <v>116</v>
      </c>
      <c r="BHW93" s="363" t="s">
        <v>116</v>
      </c>
      <c r="BHX93" s="363" t="s">
        <v>116</v>
      </c>
      <c r="BHY93" s="363" t="s">
        <v>116</v>
      </c>
      <c r="BHZ93" s="363" t="s">
        <v>116</v>
      </c>
      <c r="BIA93" s="363" t="s">
        <v>116</v>
      </c>
      <c r="BIB93" s="363" t="s">
        <v>116</v>
      </c>
      <c r="BIC93" s="363" t="s">
        <v>116</v>
      </c>
      <c r="BID93" s="363" t="s">
        <v>116</v>
      </c>
      <c r="BIE93" s="363" t="s">
        <v>116</v>
      </c>
      <c r="BIF93" s="363" t="s">
        <v>116</v>
      </c>
      <c r="BIG93" s="363" t="s">
        <v>116</v>
      </c>
      <c r="BIH93" s="363" t="s">
        <v>116</v>
      </c>
      <c r="BII93" s="363" t="s">
        <v>116</v>
      </c>
      <c r="BIJ93" s="363" t="s">
        <v>116</v>
      </c>
      <c r="BIK93" s="363" t="s">
        <v>116</v>
      </c>
      <c r="BIL93" s="363" t="s">
        <v>116</v>
      </c>
      <c r="BIM93" s="363" t="s">
        <v>116</v>
      </c>
      <c r="BIN93" s="363" t="s">
        <v>116</v>
      </c>
      <c r="BIO93" s="363" t="s">
        <v>116</v>
      </c>
      <c r="BIP93" s="363" t="s">
        <v>116</v>
      </c>
      <c r="BIQ93" s="363" t="s">
        <v>116</v>
      </c>
      <c r="BIR93" s="363" t="s">
        <v>116</v>
      </c>
      <c r="BIS93" s="363" t="s">
        <v>116</v>
      </c>
      <c r="BIT93" s="363" t="s">
        <v>116</v>
      </c>
      <c r="BIU93" s="363" t="s">
        <v>116</v>
      </c>
      <c r="BIV93" s="363" t="s">
        <v>116</v>
      </c>
      <c r="BIW93" s="363" t="s">
        <v>116</v>
      </c>
      <c r="BIX93" s="363" t="s">
        <v>116</v>
      </c>
      <c r="BIY93" s="363" t="s">
        <v>116</v>
      </c>
      <c r="BIZ93" s="363" t="s">
        <v>116</v>
      </c>
      <c r="BJA93" s="363" t="s">
        <v>116</v>
      </c>
      <c r="BJB93" s="363" t="s">
        <v>116</v>
      </c>
      <c r="BJC93" s="363" t="s">
        <v>116</v>
      </c>
      <c r="BJD93" s="363" t="s">
        <v>116</v>
      </c>
      <c r="BJE93" s="363" t="s">
        <v>116</v>
      </c>
      <c r="BJF93" s="363" t="s">
        <v>116</v>
      </c>
      <c r="BJG93" s="363" t="s">
        <v>116</v>
      </c>
      <c r="BJH93" s="363" t="s">
        <v>116</v>
      </c>
      <c r="BJI93" s="363" t="s">
        <v>116</v>
      </c>
      <c r="BJJ93" s="363" t="s">
        <v>116</v>
      </c>
      <c r="BJK93" s="363" t="s">
        <v>116</v>
      </c>
      <c r="BJL93" s="363" t="s">
        <v>116</v>
      </c>
      <c r="BJM93" s="363" t="s">
        <v>116</v>
      </c>
      <c r="BJN93" s="363" t="s">
        <v>116</v>
      </c>
      <c r="BJO93" s="363" t="s">
        <v>116</v>
      </c>
      <c r="BJP93" s="363" t="s">
        <v>116</v>
      </c>
      <c r="BJQ93" s="363" t="s">
        <v>116</v>
      </c>
      <c r="BJR93" s="363" t="s">
        <v>116</v>
      </c>
      <c r="BJS93" s="363" t="s">
        <v>116</v>
      </c>
      <c r="BJT93" s="363" t="s">
        <v>116</v>
      </c>
      <c r="BJU93" s="363" t="s">
        <v>116</v>
      </c>
      <c r="BJV93" s="363" t="s">
        <v>116</v>
      </c>
      <c r="BJW93" s="363" t="s">
        <v>116</v>
      </c>
      <c r="BJX93" s="363" t="s">
        <v>116</v>
      </c>
      <c r="BJY93" s="363" t="s">
        <v>116</v>
      </c>
      <c r="BJZ93" s="363" t="s">
        <v>116</v>
      </c>
      <c r="BKA93" s="363" t="s">
        <v>116</v>
      </c>
      <c r="BKB93" s="363" t="s">
        <v>116</v>
      </c>
      <c r="BKC93" s="363" t="s">
        <v>116</v>
      </c>
      <c r="BKD93" s="363" t="s">
        <v>116</v>
      </c>
      <c r="BKE93" s="363" t="s">
        <v>116</v>
      </c>
      <c r="BKF93" s="363" t="s">
        <v>116</v>
      </c>
      <c r="BKG93" s="363" t="s">
        <v>116</v>
      </c>
      <c r="BKH93" s="363" t="s">
        <v>116</v>
      </c>
      <c r="BKI93" s="363" t="s">
        <v>116</v>
      </c>
      <c r="BKJ93" s="363" t="s">
        <v>116</v>
      </c>
      <c r="BKK93" s="363" t="s">
        <v>116</v>
      </c>
      <c r="BKL93" s="363" t="s">
        <v>116</v>
      </c>
      <c r="BKM93" s="363" t="s">
        <v>116</v>
      </c>
      <c r="BKN93" s="363" t="s">
        <v>116</v>
      </c>
      <c r="BKO93" s="363" t="s">
        <v>116</v>
      </c>
      <c r="BKP93" s="363" t="s">
        <v>116</v>
      </c>
      <c r="BKQ93" s="363" t="s">
        <v>116</v>
      </c>
      <c r="BKR93" s="363" t="s">
        <v>116</v>
      </c>
      <c r="BKS93" s="363" t="s">
        <v>116</v>
      </c>
      <c r="BKT93" s="363" t="s">
        <v>116</v>
      </c>
      <c r="BKU93" s="363" t="s">
        <v>116</v>
      </c>
      <c r="BKV93" s="363" t="s">
        <v>116</v>
      </c>
      <c r="BKW93" s="363" t="s">
        <v>116</v>
      </c>
      <c r="BKX93" s="363" t="s">
        <v>116</v>
      </c>
      <c r="BKY93" s="363" t="s">
        <v>116</v>
      </c>
      <c r="BKZ93" s="363" t="s">
        <v>116</v>
      </c>
      <c r="BLA93" s="363" t="s">
        <v>116</v>
      </c>
      <c r="BLB93" s="363" t="s">
        <v>116</v>
      </c>
      <c r="BLC93" s="363" t="s">
        <v>116</v>
      </c>
      <c r="BLD93" s="363" t="s">
        <v>116</v>
      </c>
      <c r="BLE93" s="363" t="s">
        <v>116</v>
      </c>
      <c r="BLF93" s="363" t="s">
        <v>116</v>
      </c>
      <c r="BLG93" s="363" t="s">
        <v>116</v>
      </c>
      <c r="BLH93" s="363" t="s">
        <v>116</v>
      </c>
      <c r="BLI93" s="363" t="s">
        <v>116</v>
      </c>
      <c r="BLJ93" s="363" t="s">
        <v>116</v>
      </c>
      <c r="BLK93" s="363" t="s">
        <v>116</v>
      </c>
      <c r="BLL93" s="363" t="s">
        <v>116</v>
      </c>
      <c r="BLM93" s="363" t="s">
        <v>116</v>
      </c>
      <c r="BLN93" s="363" t="s">
        <v>116</v>
      </c>
      <c r="BLO93" s="363" t="s">
        <v>116</v>
      </c>
      <c r="BLP93" s="363" t="s">
        <v>116</v>
      </c>
      <c r="BLQ93" s="363" t="s">
        <v>116</v>
      </c>
      <c r="BLR93" s="363" t="s">
        <v>116</v>
      </c>
      <c r="BLS93" s="363" t="s">
        <v>116</v>
      </c>
      <c r="BLT93" s="363" t="s">
        <v>116</v>
      </c>
      <c r="BLU93" s="363" t="s">
        <v>116</v>
      </c>
      <c r="BLV93" s="363" t="s">
        <v>116</v>
      </c>
      <c r="BLW93" s="363" t="s">
        <v>116</v>
      </c>
      <c r="BLX93" s="363" t="s">
        <v>116</v>
      </c>
      <c r="BLY93" s="363" t="s">
        <v>116</v>
      </c>
      <c r="BLZ93" s="363" t="s">
        <v>116</v>
      </c>
      <c r="BMA93" s="363" t="s">
        <v>116</v>
      </c>
      <c r="BMB93" s="363" t="s">
        <v>116</v>
      </c>
      <c r="BMC93" s="363" t="s">
        <v>116</v>
      </c>
      <c r="BMD93" s="363" t="s">
        <v>116</v>
      </c>
      <c r="BME93" s="363" t="s">
        <v>116</v>
      </c>
      <c r="BMF93" s="363" t="s">
        <v>116</v>
      </c>
      <c r="BMG93" s="363" t="s">
        <v>116</v>
      </c>
      <c r="BMH93" s="363" t="s">
        <v>116</v>
      </c>
      <c r="BMI93" s="363" t="s">
        <v>116</v>
      </c>
      <c r="BMJ93" s="363" t="s">
        <v>116</v>
      </c>
      <c r="BMK93" s="363" t="s">
        <v>116</v>
      </c>
      <c r="BML93" s="363" t="s">
        <v>116</v>
      </c>
      <c r="BMM93" s="363" t="s">
        <v>116</v>
      </c>
      <c r="BMN93" s="363" t="s">
        <v>116</v>
      </c>
      <c r="BMO93" s="363" t="s">
        <v>116</v>
      </c>
      <c r="BMP93" s="363" t="s">
        <v>116</v>
      </c>
      <c r="BMQ93" s="363" t="s">
        <v>116</v>
      </c>
      <c r="BMR93" s="363" t="s">
        <v>116</v>
      </c>
      <c r="BMS93" s="363" t="s">
        <v>116</v>
      </c>
      <c r="BMT93" s="363" t="s">
        <v>116</v>
      </c>
      <c r="BMU93" s="363" t="s">
        <v>116</v>
      </c>
      <c r="BMV93" s="363" t="s">
        <v>116</v>
      </c>
      <c r="BMW93" s="363" t="s">
        <v>116</v>
      </c>
      <c r="BMX93" s="363" t="s">
        <v>116</v>
      </c>
      <c r="BMY93" s="363" t="s">
        <v>116</v>
      </c>
      <c r="BMZ93" s="363" t="s">
        <v>116</v>
      </c>
      <c r="BNA93" s="363" t="s">
        <v>116</v>
      </c>
      <c r="BNB93" s="363" t="s">
        <v>116</v>
      </c>
      <c r="BNC93" s="363" t="s">
        <v>116</v>
      </c>
      <c r="BND93" s="363" t="s">
        <v>116</v>
      </c>
      <c r="BNE93" s="363" t="s">
        <v>116</v>
      </c>
      <c r="BNF93" s="363" t="s">
        <v>116</v>
      </c>
      <c r="BNG93" s="363" t="s">
        <v>116</v>
      </c>
      <c r="BNH93" s="363" t="s">
        <v>116</v>
      </c>
      <c r="BNI93" s="363" t="s">
        <v>116</v>
      </c>
      <c r="BNJ93" s="363" t="s">
        <v>116</v>
      </c>
      <c r="BNK93" s="363" t="s">
        <v>116</v>
      </c>
      <c r="BNL93" s="363" t="s">
        <v>116</v>
      </c>
      <c r="BNM93" s="363" t="s">
        <v>116</v>
      </c>
      <c r="BNN93" s="363" t="s">
        <v>116</v>
      </c>
      <c r="BNO93" s="363" t="s">
        <v>116</v>
      </c>
      <c r="BNP93" s="363" t="s">
        <v>116</v>
      </c>
      <c r="BNQ93" s="363" t="s">
        <v>116</v>
      </c>
      <c r="BNR93" s="363" t="s">
        <v>116</v>
      </c>
      <c r="BNS93" s="363" t="s">
        <v>116</v>
      </c>
      <c r="BNT93" s="363" t="s">
        <v>116</v>
      </c>
      <c r="BNU93" s="363" t="s">
        <v>116</v>
      </c>
      <c r="BNV93" s="363" t="s">
        <v>116</v>
      </c>
      <c r="BNW93" s="363" t="s">
        <v>116</v>
      </c>
      <c r="BNX93" s="363" t="s">
        <v>116</v>
      </c>
      <c r="BNY93" s="363" t="s">
        <v>116</v>
      </c>
      <c r="BNZ93" s="363" t="s">
        <v>116</v>
      </c>
      <c r="BOA93" s="363" t="s">
        <v>116</v>
      </c>
      <c r="BOB93" s="363" t="s">
        <v>116</v>
      </c>
      <c r="BOC93" s="363" t="s">
        <v>116</v>
      </c>
      <c r="BOD93" s="363" t="s">
        <v>116</v>
      </c>
      <c r="BOE93" s="363" t="s">
        <v>116</v>
      </c>
      <c r="BOF93" s="363" t="s">
        <v>116</v>
      </c>
      <c r="BOG93" s="363" t="s">
        <v>116</v>
      </c>
      <c r="BOH93" s="363" t="s">
        <v>116</v>
      </c>
      <c r="BOI93" s="363" t="s">
        <v>116</v>
      </c>
      <c r="BOJ93" s="363" t="s">
        <v>116</v>
      </c>
      <c r="BOK93" s="363" t="s">
        <v>116</v>
      </c>
      <c r="BOL93" s="363" t="s">
        <v>116</v>
      </c>
      <c r="BOM93" s="363" t="s">
        <v>116</v>
      </c>
      <c r="BON93" s="363" t="s">
        <v>116</v>
      </c>
      <c r="BOO93" s="363" t="s">
        <v>116</v>
      </c>
      <c r="BOP93" s="363" t="s">
        <v>116</v>
      </c>
      <c r="BOQ93" s="363" t="s">
        <v>116</v>
      </c>
      <c r="BOR93" s="363" t="s">
        <v>116</v>
      </c>
      <c r="BOS93" s="363" t="s">
        <v>116</v>
      </c>
      <c r="BOT93" s="363" t="s">
        <v>116</v>
      </c>
      <c r="BOU93" s="363" t="s">
        <v>116</v>
      </c>
      <c r="BOV93" s="363" t="s">
        <v>116</v>
      </c>
      <c r="BOW93" s="363" t="s">
        <v>116</v>
      </c>
      <c r="BOX93" s="363" t="s">
        <v>116</v>
      </c>
      <c r="BOY93" s="363" t="s">
        <v>116</v>
      </c>
      <c r="BOZ93" s="363" t="s">
        <v>116</v>
      </c>
      <c r="BPA93" s="363" t="s">
        <v>116</v>
      </c>
      <c r="BPB93" s="363" t="s">
        <v>116</v>
      </c>
      <c r="BPC93" s="363" t="s">
        <v>116</v>
      </c>
      <c r="BPD93" s="363" t="s">
        <v>116</v>
      </c>
      <c r="BPE93" s="363" t="s">
        <v>116</v>
      </c>
      <c r="BPF93" s="363" t="s">
        <v>116</v>
      </c>
      <c r="BPG93" s="363" t="s">
        <v>116</v>
      </c>
      <c r="BPH93" s="363" t="s">
        <v>116</v>
      </c>
      <c r="BPI93" s="363" t="s">
        <v>116</v>
      </c>
      <c r="BPJ93" s="363" t="s">
        <v>116</v>
      </c>
      <c r="BPK93" s="363" t="s">
        <v>116</v>
      </c>
      <c r="BPL93" s="363" t="s">
        <v>116</v>
      </c>
      <c r="BPM93" s="363" t="s">
        <v>116</v>
      </c>
      <c r="BPN93" s="363" t="s">
        <v>116</v>
      </c>
      <c r="BPO93" s="363" t="s">
        <v>116</v>
      </c>
      <c r="BPP93" s="363" t="s">
        <v>116</v>
      </c>
      <c r="BPQ93" s="363" t="s">
        <v>116</v>
      </c>
      <c r="BPR93" s="363" t="s">
        <v>116</v>
      </c>
      <c r="BPS93" s="363" t="s">
        <v>116</v>
      </c>
      <c r="BPT93" s="363" t="s">
        <v>116</v>
      </c>
      <c r="BPU93" s="363" t="s">
        <v>116</v>
      </c>
      <c r="BPV93" s="363" t="s">
        <v>116</v>
      </c>
      <c r="BPW93" s="363" t="s">
        <v>116</v>
      </c>
      <c r="BPX93" s="363" t="s">
        <v>116</v>
      </c>
      <c r="BPY93" s="363" t="s">
        <v>116</v>
      </c>
      <c r="BPZ93" s="363" t="s">
        <v>116</v>
      </c>
      <c r="BQA93" s="363" t="s">
        <v>116</v>
      </c>
      <c r="BQB93" s="363" t="s">
        <v>116</v>
      </c>
      <c r="BQC93" s="363" t="s">
        <v>116</v>
      </c>
      <c r="BQD93" s="363" t="s">
        <v>116</v>
      </c>
      <c r="BQE93" s="363" t="s">
        <v>116</v>
      </c>
      <c r="BQF93" s="363" t="s">
        <v>116</v>
      </c>
      <c r="BQG93" s="363" t="s">
        <v>116</v>
      </c>
      <c r="BQH93" s="363" t="s">
        <v>116</v>
      </c>
      <c r="BQI93" s="363" t="s">
        <v>116</v>
      </c>
      <c r="BQJ93" s="363" t="s">
        <v>116</v>
      </c>
      <c r="BQK93" s="363" t="s">
        <v>116</v>
      </c>
      <c r="BQL93" s="363" t="s">
        <v>116</v>
      </c>
      <c r="BQM93" s="363" t="s">
        <v>116</v>
      </c>
      <c r="BQN93" s="363" t="s">
        <v>116</v>
      </c>
      <c r="BQO93" s="363" t="s">
        <v>116</v>
      </c>
      <c r="BQP93" s="363" t="s">
        <v>116</v>
      </c>
      <c r="BQQ93" s="363" t="s">
        <v>116</v>
      </c>
      <c r="BQR93" s="363" t="s">
        <v>116</v>
      </c>
      <c r="BQS93" s="363" t="s">
        <v>116</v>
      </c>
      <c r="BQT93" s="363" t="s">
        <v>116</v>
      </c>
      <c r="BQU93" s="363" t="s">
        <v>116</v>
      </c>
      <c r="BQV93" s="363" t="s">
        <v>116</v>
      </c>
      <c r="BQW93" s="363" t="s">
        <v>116</v>
      </c>
      <c r="BQX93" s="363" t="s">
        <v>116</v>
      </c>
      <c r="BQY93" s="363" t="s">
        <v>116</v>
      </c>
      <c r="BQZ93" s="363" t="s">
        <v>116</v>
      </c>
      <c r="BRA93" s="363" t="s">
        <v>116</v>
      </c>
      <c r="BRB93" s="363" t="s">
        <v>116</v>
      </c>
      <c r="BRC93" s="363" t="s">
        <v>116</v>
      </c>
      <c r="BRD93" s="363" t="s">
        <v>116</v>
      </c>
      <c r="BRE93" s="363" t="s">
        <v>116</v>
      </c>
      <c r="BRF93" s="363" t="s">
        <v>116</v>
      </c>
      <c r="BRG93" s="363" t="s">
        <v>116</v>
      </c>
      <c r="BRH93" s="363" t="s">
        <v>116</v>
      </c>
      <c r="BRI93" s="363" t="s">
        <v>116</v>
      </c>
      <c r="BRJ93" s="363" t="s">
        <v>116</v>
      </c>
      <c r="BRK93" s="363" t="s">
        <v>116</v>
      </c>
      <c r="BRL93" s="363" t="s">
        <v>116</v>
      </c>
      <c r="BRM93" s="363" t="s">
        <v>116</v>
      </c>
      <c r="BRN93" s="363" t="s">
        <v>116</v>
      </c>
      <c r="BRO93" s="363" t="s">
        <v>116</v>
      </c>
      <c r="BRP93" s="363" t="s">
        <v>116</v>
      </c>
      <c r="BRQ93" s="363" t="s">
        <v>116</v>
      </c>
      <c r="BRR93" s="363" t="s">
        <v>116</v>
      </c>
      <c r="BRS93" s="363" t="s">
        <v>116</v>
      </c>
      <c r="BRT93" s="363" t="s">
        <v>116</v>
      </c>
      <c r="BRU93" s="363" t="s">
        <v>116</v>
      </c>
      <c r="BRV93" s="363" t="s">
        <v>116</v>
      </c>
      <c r="BRW93" s="363" t="s">
        <v>116</v>
      </c>
      <c r="BRX93" s="363" t="s">
        <v>116</v>
      </c>
      <c r="BRY93" s="363" t="s">
        <v>116</v>
      </c>
      <c r="BRZ93" s="363" t="s">
        <v>116</v>
      </c>
      <c r="BSA93" s="363" t="s">
        <v>116</v>
      </c>
      <c r="BSB93" s="363" t="s">
        <v>116</v>
      </c>
      <c r="BSC93" s="363" t="s">
        <v>116</v>
      </c>
      <c r="BSD93" s="363" t="s">
        <v>116</v>
      </c>
      <c r="BSE93" s="363" t="s">
        <v>116</v>
      </c>
      <c r="BSF93" s="363" t="s">
        <v>116</v>
      </c>
      <c r="BSG93" s="363" t="s">
        <v>116</v>
      </c>
      <c r="BSH93" s="363" t="s">
        <v>116</v>
      </c>
      <c r="BSI93" s="363" t="s">
        <v>116</v>
      </c>
      <c r="BSJ93" s="363" t="s">
        <v>116</v>
      </c>
      <c r="BSK93" s="363" t="s">
        <v>116</v>
      </c>
      <c r="BSL93" s="363" t="s">
        <v>116</v>
      </c>
      <c r="BSM93" s="363" t="s">
        <v>116</v>
      </c>
      <c r="BSN93" s="363" t="s">
        <v>116</v>
      </c>
      <c r="BSO93" s="363" t="s">
        <v>116</v>
      </c>
      <c r="BSP93" s="363" t="s">
        <v>116</v>
      </c>
      <c r="BSQ93" s="363" t="s">
        <v>116</v>
      </c>
      <c r="BSR93" s="363" t="s">
        <v>116</v>
      </c>
      <c r="BSS93" s="363" t="s">
        <v>116</v>
      </c>
      <c r="BST93" s="363" t="s">
        <v>116</v>
      </c>
      <c r="BSU93" s="363" t="s">
        <v>116</v>
      </c>
      <c r="BSV93" s="363" t="s">
        <v>116</v>
      </c>
      <c r="BSW93" s="363" t="s">
        <v>116</v>
      </c>
      <c r="BSX93" s="363" t="s">
        <v>116</v>
      </c>
      <c r="BSY93" s="363" t="s">
        <v>116</v>
      </c>
      <c r="BSZ93" s="363" t="s">
        <v>116</v>
      </c>
      <c r="BTA93" s="363" t="s">
        <v>116</v>
      </c>
      <c r="BTB93" s="363" t="s">
        <v>116</v>
      </c>
      <c r="BTC93" s="363" t="s">
        <v>116</v>
      </c>
      <c r="BTD93" s="363" t="s">
        <v>116</v>
      </c>
      <c r="BTE93" s="363" t="s">
        <v>116</v>
      </c>
      <c r="BTF93" s="363" t="s">
        <v>116</v>
      </c>
      <c r="BTG93" s="363" t="s">
        <v>116</v>
      </c>
      <c r="BTH93" s="363" t="s">
        <v>116</v>
      </c>
      <c r="BTI93" s="363" t="s">
        <v>116</v>
      </c>
      <c r="BTJ93" s="363" t="s">
        <v>116</v>
      </c>
      <c r="BTK93" s="363" t="s">
        <v>116</v>
      </c>
      <c r="BTL93" s="363" t="s">
        <v>116</v>
      </c>
      <c r="BTM93" s="363" t="s">
        <v>116</v>
      </c>
      <c r="BTN93" s="363" t="s">
        <v>116</v>
      </c>
      <c r="BTO93" s="363" t="s">
        <v>116</v>
      </c>
      <c r="BTP93" s="363" t="s">
        <v>116</v>
      </c>
      <c r="BTQ93" s="363" t="s">
        <v>116</v>
      </c>
      <c r="BTR93" s="363" t="s">
        <v>116</v>
      </c>
      <c r="BTS93" s="363" t="s">
        <v>116</v>
      </c>
      <c r="BTT93" s="363" t="s">
        <v>116</v>
      </c>
      <c r="BTU93" s="363" t="s">
        <v>116</v>
      </c>
      <c r="BTV93" s="363" t="s">
        <v>116</v>
      </c>
      <c r="BTW93" s="363" t="s">
        <v>116</v>
      </c>
      <c r="BTX93" s="363" t="s">
        <v>116</v>
      </c>
      <c r="BTY93" s="363" t="s">
        <v>116</v>
      </c>
      <c r="BTZ93" s="363" t="s">
        <v>116</v>
      </c>
      <c r="BUA93" s="363" t="s">
        <v>116</v>
      </c>
      <c r="BUB93" s="363" t="s">
        <v>116</v>
      </c>
      <c r="BUC93" s="363" t="s">
        <v>116</v>
      </c>
      <c r="BUD93" s="363" t="s">
        <v>116</v>
      </c>
      <c r="BUE93" s="363" t="s">
        <v>116</v>
      </c>
      <c r="BUF93" s="363" t="s">
        <v>116</v>
      </c>
      <c r="BUG93" s="363" t="s">
        <v>116</v>
      </c>
      <c r="BUH93" s="363" t="s">
        <v>116</v>
      </c>
      <c r="BUI93" s="363" t="s">
        <v>116</v>
      </c>
      <c r="BUJ93" s="363" t="s">
        <v>116</v>
      </c>
      <c r="BUK93" s="363" t="s">
        <v>116</v>
      </c>
      <c r="BUL93" s="363" t="s">
        <v>116</v>
      </c>
      <c r="BUM93" s="363" t="s">
        <v>116</v>
      </c>
      <c r="BUN93" s="363" t="s">
        <v>116</v>
      </c>
      <c r="BUO93" s="363" t="s">
        <v>116</v>
      </c>
      <c r="BUP93" s="363" t="s">
        <v>116</v>
      </c>
      <c r="BUQ93" s="363" t="s">
        <v>116</v>
      </c>
      <c r="BUR93" s="363" t="s">
        <v>116</v>
      </c>
      <c r="BUS93" s="363" t="s">
        <v>116</v>
      </c>
      <c r="BUT93" s="363" t="s">
        <v>116</v>
      </c>
      <c r="BUU93" s="363" t="s">
        <v>116</v>
      </c>
      <c r="BUV93" s="363" t="s">
        <v>116</v>
      </c>
      <c r="BUW93" s="363" t="s">
        <v>116</v>
      </c>
      <c r="BUX93" s="363" t="s">
        <v>116</v>
      </c>
      <c r="BUY93" s="363" t="s">
        <v>116</v>
      </c>
      <c r="BUZ93" s="363" t="s">
        <v>116</v>
      </c>
      <c r="BVA93" s="363" t="s">
        <v>116</v>
      </c>
      <c r="BVB93" s="363" t="s">
        <v>116</v>
      </c>
      <c r="BVC93" s="363" t="s">
        <v>116</v>
      </c>
      <c r="BVD93" s="363" t="s">
        <v>116</v>
      </c>
      <c r="BVE93" s="363" t="s">
        <v>116</v>
      </c>
      <c r="BVF93" s="363" t="s">
        <v>116</v>
      </c>
      <c r="BVG93" s="363" t="s">
        <v>116</v>
      </c>
      <c r="BVH93" s="363" t="s">
        <v>116</v>
      </c>
      <c r="BVI93" s="363" t="s">
        <v>116</v>
      </c>
      <c r="BVJ93" s="363" t="s">
        <v>116</v>
      </c>
      <c r="BVK93" s="363" t="s">
        <v>116</v>
      </c>
      <c r="BVL93" s="363" t="s">
        <v>116</v>
      </c>
      <c r="BVM93" s="363" t="s">
        <v>116</v>
      </c>
      <c r="BVN93" s="363" t="s">
        <v>116</v>
      </c>
      <c r="BVO93" s="363" t="s">
        <v>116</v>
      </c>
      <c r="BVP93" s="363" t="s">
        <v>116</v>
      </c>
      <c r="BVQ93" s="363" t="s">
        <v>116</v>
      </c>
      <c r="BVR93" s="363" t="s">
        <v>116</v>
      </c>
      <c r="BVS93" s="363" t="s">
        <v>116</v>
      </c>
      <c r="BVT93" s="363" t="s">
        <v>116</v>
      </c>
      <c r="BVU93" s="363" t="s">
        <v>116</v>
      </c>
      <c r="BVV93" s="363" t="s">
        <v>116</v>
      </c>
      <c r="BVW93" s="363" t="s">
        <v>116</v>
      </c>
      <c r="BVX93" s="363" t="s">
        <v>116</v>
      </c>
      <c r="BVY93" s="363" t="s">
        <v>116</v>
      </c>
      <c r="BVZ93" s="363" t="s">
        <v>116</v>
      </c>
      <c r="BWA93" s="363" t="s">
        <v>116</v>
      </c>
      <c r="BWB93" s="363" t="s">
        <v>116</v>
      </c>
      <c r="BWC93" s="363" t="s">
        <v>116</v>
      </c>
      <c r="BWD93" s="363" t="s">
        <v>116</v>
      </c>
      <c r="BWE93" s="363" t="s">
        <v>116</v>
      </c>
      <c r="BWF93" s="363" t="s">
        <v>116</v>
      </c>
      <c r="BWG93" s="363" t="s">
        <v>116</v>
      </c>
      <c r="BWH93" s="363" t="s">
        <v>116</v>
      </c>
      <c r="BWI93" s="363" t="s">
        <v>116</v>
      </c>
      <c r="BWJ93" s="363" t="s">
        <v>116</v>
      </c>
      <c r="BWK93" s="363" t="s">
        <v>116</v>
      </c>
      <c r="BWL93" s="363" t="s">
        <v>116</v>
      </c>
      <c r="BWM93" s="363" t="s">
        <v>116</v>
      </c>
      <c r="BWN93" s="363" t="s">
        <v>116</v>
      </c>
      <c r="BWO93" s="363" t="s">
        <v>116</v>
      </c>
      <c r="BWP93" s="363" t="s">
        <v>116</v>
      </c>
      <c r="BWQ93" s="363" t="s">
        <v>116</v>
      </c>
      <c r="BWR93" s="363" t="s">
        <v>116</v>
      </c>
      <c r="BWS93" s="363" t="s">
        <v>116</v>
      </c>
      <c r="BWT93" s="363" t="s">
        <v>116</v>
      </c>
      <c r="BWU93" s="363" t="s">
        <v>116</v>
      </c>
      <c r="BWV93" s="363" t="s">
        <v>116</v>
      </c>
      <c r="BWW93" s="363" t="s">
        <v>116</v>
      </c>
      <c r="BWX93" s="363" t="s">
        <v>116</v>
      </c>
      <c r="BWY93" s="363" t="s">
        <v>116</v>
      </c>
      <c r="BWZ93" s="363" t="s">
        <v>116</v>
      </c>
      <c r="BXA93" s="363" t="s">
        <v>116</v>
      </c>
      <c r="BXB93" s="363" t="s">
        <v>116</v>
      </c>
      <c r="BXC93" s="363" t="s">
        <v>116</v>
      </c>
      <c r="BXD93" s="363" t="s">
        <v>116</v>
      </c>
      <c r="BXE93" s="363" t="s">
        <v>116</v>
      </c>
      <c r="BXF93" s="363" t="s">
        <v>116</v>
      </c>
      <c r="BXG93" s="363" t="s">
        <v>116</v>
      </c>
      <c r="BXH93" s="363" t="s">
        <v>116</v>
      </c>
      <c r="BXI93" s="363" t="s">
        <v>116</v>
      </c>
      <c r="BXJ93" s="363" t="s">
        <v>116</v>
      </c>
      <c r="BXK93" s="363" t="s">
        <v>116</v>
      </c>
      <c r="BXL93" s="363" t="s">
        <v>116</v>
      </c>
      <c r="BXM93" s="363" t="s">
        <v>116</v>
      </c>
      <c r="BXN93" s="363" t="s">
        <v>116</v>
      </c>
      <c r="BXO93" s="363" t="s">
        <v>116</v>
      </c>
      <c r="BXP93" s="363" t="s">
        <v>116</v>
      </c>
      <c r="BXQ93" s="363" t="s">
        <v>116</v>
      </c>
      <c r="BXR93" s="363" t="s">
        <v>116</v>
      </c>
      <c r="BXS93" s="363" t="s">
        <v>116</v>
      </c>
      <c r="BXT93" s="363" t="s">
        <v>116</v>
      </c>
      <c r="BXU93" s="363" t="s">
        <v>116</v>
      </c>
      <c r="BXV93" s="363" t="s">
        <v>116</v>
      </c>
      <c r="BXW93" s="363" t="s">
        <v>116</v>
      </c>
      <c r="BXX93" s="363" t="s">
        <v>116</v>
      </c>
      <c r="BXY93" s="363" t="s">
        <v>116</v>
      </c>
      <c r="BXZ93" s="363" t="s">
        <v>116</v>
      </c>
      <c r="BYA93" s="363" t="s">
        <v>116</v>
      </c>
      <c r="BYB93" s="363" t="s">
        <v>116</v>
      </c>
      <c r="BYC93" s="363" t="s">
        <v>116</v>
      </c>
      <c r="BYD93" s="363" t="s">
        <v>116</v>
      </c>
      <c r="BYE93" s="363" t="s">
        <v>116</v>
      </c>
      <c r="BYF93" s="363" t="s">
        <v>116</v>
      </c>
      <c r="BYG93" s="363" t="s">
        <v>116</v>
      </c>
      <c r="BYH93" s="363" t="s">
        <v>116</v>
      </c>
      <c r="BYI93" s="363" t="s">
        <v>116</v>
      </c>
      <c r="BYJ93" s="363" t="s">
        <v>116</v>
      </c>
      <c r="BYK93" s="363" t="s">
        <v>116</v>
      </c>
      <c r="BYL93" s="363" t="s">
        <v>116</v>
      </c>
      <c r="BYM93" s="363" t="s">
        <v>116</v>
      </c>
      <c r="BYN93" s="363" t="s">
        <v>116</v>
      </c>
      <c r="BYO93" s="363" t="s">
        <v>116</v>
      </c>
      <c r="BYP93" s="363" t="s">
        <v>116</v>
      </c>
      <c r="BYQ93" s="363" t="s">
        <v>116</v>
      </c>
      <c r="BYR93" s="363" t="s">
        <v>116</v>
      </c>
      <c r="BYS93" s="363" t="s">
        <v>116</v>
      </c>
      <c r="BYT93" s="363" t="s">
        <v>116</v>
      </c>
      <c r="BYU93" s="363" t="s">
        <v>116</v>
      </c>
      <c r="BYV93" s="363" t="s">
        <v>116</v>
      </c>
      <c r="BYW93" s="363" t="s">
        <v>116</v>
      </c>
      <c r="BYX93" s="363" t="s">
        <v>116</v>
      </c>
      <c r="BYY93" s="363" t="s">
        <v>116</v>
      </c>
      <c r="BYZ93" s="363" t="s">
        <v>116</v>
      </c>
      <c r="BZA93" s="363" t="s">
        <v>116</v>
      </c>
      <c r="BZB93" s="363" t="s">
        <v>116</v>
      </c>
      <c r="BZC93" s="363" t="s">
        <v>116</v>
      </c>
      <c r="BZD93" s="363" t="s">
        <v>116</v>
      </c>
      <c r="BZE93" s="363" t="s">
        <v>116</v>
      </c>
      <c r="BZF93" s="363" t="s">
        <v>116</v>
      </c>
      <c r="BZG93" s="363" t="s">
        <v>116</v>
      </c>
      <c r="BZH93" s="363" t="s">
        <v>116</v>
      </c>
      <c r="BZI93" s="363" t="s">
        <v>116</v>
      </c>
      <c r="BZJ93" s="363" t="s">
        <v>116</v>
      </c>
      <c r="BZK93" s="363" t="s">
        <v>116</v>
      </c>
      <c r="BZL93" s="363" t="s">
        <v>116</v>
      </c>
      <c r="BZM93" s="363" t="s">
        <v>116</v>
      </c>
      <c r="BZN93" s="363" t="s">
        <v>116</v>
      </c>
      <c r="BZO93" s="363" t="s">
        <v>116</v>
      </c>
      <c r="BZP93" s="363" t="s">
        <v>116</v>
      </c>
      <c r="BZQ93" s="363" t="s">
        <v>116</v>
      </c>
      <c r="BZR93" s="363" t="s">
        <v>116</v>
      </c>
      <c r="BZS93" s="363" t="s">
        <v>116</v>
      </c>
      <c r="BZT93" s="363" t="s">
        <v>116</v>
      </c>
      <c r="BZU93" s="363" t="s">
        <v>116</v>
      </c>
      <c r="BZV93" s="363" t="s">
        <v>116</v>
      </c>
      <c r="BZW93" s="363" t="s">
        <v>116</v>
      </c>
      <c r="BZX93" s="363" t="s">
        <v>116</v>
      </c>
      <c r="BZY93" s="363" t="s">
        <v>116</v>
      </c>
      <c r="BZZ93" s="363" t="s">
        <v>116</v>
      </c>
      <c r="CAA93" s="363" t="s">
        <v>116</v>
      </c>
      <c r="CAB93" s="363" t="s">
        <v>116</v>
      </c>
      <c r="CAC93" s="363" t="s">
        <v>116</v>
      </c>
      <c r="CAD93" s="363" t="s">
        <v>116</v>
      </c>
      <c r="CAE93" s="363" t="s">
        <v>116</v>
      </c>
      <c r="CAF93" s="363" t="s">
        <v>116</v>
      </c>
      <c r="CAG93" s="363" t="s">
        <v>116</v>
      </c>
      <c r="CAH93" s="363" t="s">
        <v>116</v>
      </c>
      <c r="CAI93" s="363" t="s">
        <v>116</v>
      </c>
      <c r="CAJ93" s="363" t="s">
        <v>116</v>
      </c>
      <c r="CAK93" s="363" t="s">
        <v>116</v>
      </c>
      <c r="CAL93" s="363" t="s">
        <v>116</v>
      </c>
      <c r="CAM93" s="363" t="s">
        <v>116</v>
      </c>
      <c r="CAN93" s="363" t="s">
        <v>116</v>
      </c>
      <c r="CAO93" s="363" t="s">
        <v>116</v>
      </c>
      <c r="CAP93" s="363" t="s">
        <v>116</v>
      </c>
      <c r="CAQ93" s="363" t="s">
        <v>116</v>
      </c>
      <c r="CAR93" s="363" t="s">
        <v>116</v>
      </c>
      <c r="CAS93" s="363" t="s">
        <v>116</v>
      </c>
      <c r="CAT93" s="363" t="s">
        <v>116</v>
      </c>
      <c r="CAU93" s="363" t="s">
        <v>116</v>
      </c>
      <c r="CAV93" s="363" t="s">
        <v>116</v>
      </c>
      <c r="CAW93" s="363" t="s">
        <v>116</v>
      </c>
      <c r="CAX93" s="363" t="s">
        <v>116</v>
      </c>
      <c r="CAY93" s="363" t="s">
        <v>116</v>
      </c>
      <c r="CAZ93" s="363" t="s">
        <v>116</v>
      </c>
      <c r="CBA93" s="363" t="s">
        <v>116</v>
      </c>
      <c r="CBB93" s="363" t="s">
        <v>116</v>
      </c>
      <c r="CBC93" s="363" t="s">
        <v>116</v>
      </c>
      <c r="CBD93" s="363" t="s">
        <v>116</v>
      </c>
      <c r="CBE93" s="363" t="s">
        <v>116</v>
      </c>
      <c r="CBF93" s="363" t="s">
        <v>116</v>
      </c>
      <c r="CBG93" s="363" t="s">
        <v>116</v>
      </c>
      <c r="CBH93" s="363" t="s">
        <v>116</v>
      </c>
      <c r="CBI93" s="363" t="s">
        <v>116</v>
      </c>
      <c r="CBJ93" s="363" t="s">
        <v>116</v>
      </c>
      <c r="CBK93" s="363" t="s">
        <v>116</v>
      </c>
      <c r="CBL93" s="363" t="s">
        <v>116</v>
      </c>
      <c r="CBM93" s="363" t="s">
        <v>116</v>
      </c>
      <c r="CBN93" s="363" t="s">
        <v>116</v>
      </c>
      <c r="CBO93" s="363" t="s">
        <v>116</v>
      </c>
      <c r="CBP93" s="363" t="s">
        <v>116</v>
      </c>
      <c r="CBQ93" s="363" t="s">
        <v>116</v>
      </c>
      <c r="CBR93" s="363" t="s">
        <v>116</v>
      </c>
      <c r="CBS93" s="363" t="s">
        <v>116</v>
      </c>
      <c r="CBT93" s="363" t="s">
        <v>116</v>
      </c>
      <c r="CBU93" s="363" t="s">
        <v>116</v>
      </c>
      <c r="CBV93" s="363" t="s">
        <v>116</v>
      </c>
      <c r="CBW93" s="363" t="s">
        <v>116</v>
      </c>
      <c r="CBX93" s="363" t="s">
        <v>116</v>
      </c>
      <c r="CBY93" s="363" t="s">
        <v>116</v>
      </c>
      <c r="CBZ93" s="363" t="s">
        <v>116</v>
      </c>
      <c r="CCA93" s="363" t="s">
        <v>116</v>
      </c>
      <c r="CCB93" s="363" t="s">
        <v>116</v>
      </c>
      <c r="CCC93" s="363" t="s">
        <v>116</v>
      </c>
      <c r="CCD93" s="363" t="s">
        <v>116</v>
      </c>
      <c r="CCE93" s="363" t="s">
        <v>116</v>
      </c>
      <c r="CCF93" s="363" t="s">
        <v>116</v>
      </c>
      <c r="CCG93" s="363" t="s">
        <v>116</v>
      </c>
      <c r="CCH93" s="363" t="s">
        <v>116</v>
      </c>
      <c r="CCI93" s="363" t="s">
        <v>116</v>
      </c>
      <c r="CCJ93" s="363" t="s">
        <v>116</v>
      </c>
      <c r="CCK93" s="363" t="s">
        <v>116</v>
      </c>
      <c r="CCL93" s="363" t="s">
        <v>116</v>
      </c>
      <c r="CCM93" s="363" t="s">
        <v>116</v>
      </c>
      <c r="CCN93" s="363" t="s">
        <v>116</v>
      </c>
      <c r="CCO93" s="363" t="s">
        <v>116</v>
      </c>
      <c r="CCP93" s="363" t="s">
        <v>116</v>
      </c>
      <c r="CCQ93" s="363" t="s">
        <v>116</v>
      </c>
      <c r="CCR93" s="363" t="s">
        <v>116</v>
      </c>
      <c r="CCS93" s="363" t="s">
        <v>116</v>
      </c>
      <c r="CCT93" s="363" t="s">
        <v>116</v>
      </c>
      <c r="CCU93" s="363" t="s">
        <v>116</v>
      </c>
      <c r="CCV93" s="363" t="s">
        <v>116</v>
      </c>
      <c r="CCW93" s="363" t="s">
        <v>116</v>
      </c>
      <c r="CCX93" s="363" t="s">
        <v>116</v>
      </c>
      <c r="CCY93" s="363" t="s">
        <v>116</v>
      </c>
      <c r="CCZ93" s="363" t="s">
        <v>116</v>
      </c>
      <c r="CDA93" s="363" t="s">
        <v>116</v>
      </c>
      <c r="CDB93" s="363" t="s">
        <v>116</v>
      </c>
      <c r="CDC93" s="363" t="s">
        <v>116</v>
      </c>
      <c r="CDD93" s="363" t="s">
        <v>116</v>
      </c>
      <c r="CDE93" s="363" t="s">
        <v>116</v>
      </c>
      <c r="CDF93" s="363" t="s">
        <v>116</v>
      </c>
      <c r="CDG93" s="363" t="s">
        <v>116</v>
      </c>
      <c r="CDH93" s="363" t="s">
        <v>116</v>
      </c>
      <c r="CDI93" s="363" t="s">
        <v>116</v>
      </c>
      <c r="CDJ93" s="363" t="s">
        <v>116</v>
      </c>
      <c r="CDK93" s="363" t="s">
        <v>116</v>
      </c>
      <c r="CDL93" s="363" t="s">
        <v>116</v>
      </c>
      <c r="CDM93" s="363" t="s">
        <v>116</v>
      </c>
      <c r="CDN93" s="363" t="s">
        <v>116</v>
      </c>
      <c r="CDO93" s="363" t="s">
        <v>116</v>
      </c>
      <c r="CDP93" s="363" t="s">
        <v>116</v>
      </c>
      <c r="CDQ93" s="363" t="s">
        <v>116</v>
      </c>
      <c r="CDR93" s="363" t="s">
        <v>116</v>
      </c>
      <c r="CDS93" s="363" t="s">
        <v>116</v>
      </c>
      <c r="CDT93" s="363" t="s">
        <v>116</v>
      </c>
      <c r="CDU93" s="363" t="s">
        <v>116</v>
      </c>
      <c r="CDV93" s="363" t="s">
        <v>116</v>
      </c>
      <c r="CDW93" s="363" t="s">
        <v>116</v>
      </c>
      <c r="CDX93" s="363" t="s">
        <v>116</v>
      </c>
      <c r="CDY93" s="363" t="s">
        <v>116</v>
      </c>
      <c r="CDZ93" s="363" t="s">
        <v>116</v>
      </c>
      <c r="CEA93" s="363" t="s">
        <v>116</v>
      </c>
      <c r="CEB93" s="363" t="s">
        <v>116</v>
      </c>
      <c r="CEC93" s="363" t="s">
        <v>116</v>
      </c>
      <c r="CED93" s="363" t="s">
        <v>116</v>
      </c>
      <c r="CEE93" s="363" t="s">
        <v>116</v>
      </c>
      <c r="CEF93" s="363" t="s">
        <v>116</v>
      </c>
      <c r="CEG93" s="363" t="s">
        <v>116</v>
      </c>
      <c r="CEH93" s="363" t="s">
        <v>116</v>
      </c>
      <c r="CEI93" s="363" t="s">
        <v>116</v>
      </c>
      <c r="CEJ93" s="363" t="s">
        <v>116</v>
      </c>
      <c r="CEK93" s="363" t="s">
        <v>116</v>
      </c>
      <c r="CEL93" s="363" t="s">
        <v>116</v>
      </c>
      <c r="CEM93" s="363" t="s">
        <v>116</v>
      </c>
      <c r="CEN93" s="363" t="s">
        <v>116</v>
      </c>
      <c r="CEO93" s="363" t="s">
        <v>116</v>
      </c>
      <c r="CEP93" s="363" t="s">
        <v>116</v>
      </c>
      <c r="CEQ93" s="363" t="s">
        <v>116</v>
      </c>
      <c r="CER93" s="363" t="s">
        <v>116</v>
      </c>
      <c r="CES93" s="363" t="s">
        <v>116</v>
      </c>
      <c r="CET93" s="363" t="s">
        <v>116</v>
      </c>
      <c r="CEU93" s="363" t="s">
        <v>116</v>
      </c>
      <c r="CEV93" s="363" t="s">
        <v>116</v>
      </c>
      <c r="CEW93" s="363" t="s">
        <v>116</v>
      </c>
      <c r="CEX93" s="363" t="s">
        <v>116</v>
      </c>
      <c r="CEY93" s="363" t="s">
        <v>116</v>
      </c>
      <c r="CEZ93" s="363" t="s">
        <v>116</v>
      </c>
      <c r="CFA93" s="363" t="s">
        <v>116</v>
      </c>
      <c r="CFB93" s="363" t="s">
        <v>116</v>
      </c>
      <c r="CFC93" s="363" t="s">
        <v>116</v>
      </c>
      <c r="CFD93" s="363" t="s">
        <v>116</v>
      </c>
      <c r="CFE93" s="363" t="s">
        <v>116</v>
      </c>
      <c r="CFF93" s="363" t="s">
        <v>116</v>
      </c>
      <c r="CFG93" s="363" t="s">
        <v>116</v>
      </c>
      <c r="CFH93" s="363" t="s">
        <v>116</v>
      </c>
      <c r="CFI93" s="363" t="s">
        <v>116</v>
      </c>
      <c r="CFJ93" s="363" t="s">
        <v>116</v>
      </c>
      <c r="CFK93" s="363" t="s">
        <v>116</v>
      </c>
      <c r="CFL93" s="363" t="s">
        <v>116</v>
      </c>
      <c r="CFM93" s="363" t="s">
        <v>116</v>
      </c>
      <c r="CFN93" s="363" t="s">
        <v>116</v>
      </c>
      <c r="CFO93" s="363" t="s">
        <v>116</v>
      </c>
      <c r="CFP93" s="363" t="s">
        <v>116</v>
      </c>
      <c r="CFQ93" s="363" t="s">
        <v>116</v>
      </c>
      <c r="CFR93" s="363" t="s">
        <v>116</v>
      </c>
      <c r="CFS93" s="363" t="s">
        <v>116</v>
      </c>
      <c r="CFT93" s="363" t="s">
        <v>116</v>
      </c>
      <c r="CFU93" s="363" t="s">
        <v>116</v>
      </c>
      <c r="CFV93" s="363" t="s">
        <v>116</v>
      </c>
      <c r="CFW93" s="363" t="s">
        <v>116</v>
      </c>
      <c r="CFX93" s="363" t="s">
        <v>116</v>
      </c>
      <c r="CFY93" s="363" t="s">
        <v>116</v>
      </c>
      <c r="CFZ93" s="363" t="s">
        <v>116</v>
      </c>
      <c r="CGA93" s="363" t="s">
        <v>116</v>
      </c>
      <c r="CGB93" s="363" t="s">
        <v>116</v>
      </c>
      <c r="CGC93" s="363" t="s">
        <v>116</v>
      </c>
      <c r="CGD93" s="363" t="s">
        <v>116</v>
      </c>
      <c r="CGE93" s="363" t="s">
        <v>116</v>
      </c>
      <c r="CGF93" s="363" t="s">
        <v>116</v>
      </c>
      <c r="CGG93" s="363" t="s">
        <v>116</v>
      </c>
      <c r="CGH93" s="363" t="s">
        <v>116</v>
      </c>
      <c r="CGI93" s="363" t="s">
        <v>116</v>
      </c>
      <c r="CGJ93" s="363" t="s">
        <v>116</v>
      </c>
      <c r="CGK93" s="363" t="s">
        <v>116</v>
      </c>
      <c r="CGL93" s="363" t="s">
        <v>116</v>
      </c>
      <c r="CGM93" s="363" t="s">
        <v>116</v>
      </c>
      <c r="CGN93" s="363" t="s">
        <v>116</v>
      </c>
      <c r="CGO93" s="363" t="s">
        <v>116</v>
      </c>
      <c r="CGP93" s="363" t="s">
        <v>116</v>
      </c>
      <c r="CGQ93" s="363" t="s">
        <v>116</v>
      </c>
      <c r="CGR93" s="363" t="s">
        <v>116</v>
      </c>
      <c r="CGS93" s="363" t="s">
        <v>116</v>
      </c>
      <c r="CGT93" s="363" t="s">
        <v>116</v>
      </c>
      <c r="CGU93" s="363" t="s">
        <v>116</v>
      </c>
      <c r="CGV93" s="363" t="s">
        <v>116</v>
      </c>
      <c r="CGW93" s="363" t="s">
        <v>116</v>
      </c>
      <c r="CGX93" s="363" t="s">
        <v>116</v>
      </c>
      <c r="CGY93" s="363" t="s">
        <v>116</v>
      </c>
      <c r="CGZ93" s="363" t="s">
        <v>116</v>
      </c>
      <c r="CHA93" s="363" t="s">
        <v>116</v>
      </c>
      <c r="CHB93" s="363" t="s">
        <v>116</v>
      </c>
      <c r="CHC93" s="363" t="s">
        <v>116</v>
      </c>
      <c r="CHD93" s="363" t="s">
        <v>116</v>
      </c>
      <c r="CHE93" s="363" t="s">
        <v>116</v>
      </c>
      <c r="CHF93" s="363" t="s">
        <v>116</v>
      </c>
      <c r="CHG93" s="363" t="s">
        <v>116</v>
      </c>
      <c r="CHH93" s="363" t="s">
        <v>116</v>
      </c>
      <c r="CHI93" s="363" t="s">
        <v>116</v>
      </c>
      <c r="CHJ93" s="363" t="s">
        <v>116</v>
      </c>
      <c r="CHK93" s="363" t="s">
        <v>116</v>
      </c>
      <c r="CHL93" s="363" t="s">
        <v>116</v>
      </c>
      <c r="CHM93" s="363" t="s">
        <v>116</v>
      </c>
      <c r="CHN93" s="363" t="s">
        <v>116</v>
      </c>
      <c r="CHO93" s="363" t="s">
        <v>116</v>
      </c>
      <c r="CHP93" s="363" t="s">
        <v>116</v>
      </c>
      <c r="CHQ93" s="363" t="s">
        <v>116</v>
      </c>
      <c r="CHR93" s="363" t="s">
        <v>116</v>
      </c>
      <c r="CHS93" s="363" t="s">
        <v>116</v>
      </c>
      <c r="CHT93" s="363" t="s">
        <v>116</v>
      </c>
      <c r="CHU93" s="363" t="s">
        <v>116</v>
      </c>
      <c r="CHV93" s="363" t="s">
        <v>116</v>
      </c>
      <c r="CHW93" s="363" t="s">
        <v>116</v>
      </c>
      <c r="CHX93" s="363" t="s">
        <v>116</v>
      </c>
      <c r="CHY93" s="363" t="s">
        <v>116</v>
      </c>
      <c r="CHZ93" s="363" t="s">
        <v>116</v>
      </c>
      <c r="CIA93" s="363" t="s">
        <v>116</v>
      </c>
      <c r="CIB93" s="363" t="s">
        <v>116</v>
      </c>
      <c r="CIC93" s="363" t="s">
        <v>116</v>
      </c>
      <c r="CID93" s="363" t="s">
        <v>116</v>
      </c>
      <c r="CIE93" s="363" t="s">
        <v>116</v>
      </c>
      <c r="CIF93" s="363" t="s">
        <v>116</v>
      </c>
      <c r="CIG93" s="363" t="s">
        <v>116</v>
      </c>
      <c r="CIH93" s="363" t="s">
        <v>116</v>
      </c>
      <c r="CII93" s="363" t="s">
        <v>116</v>
      </c>
      <c r="CIJ93" s="363" t="s">
        <v>116</v>
      </c>
      <c r="CIK93" s="363" t="s">
        <v>116</v>
      </c>
      <c r="CIL93" s="363" t="s">
        <v>116</v>
      </c>
      <c r="CIM93" s="363" t="s">
        <v>116</v>
      </c>
      <c r="CIN93" s="363" t="s">
        <v>116</v>
      </c>
      <c r="CIO93" s="363" t="s">
        <v>116</v>
      </c>
      <c r="CIP93" s="363" t="s">
        <v>116</v>
      </c>
      <c r="CIQ93" s="363" t="s">
        <v>116</v>
      </c>
      <c r="CIR93" s="363" t="s">
        <v>116</v>
      </c>
      <c r="CIS93" s="363" t="s">
        <v>116</v>
      </c>
      <c r="CIT93" s="363" t="s">
        <v>116</v>
      </c>
      <c r="CIU93" s="363" t="s">
        <v>116</v>
      </c>
      <c r="CIV93" s="363" t="s">
        <v>116</v>
      </c>
      <c r="CIW93" s="363" t="s">
        <v>116</v>
      </c>
      <c r="CIX93" s="363" t="s">
        <v>116</v>
      </c>
      <c r="CIY93" s="363" t="s">
        <v>116</v>
      </c>
      <c r="CIZ93" s="363" t="s">
        <v>116</v>
      </c>
      <c r="CJA93" s="363" t="s">
        <v>116</v>
      </c>
      <c r="CJB93" s="363" t="s">
        <v>116</v>
      </c>
      <c r="CJC93" s="363" t="s">
        <v>116</v>
      </c>
      <c r="CJD93" s="363" t="s">
        <v>116</v>
      </c>
      <c r="CJE93" s="363" t="s">
        <v>116</v>
      </c>
      <c r="CJF93" s="363" t="s">
        <v>116</v>
      </c>
      <c r="CJG93" s="363" t="s">
        <v>116</v>
      </c>
      <c r="CJH93" s="363" t="s">
        <v>116</v>
      </c>
      <c r="CJI93" s="363" t="s">
        <v>116</v>
      </c>
      <c r="CJJ93" s="363" t="s">
        <v>116</v>
      </c>
      <c r="CJK93" s="363" t="s">
        <v>116</v>
      </c>
      <c r="CJL93" s="363" t="s">
        <v>116</v>
      </c>
      <c r="CJM93" s="363" t="s">
        <v>116</v>
      </c>
      <c r="CJN93" s="363" t="s">
        <v>116</v>
      </c>
      <c r="CJO93" s="363" t="s">
        <v>116</v>
      </c>
      <c r="CJP93" s="363" t="s">
        <v>116</v>
      </c>
      <c r="CJQ93" s="363" t="s">
        <v>116</v>
      </c>
      <c r="CJR93" s="363" t="s">
        <v>116</v>
      </c>
      <c r="CJS93" s="363" t="s">
        <v>116</v>
      </c>
      <c r="CJT93" s="363" t="s">
        <v>116</v>
      </c>
      <c r="CJU93" s="363" t="s">
        <v>116</v>
      </c>
      <c r="CJV93" s="363" t="s">
        <v>116</v>
      </c>
      <c r="CJW93" s="363" t="s">
        <v>116</v>
      </c>
      <c r="CJX93" s="363" t="s">
        <v>116</v>
      </c>
      <c r="CJY93" s="363" t="s">
        <v>116</v>
      </c>
      <c r="CJZ93" s="363" t="s">
        <v>116</v>
      </c>
      <c r="CKA93" s="363" t="s">
        <v>116</v>
      </c>
      <c r="CKB93" s="363" t="s">
        <v>116</v>
      </c>
      <c r="CKC93" s="363" t="s">
        <v>116</v>
      </c>
      <c r="CKD93" s="363" t="s">
        <v>116</v>
      </c>
      <c r="CKE93" s="363" t="s">
        <v>116</v>
      </c>
      <c r="CKF93" s="363" t="s">
        <v>116</v>
      </c>
      <c r="CKG93" s="363" t="s">
        <v>116</v>
      </c>
      <c r="CKH93" s="363" t="s">
        <v>116</v>
      </c>
      <c r="CKI93" s="363" t="s">
        <v>116</v>
      </c>
      <c r="CKJ93" s="363" t="s">
        <v>116</v>
      </c>
      <c r="CKK93" s="363" t="s">
        <v>116</v>
      </c>
      <c r="CKL93" s="363" t="s">
        <v>116</v>
      </c>
      <c r="CKM93" s="363" t="s">
        <v>116</v>
      </c>
      <c r="CKN93" s="363" t="s">
        <v>116</v>
      </c>
      <c r="CKO93" s="363" t="s">
        <v>116</v>
      </c>
      <c r="CKP93" s="363" t="s">
        <v>116</v>
      </c>
      <c r="CKQ93" s="363" t="s">
        <v>116</v>
      </c>
      <c r="CKR93" s="363" t="s">
        <v>116</v>
      </c>
      <c r="CKS93" s="363" t="s">
        <v>116</v>
      </c>
      <c r="CKT93" s="363" t="s">
        <v>116</v>
      </c>
      <c r="CKU93" s="363" t="s">
        <v>116</v>
      </c>
      <c r="CKV93" s="363" t="s">
        <v>116</v>
      </c>
      <c r="CKW93" s="363" t="s">
        <v>116</v>
      </c>
      <c r="CKX93" s="363" t="s">
        <v>116</v>
      </c>
      <c r="CKY93" s="363" t="s">
        <v>116</v>
      </c>
      <c r="CKZ93" s="363" t="s">
        <v>116</v>
      </c>
      <c r="CLA93" s="363" t="s">
        <v>116</v>
      </c>
      <c r="CLB93" s="363" t="s">
        <v>116</v>
      </c>
      <c r="CLC93" s="363" t="s">
        <v>116</v>
      </c>
      <c r="CLD93" s="363" t="s">
        <v>116</v>
      </c>
      <c r="CLE93" s="363" t="s">
        <v>116</v>
      </c>
      <c r="CLF93" s="363" t="s">
        <v>116</v>
      </c>
      <c r="CLG93" s="363" t="s">
        <v>116</v>
      </c>
      <c r="CLH93" s="363" t="s">
        <v>116</v>
      </c>
      <c r="CLI93" s="363" t="s">
        <v>116</v>
      </c>
      <c r="CLJ93" s="363" t="s">
        <v>116</v>
      </c>
      <c r="CLK93" s="363" t="s">
        <v>116</v>
      </c>
      <c r="CLL93" s="363" t="s">
        <v>116</v>
      </c>
      <c r="CLM93" s="363" t="s">
        <v>116</v>
      </c>
      <c r="CLN93" s="363" t="s">
        <v>116</v>
      </c>
      <c r="CLO93" s="363" t="s">
        <v>116</v>
      </c>
      <c r="CLP93" s="363" t="s">
        <v>116</v>
      </c>
      <c r="CLQ93" s="363" t="s">
        <v>116</v>
      </c>
      <c r="CLR93" s="363" t="s">
        <v>116</v>
      </c>
      <c r="CLS93" s="363" t="s">
        <v>116</v>
      </c>
      <c r="CLT93" s="363" t="s">
        <v>116</v>
      </c>
      <c r="CLU93" s="363" t="s">
        <v>116</v>
      </c>
      <c r="CLV93" s="363" t="s">
        <v>116</v>
      </c>
      <c r="CLW93" s="363" t="s">
        <v>116</v>
      </c>
      <c r="CLX93" s="363" t="s">
        <v>116</v>
      </c>
      <c r="CLY93" s="363" t="s">
        <v>116</v>
      </c>
      <c r="CLZ93" s="363" t="s">
        <v>116</v>
      </c>
      <c r="CMA93" s="363" t="s">
        <v>116</v>
      </c>
      <c r="CMB93" s="363" t="s">
        <v>116</v>
      </c>
      <c r="CMC93" s="363" t="s">
        <v>116</v>
      </c>
      <c r="CMD93" s="363" t="s">
        <v>116</v>
      </c>
      <c r="CME93" s="363" t="s">
        <v>116</v>
      </c>
      <c r="CMF93" s="363" t="s">
        <v>116</v>
      </c>
      <c r="CMG93" s="363" t="s">
        <v>116</v>
      </c>
      <c r="CMH93" s="363" t="s">
        <v>116</v>
      </c>
      <c r="CMI93" s="363" t="s">
        <v>116</v>
      </c>
      <c r="CMJ93" s="363" t="s">
        <v>116</v>
      </c>
      <c r="CMK93" s="363" t="s">
        <v>116</v>
      </c>
      <c r="CML93" s="363" t="s">
        <v>116</v>
      </c>
      <c r="CMM93" s="363" t="s">
        <v>116</v>
      </c>
      <c r="CMN93" s="363" t="s">
        <v>116</v>
      </c>
      <c r="CMO93" s="363" t="s">
        <v>116</v>
      </c>
      <c r="CMP93" s="363" t="s">
        <v>116</v>
      </c>
      <c r="CMQ93" s="363" t="s">
        <v>116</v>
      </c>
      <c r="CMR93" s="363" t="s">
        <v>116</v>
      </c>
      <c r="CMS93" s="363" t="s">
        <v>116</v>
      </c>
      <c r="CMT93" s="363" t="s">
        <v>116</v>
      </c>
      <c r="CMU93" s="363" t="s">
        <v>116</v>
      </c>
      <c r="CMV93" s="363" t="s">
        <v>116</v>
      </c>
      <c r="CMW93" s="363" t="s">
        <v>116</v>
      </c>
      <c r="CMX93" s="363" t="s">
        <v>116</v>
      </c>
      <c r="CMY93" s="363" t="s">
        <v>116</v>
      </c>
      <c r="CMZ93" s="363" t="s">
        <v>116</v>
      </c>
      <c r="CNA93" s="363" t="s">
        <v>116</v>
      </c>
      <c r="CNB93" s="363" t="s">
        <v>116</v>
      </c>
      <c r="CNC93" s="363" t="s">
        <v>116</v>
      </c>
      <c r="CND93" s="363" t="s">
        <v>116</v>
      </c>
      <c r="CNE93" s="363" t="s">
        <v>116</v>
      </c>
      <c r="CNF93" s="363" t="s">
        <v>116</v>
      </c>
      <c r="CNG93" s="363" t="s">
        <v>116</v>
      </c>
      <c r="CNH93" s="363" t="s">
        <v>116</v>
      </c>
      <c r="CNI93" s="363" t="s">
        <v>116</v>
      </c>
      <c r="CNJ93" s="363" t="s">
        <v>116</v>
      </c>
      <c r="CNK93" s="363" t="s">
        <v>116</v>
      </c>
      <c r="CNL93" s="363" t="s">
        <v>116</v>
      </c>
      <c r="CNM93" s="363" t="s">
        <v>116</v>
      </c>
      <c r="CNN93" s="363" t="s">
        <v>116</v>
      </c>
      <c r="CNO93" s="363" t="s">
        <v>116</v>
      </c>
      <c r="CNP93" s="363" t="s">
        <v>116</v>
      </c>
      <c r="CNQ93" s="363" t="s">
        <v>116</v>
      </c>
      <c r="CNR93" s="363" t="s">
        <v>116</v>
      </c>
      <c r="CNS93" s="363" t="s">
        <v>116</v>
      </c>
      <c r="CNT93" s="363" t="s">
        <v>116</v>
      </c>
      <c r="CNU93" s="363" t="s">
        <v>116</v>
      </c>
      <c r="CNV93" s="363" t="s">
        <v>116</v>
      </c>
      <c r="CNW93" s="363" t="s">
        <v>116</v>
      </c>
      <c r="CNX93" s="363" t="s">
        <v>116</v>
      </c>
      <c r="CNY93" s="363" t="s">
        <v>116</v>
      </c>
      <c r="CNZ93" s="363" t="s">
        <v>116</v>
      </c>
      <c r="COA93" s="363" t="s">
        <v>116</v>
      </c>
      <c r="COB93" s="363" t="s">
        <v>116</v>
      </c>
      <c r="COC93" s="363" t="s">
        <v>116</v>
      </c>
      <c r="COD93" s="363" t="s">
        <v>116</v>
      </c>
      <c r="COE93" s="363" t="s">
        <v>116</v>
      </c>
      <c r="COF93" s="363" t="s">
        <v>116</v>
      </c>
      <c r="COG93" s="363" t="s">
        <v>116</v>
      </c>
      <c r="COH93" s="363" t="s">
        <v>116</v>
      </c>
      <c r="COI93" s="363" t="s">
        <v>116</v>
      </c>
      <c r="COJ93" s="363" t="s">
        <v>116</v>
      </c>
      <c r="COK93" s="363" t="s">
        <v>116</v>
      </c>
      <c r="COL93" s="363" t="s">
        <v>116</v>
      </c>
      <c r="COM93" s="363" t="s">
        <v>116</v>
      </c>
      <c r="CON93" s="363" t="s">
        <v>116</v>
      </c>
      <c r="COO93" s="363" t="s">
        <v>116</v>
      </c>
      <c r="COP93" s="363" t="s">
        <v>116</v>
      </c>
      <c r="COQ93" s="363" t="s">
        <v>116</v>
      </c>
      <c r="COR93" s="363" t="s">
        <v>116</v>
      </c>
      <c r="COS93" s="363" t="s">
        <v>116</v>
      </c>
      <c r="COT93" s="363" t="s">
        <v>116</v>
      </c>
      <c r="COU93" s="363" t="s">
        <v>116</v>
      </c>
      <c r="COV93" s="363" t="s">
        <v>116</v>
      </c>
      <c r="COW93" s="363" t="s">
        <v>116</v>
      </c>
      <c r="COX93" s="363" t="s">
        <v>116</v>
      </c>
      <c r="COY93" s="363" t="s">
        <v>116</v>
      </c>
      <c r="COZ93" s="363" t="s">
        <v>116</v>
      </c>
      <c r="CPA93" s="363" t="s">
        <v>116</v>
      </c>
      <c r="CPB93" s="363" t="s">
        <v>116</v>
      </c>
      <c r="CPC93" s="363" t="s">
        <v>116</v>
      </c>
      <c r="CPD93" s="363" t="s">
        <v>116</v>
      </c>
      <c r="CPE93" s="363" t="s">
        <v>116</v>
      </c>
      <c r="CPF93" s="363" t="s">
        <v>116</v>
      </c>
      <c r="CPG93" s="363" t="s">
        <v>116</v>
      </c>
      <c r="CPH93" s="363" t="s">
        <v>116</v>
      </c>
      <c r="CPI93" s="363" t="s">
        <v>116</v>
      </c>
      <c r="CPJ93" s="363" t="s">
        <v>116</v>
      </c>
      <c r="CPK93" s="363" t="s">
        <v>116</v>
      </c>
      <c r="CPL93" s="363" t="s">
        <v>116</v>
      </c>
      <c r="CPM93" s="363" t="s">
        <v>116</v>
      </c>
      <c r="CPN93" s="363" t="s">
        <v>116</v>
      </c>
      <c r="CPO93" s="363" t="s">
        <v>116</v>
      </c>
      <c r="CPP93" s="363" t="s">
        <v>116</v>
      </c>
      <c r="CPQ93" s="363" t="s">
        <v>116</v>
      </c>
      <c r="CPR93" s="363" t="s">
        <v>116</v>
      </c>
      <c r="CPS93" s="363" t="s">
        <v>116</v>
      </c>
      <c r="CPT93" s="363" t="s">
        <v>116</v>
      </c>
      <c r="CPU93" s="363" t="s">
        <v>116</v>
      </c>
      <c r="CPV93" s="363" t="s">
        <v>116</v>
      </c>
      <c r="CPW93" s="363" t="s">
        <v>116</v>
      </c>
      <c r="CPX93" s="363" t="s">
        <v>116</v>
      </c>
      <c r="CPY93" s="363" t="s">
        <v>116</v>
      </c>
      <c r="CPZ93" s="363" t="s">
        <v>116</v>
      </c>
      <c r="CQA93" s="363" t="s">
        <v>116</v>
      </c>
      <c r="CQB93" s="363" t="s">
        <v>116</v>
      </c>
      <c r="CQC93" s="363" t="s">
        <v>116</v>
      </c>
      <c r="CQD93" s="363" t="s">
        <v>116</v>
      </c>
      <c r="CQE93" s="363" t="s">
        <v>116</v>
      </c>
      <c r="CQF93" s="363" t="s">
        <v>116</v>
      </c>
      <c r="CQG93" s="363" t="s">
        <v>116</v>
      </c>
      <c r="CQH93" s="363" t="s">
        <v>116</v>
      </c>
      <c r="CQI93" s="363" t="s">
        <v>116</v>
      </c>
      <c r="CQJ93" s="363" t="s">
        <v>116</v>
      </c>
      <c r="CQK93" s="363" t="s">
        <v>116</v>
      </c>
      <c r="CQL93" s="363" t="s">
        <v>116</v>
      </c>
      <c r="CQM93" s="363" t="s">
        <v>116</v>
      </c>
      <c r="CQN93" s="363" t="s">
        <v>116</v>
      </c>
      <c r="CQO93" s="363" t="s">
        <v>116</v>
      </c>
      <c r="CQP93" s="363" t="s">
        <v>116</v>
      </c>
      <c r="CQQ93" s="363" t="s">
        <v>116</v>
      </c>
      <c r="CQR93" s="363" t="s">
        <v>116</v>
      </c>
      <c r="CQS93" s="363" t="s">
        <v>116</v>
      </c>
      <c r="CQT93" s="363" t="s">
        <v>116</v>
      </c>
      <c r="CQU93" s="363" t="s">
        <v>116</v>
      </c>
      <c r="CQV93" s="363" t="s">
        <v>116</v>
      </c>
      <c r="CQW93" s="363" t="s">
        <v>116</v>
      </c>
      <c r="CQX93" s="363" t="s">
        <v>116</v>
      </c>
      <c r="CQY93" s="363" t="s">
        <v>116</v>
      </c>
      <c r="CQZ93" s="363" t="s">
        <v>116</v>
      </c>
      <c r="CRA93" s="363" t="s">
        <v>116</v>
      </c>
      <c r="CRB93" s="363" t="s">
        <v>116</v>
      </c>
      <c r="CRC93" s="363" t="s">
        <v>116</v>
      </c>
      <c r="CRD93" s="363" t="s">
        <v>116</v>
      </c>
      <c r="CRE93" s="363" t="s">
        <v>116</v>
      </c>
      <c r="CRF93" s="363" t="s">
        <v>116</v>
      </c>
      <c r="CRG93" s="363" t="s">
        <v>116</v>
      </c>
      <c r="CRH93" s="363" t="s">
        <v>116</v>
      </c>
      <c r="CRI93" s="363" t="s">
        <v>116</v>
      </c>
      <c r="CRJ93" s="363" t="s">
        <v>116</v>
      </c>
      <c r="CRK93" s="363" t="s">
        <v>116</v>
      </c>
      <c r="CRL93" s="363" t="s">
        <v>116</v>
      </c>
      <c r="CRM93" s="363" t="s">
        <v>116</v>
      </c>
      <c r="CRN93" s="363" t="s">
        <v>116</v>
      </c>
      <c r="CRO93" s="363" t="s">
        <v>116</v>
      </c>
      <c r="CRP93" s="363" t="s">
        <v>116</v>
      </c>
      <c r="CRQ93" s="363" t="s">
        <v>116</v>
      </c>
      <c r="CRR93" s="363" t="s">
        <v>116</v>
      </c>
      <c r="CRS93" s="363" t="s">
        <v>116</v>
      </c>
      <c r="CRT93" s="363" t="s">
        <v>116</v>
      </c>
      <c r="CRU93" s="363" t="s">
        <v>116</v>
      </c>
      <c r="CRV93" s="363" t="s">
        <v>116</v>
      </c>
      <c r="CRW93" s="363" t="s">
        <v>116</v>
      </c>
      <c r="CRX93" s="363" t="s">
        <v>116</v>
      </c>
      <c r="CRY93" s="363" t="s">
        <v>116</v>
      </c>
      <c r="CRZ93" s="363" t="s">
        <v>116</v>
      </c>
      <c r="CSA93" s="363" t="s">
        <v>116</v>
      </c>
      <c r="CSB93" s="363" t="s">
        <v>116</v>
      </c>
      <c r="CSC93" s="363" t="s">
        <v>116</v>
      </c>
      <c r="CSD93" s="363" t="s">
        <v>116</v>
      </c>
      <c r="CSE93" s="363" t="s">
        <v>116</v>
      </c>
      <c r="CSF93" s="363" t="s">
        <v>116</v>
      </c>
      <c r="CSG93" s="363" t="s">
        <v>116</v>
      </c>
      <c r="CSH93" s="363" t="s">
        <v>116</v>
      </c>
      <c r="CSI93" s="363" t="s">
        <v>116</v>
      </c>
      <c r="CSJ93" s="363" t="s">
        <v>116</v>
      </c>
      <c r="CSK93" s="363" t="s">
        <v>116</v>
      </c>
      <c r="CSL93" s="363" t="s">
        <v>116</v>
      </c>
      <c r="CSM93" s="363" t="s">
        <v>116</v>
      </c>
      <c r="CSN93" s="363" t="s">
        <v>116</v>
      </c>
      <c r="CSO93" s="363" t="s">
        <v>116</v>
      </c>
      <c r="CSP93" s="363" t="s">
        <v>116</v>
      </c>
      <c r="CSQ93" s="363" t="s">
        <v>116</v>
      </c>
      <c r="CSR93" s="363" t="s">
        <v>116</v>
      </c>
      <c r="CSS93" s="363" t="s">
        <v>116</v>
      </c>
      <c r="CST93" s="363" t="s">
        <v>116</v>
      </c>
      <c r="CSU93" s="363" t="s">
        <v>116</v>
      </c>
      <c r="CSV93" s="363" t="s">
        <v>116</v>
      </c>
      <c r="CSW93" s="363" t="s">
        <v>116</v>
      </c>
      <c r="CSX93" s="363" t="s">
        <v>116</v>
      </c>
      <c r="CSY93" s="363" t="s">
        <v>116</v>
      </c>
      <c r="CSZ93" s="363" t="s">
        <v>116</v>
      </c>
      <c r="CTA93" s="363" t="s">
        <v>116</v>
      </c>
      <c r="CTB93" s="363" t="s">
        <v>116</v>
      </c>
      <c r="CTC93" s="363" t="s">
        <v>116</v>
      </c>
      <c r="CTD93" s="363" t="s">
        <v>116</v>
      </c>
      <c r="CTE93" s="363" t="s">
        <v>116</v>
      </c>
      <c r="CTF93" s="363" t="s">
        <v>116</v>
      </c>
      <c r="CTG93" s="363" t="s">
        <v>116</v>
      </c>
      <c r="CTH93" s="363" t="s">
        <v>116</v>
      </c>
      <c r="CTI93" s="363" t="s">
        <v>116</v>
      </c>
      <c r="CTJ93" s="363" t="s">
        <v>116</v>
      </c>
      <c r="CTK93" s="363" t="s">
        <v>116</v>
      </c>
      <c r="CTL93" s="363" t="s">
        <v>116</v>
      </c>
      <c r="CTM93" s="363" t="s">
        <v>116</v>
      </c>
      <c r="CTN93" s="363" t="s">
        <v>116</v>
      </c>
      <c r="CTO93" s="363" t="s">
        <v>116</v>
      </c>
      <c r="CTP93" s="363" t="s">
        <v>116</v>
      </c>
      <c r="CTQ93" s="363" t="s">
        <v>116</v>
      </c>
      <c r="CTR93" s="363" t="s">
        <v>116</v>
      </c>
      <c r="CTS93" s="363" t="s">
        <v>116</v>
      </c>
      <c r="CTT93" s="363" t="s">
        <v>116</v>
      </c>
      <c r="CTU93" s="363" t="s">
        <v>116</v>
      </c>
      <c r="CTV93" s="363" t="s">
        <v>116</v>
      </c>
      <c r="CTW93" s="363" t="s">
        <v>116</v>
      </c>
      <c r="CTX93" s="363" t="s">
        <v>116</v>
      </c>
      <c r="CTY93" s="363" t="s">
        <v>116</v>
      </c>
      <c r="CTZ93" s="363" t="s">
        <v>116</v>
      </c>
      <c r="CUA93" s="363" t="s">
        <v>116</v>
      </c>
      <c r="CUB93" s="363" t="s">
        <v>116</v>
      </c>
      <c r="CUC93" s="363" t="s">
        <v>116</v>
      </c>
      <c r="CUD93" s="363" t="s">
        <v>116</v>
      </c>
      <c r="CUE93" s="363" t="s">
        <v>116</v>
      </c>
      <c r="CUF93" s="363" t="s">
        <v>116</v>
      </c>
      <c r="CUG93" s="363" t="s">
        <v>116</v>
      </c>
      <c r="CUH93" s="363" t="s">
        <v>116</v>
      </c>
      <c r="CUI93" s="363" t="s">
        <v>116</v>
      </c>
      <c r="CUJ93" s="363" t="s">
        <v>116</v>
      </c>
      <c r="CUK93" s="363" t="s">
        <v>116</v>
      </c>
      <c r="CUL93" s="363" t="s">
        <v>116</v>
      </c>
      <c r="CUM93" s="363" t="s">
        <v>116</v>
      </c>
      <c r="CUN93" s="363" t="s">
        <v>116</v>
      </c>
      <c r="CUO93" s="363" t="s">
        <v>116</v>
      </c>
      <c r="CUP93" s="363" t="s">
        <v>116</v>
      </c>
      <c r="CUQ93" s="363" t="s">
        <v>116</v>
      </c>
      <c r="CUR93" s="363" t="s">
        <v>116</v>
      </c>
      <c r="CUS93" s="363" t="s">
        <v>116</v>
      </c>
      <c r="CUT93" s="363" t="s">
        <v>116</v>
      </c>
      <c r="CUU93" s="363" t="s">
        <v>116</v>
      </c>
      <c r="CUV93" s="363" t="s">
        <v>116</v>
      </c>
      <c r="CUW93" s="363" t="s">
        <v>116</v>
      </c>
      <c r="CUX93" s="363" t="s">
        <v>116</v>
      </c>
      <c r="CUY93" s="363" t="s">
        <v>116</v>
      </c>
      <c r="CUZ93" s="363" t="s">
        <v>116</v>
      </c>
      <c r="CVA93" s="363" t="s">
        <v>116</v>
      </c>
      <c r="CVB93" s="363" t="s">
        <v>116</v>
      </c>
      <c r="CVC93" s="363" t="s">
        <v>116</v>
      </c>
      <c r="CVD93" s="363" t="s">
        <v>116</v>
      </c>
      <c r="CVE93" s="363" t="s">
        <v>116</v>
      </c>
      <c r="CVF93" s="363" t="s">
        <v>116</v>
      </c>
      <c r="CVG93" s="363" t="s">
        <v>116</v>
      </c>
      <c r="CVH93" s="363" t="s">
        <v>116</v>
      </c>
      <c r="CVI93" s="363" t="s">
        <v>116</v>
      </c>
      <c r="CVJ93" s="363" t="s">
        <v>116</v>
      </c>
      <c r="CVK93" s="363" t="s">
        <v>116</v>
      </c>
      <c r="CVL93" s="363" t="s">
        <v>116</v>
      </c>
      <c r="CVM93" s="363" t="s">
        <v>116</v>
      </c>
      <c r="CVN93" s="363" t="s">
        <v>116</v>
      </c>
      <c r="CVO93" s="363" t="s">
        <v>116</v>
      </c>
      <c r="CVP93" s="363" t="s">
        <v>116</v>
      </c>
      <c r="CVQ93" s="363" t="s">
        <v>116</v>
      </c>
      <c r="CVR93" s="363" t="s">
        <v>116</v>
      </c>
      <c r="CVS93" s="363" t="s">
        <v>116</v>
      </c>
      <c r="CVT93" s="363" t="s">
        <v>116</v>
      </c>
      <c r="CVU93" s="363" t="s">
        <v>116</v>
      </c>
      <c r="CVV93" s="363" t="s">
        <v>116</v>
      </c>
      <c r="CVW93" s="363" t="s">
        <v>116</v>
      </c>
      <c r="CVX93" s="363" t="s">
        <v>116</v>
      </c>
      <c r="CVY93" s="363" t="s">
        <v>116</v>
      </c>
      <c r="CVZ93" s="363" t="s">
        <v>116</v>
      </c>
      <c r="CWA93" s="363" t="s">
        <v>116</v>
      </c>
      <c r="CWB93" s="363" t="s">
        <v>116</v>
      </c>
      <c r="CWC93" s="363" t="s">
        <v>116</v>
      </c>
      <c r="CWD93" s="363" t="s">
        <v>116</v>
      </c>
      <c r="CWE93" s="363" t="s">
        <v>116</v>
      </c>
      <c r="CWF93" s="363" t="s">
        <v>116</v>
      </c>
      <c r="CWG93" s="363" t="s">
        <v>116</v>
      </c>
      <c r="CWH93" s="363" t="s">
        <v>116</v>
      </c>
      <c r="CWI93" s="363" t="s">
        <v>116</v>
      </c>
      <c r="CWJ93" s="363" t="s">
        <v>116</v>
      </c>
      <c r="CWK93" s="363" t="s">
        <v>116</v>
      </c>
      <c r="CWL93" s="363" t="s">
        <v>116</v>
      </c>
      <c r="CWM93" s="363" t="s">
        <v>116</v>
      </c>
      <c r="CWN93" s="363" t="s">
        <v>116</v>
      </c>
      <c r="CWO93" s="363" t="s">
        <v>116</v>
      </c>
      <c r="CWP93" s="363" t="s">
        <v>116</v>
      </c>
      <c r="CWQ93" s="363" t="s">
        <v>116</v>
      </c>
      <c r="CWR93" s="363" t="s">
        <v>116</v>
      </c>
      <c r="CWS93" s="363" t="s">
        <v>116</v>
      </c>
      <c r="CWT93" s="363" t="s">
        <v>116</v>
      </c>
      <c r="CWU93" s="363" t="s">
        <v>116</v>
      </c>
      <c r="CWV93" s="363" t="s">
        <v>116</v>
      </c>
      <c r="CWW93" s="363" t="s">
        <v>116</v>
      </c>
      <c r="CWX93" s="363" t="s">
        <v>116</v>
      </c>
      <c r="CWY93" s="363" t="s">
        <v>116</v>
      </c>
      <c r="CWZ93" s="363" t="s">
        <v>116</v>
      </c>
      <c r="CXA93" s="363" t="s">
        <v>116</v>
      </c>
      <c r="CXB93" s="363" t="s">
        <v>116</v>
      </c>
      <c r="CXC93" s="363" t="s">
        <v>116</v>
      </c>
      <c r="CXD93" s="363" t="s">
        <v>116</v>
      </c>
      <c r="CXE93" s="363" t="s">
        <v>116</v>
      </c>
      <c r="CXF93" s="363" t="s">
        <v>116</v>
      </c>
      <c r="CXG93" s="363" t="s">
        <v>116</v>
      </c>
      <c r="CXH93" s="363" t="s">
        <v>116</v>
      </c>
      <c r="CXI93" s="363" t="s">
        <v>116</v>
      </c>
      <c r="CXJ93" s="363" t="s">
        <v>116</v>
      </c>
      <c r="CXK93" s="363" t="s">
        <v>116</v>
      </c>
      <c r="CXL93" s="363" t="s">
        <v>116</v>
      </c>
      <c r="CXM93" s="363" t="s">
        <v>116</v>
      </c>
      <c r="CXN93" s="363" t="s">
        <v>116</v>
      </c>
      <c r="CXO93" s="363" t="s">
        <v>116</v>
      </c>
      <c r="CXP93" s="363" t="s">
        <v>116</v>
      </c>
      <c r="CXQ93" s="363" t="s">
        <v>116</v>
      </c>
      <c r="CXR93" s="363" t="s">
        <v>116</v>
      </c>
      <c r="CXS93" s="363" t="s">
        <v>116</v>
      </c>
      <c r="CXT93" s="363" t="s">
        <v>116</v>
      </c>
      <c r="CXU93" s="363" t="s">
        <v>116</v>
      </c>
      <c r="CXV93" s="363" t="s">
        <v>116</v>
      </c>
      <c r="CXW93" s="363" t="s">
        <v>116</v>
      </c>
      <c r="CXX93" s="363" t="s">
        <v>116</v>
      </c>
      <c r="CXY93" s="363" t="s">
        <v>116</v>
      </c>
      <c r="CXZ93" s="363" t="s">
        <v>116</v>
      </c>
      <c r="CYA93" s="363" t="s">
        <v>116</v>
      </c>
      <c r="CYB93" s="363" t="s">
        <v>116</v>
      </c>
      <c r="CYC93" s="363" t="s">
        <v>116</v>
      </c>
      <c r="CYD93" s="363" t="s">
        <v>116</v>
      </c>
      <c r="CYE93" s="363" t="s">
        <v>116</v>
      </c>
      <c r="CYF93" s="363" t="s">
        <v>116</v>
      </c>
      <c r="CYG93" s="363" t="s">
        <v>116</v>
      </c>
      <c r="CYH93" s="363" t="s">
        <v>116</v>
      </c>
      <c r="CYI93" s="363" t="s">
        <v>116</v>
      </c>
      <c r="CYJ93" s="363" t="s">
        <v>116</v>
      </c>
      <c r="CYK93" s="363" t="s">
        <v>116</v>
      </c>
      <c r="CYL93" s="363" t="s">
        <v>116</v>
      </c>
      <c r="CYM93" s="363" t="s">
        <v>116</v>
      </c>
      <c r="CYN93" s="363" t="s">
        <v>116</v>
      </c>
      <c r="CYO93" s="363" t="s">
        <v>116</v>
      </c>
      <c r="CYP93" s="363" t="s">
        <v>116</v>
      </c>
      <c r="CYQ93" s="363" t="s">
        <v>116</v>
      </c>
      <c r="CYR93" s="363" t="s">
        <v>116</v>
      </c>
      <c r="CYS93" s="363" t="s">
        <v>116</v>
      </c>
      <c r="CYT93" s="363" t="s">
        <v>116</v>
      </c>
      <c r="CYU93" s="363" t="s">
        <v>116</v>
      </c>
      <c r="CYV93" s="363" t="s">
        <v>116</v>
      </c>
      <c r="CYW93" s="363" t="s">
        <v>116</v>
      </c>
      <c r="CYX93" s="363" t="s">
        <v>116</v>
      </c>
      <c r="CYY93" s="363" t="s">
        <v>116</v>
      </c>
      <c r="CYZ93" s="363" t="s">
        <v>116</v>
      </c>
      <c r="CZA93" s="363" t="s">
        <v>116</v>
      </c>
      <c r="CZB93" s="363" t="s">
        <v>116</v>
      </c>
      <c r="CZC93" s="363" t="s">
        <v>116</v>
      </c>
      <c r="CZD93" s="363" t="s">
        <v>116</v>
      </c>
      <c r="CZE93" s="363" t="s">
        <v>116</v>
      </c>
      <c r="CZF93" s="363" t="s">
        <v>116</v>
      </c>
      <c r="CZG93" s="363" t="s">
        <v>116</v>
      </c>
      <c r="CZH93" s="363" t="s">
        <v>116</v>
      </c>
      <c r="CZI93" s="363" t="s">
        <v>116</v>
      </c>
      <c r="CZJ93" s="363" t="s">
        <v>116</v>
      </c>
      <c r="CZK93" s="363" t="s">
        <v>116</v>
      </c>
      <c r="CZL93" s="363" t="s">
        <v>116</v>
      </c>
      <c r="CZM93" s="363" t="s">
        <v>116</v>
      </c>
      <c r="CZN93" s="363" t="s">
        <v>116</v>
      </c>
      <c r="CZO93" s="363" t="s">
        <v>116</v>
      </c>
      <c r="CZP93" s="363" t="s">
        <v>116</v>
      </c>
      <c r="CZQ93" s="363" t="s">
        <v>116</v>
      </c>
      <c r="CZR93" s="363" t="s">
        <v>116</v>
      </c>
      <c r="CZS93" s="363" t="s">
        <v>116</v>
      </c>
      <c r="CZT93" s="363" t="s">
        <v>116</v>
      </c>
      <c r="CZU93" s="363" t="s">
        <v>116</v>
      </c>
      <c r="CZV93" s="363" t="s">
        <v>116</v>
      </c>
      <c r="CZW93" s="363" t="s">
        <v>116</v>
      </c>
      <c r="CZX93" s="363" t="s">
        <v>116</v>
      </c>
      <c r="CZY93" s="363" t="s">
        <v>116</v>
      </c>
      <c r="CZZ93" s="363" t="s">
        <v>116</v>
      </c>
      <c r="DAA93" s="363" t="s">
        <v>116</v>
      </c>
      <c r="DAB93" s="363" t="s">
        <v>116</v>
      </c>
      <c r="DAC93" s="363" t="s">
        <v>116</v>
      </c>
      <c r="DAD93" s="363" t="s">
        <v>116</v>
      </c>
      <c r="DAE93" s="363" t="s">
        <v>116</v>
      </c>
      <c r="DAF93" s="363" t="s">
        <v>116</v>
      </c>
      <c r="DAG93" s="363" t="s">
        <v>116</v>
      </c>
      <c r="DAH93" s="363" t="s">
        <v>116</v>
      </c>
      <c r="DAI93" s="363" t="s">
        <v>116</v>
      </c>
      <c r="DAJ93" s="363" t="s">
        <v>116</v>
      </c>
      <c r="DAK93" s="363" t="s">
        <v>116</v>
      </c>
      <c r="DAL93" s="363" t="s">
        <v>116</v>
      </c>
      <c r="DAM93" s="363" t="s">
        <v>116</v>
      </c>
      <c r="DAN93" s="363" t="s">
        <v>116</v>
      </c>
      <c r="DAO93" s="363" t="s">
        <v>116</v>
      </c>
      <c r="DAP93" s="363" t="s">
        <v>116</v>
      </c>
      <c r="DAQ93" s="363" t="s">
        <v>116</v>
      </c>
      <c r="DAR93" s="363" t="s">
        <v>116</v>
      </c>
      <c r="DAS93" s="363" t="s">
        <v>116</v>
      </c>
      <c r="DAT93" s="363" t="s">
        <v>116</v>
      </c>
      <c r="DAU93" s="363" t="s">
        <v>116</v>
      </c>
      <c r="DAV93" s="363" t="s">
        <v>116</v>
      </c>
      <c r="DAW93" s="363" t="s">
        <v>116</v>
      </c>
      <c r="DAX93" s="363" t="s">
        <v>116</v>
      </c>
      <c r="DAY93" s="363" t="s">
        <v>116</v>
      </c>
      <c r="DAZ93" s="363" t="s">
        <v>116</v>
      </c>
      <c r="DBA93" s="363" t="s">
        <v>116</v>
      </c>
      <c r="DBB93" s="363" t="s">
        <v>116</v>
      </c>
      <c r="DBC93" s="363" t="s">
        <v>116</v>
      </c>
      <c r="DBD93" s="363" t="s">
        <v>116</v>
      </c>
      <c r="DBE93" s="363" t="s">
        <v>116</v>
      </c>
      <c r="DBF93" s="363" t="s">
        <v>116</v>
      </c>
      <c r="DBG93" s="363" t="s">
        <v>116</v>
      </c>
      <c r="DBH93" s="363" t="s">
        <v>116</v>
      </c>
      <c r="DBI93" s="363" t="s">
        <v>116</v>
      </c>
      <c r="DBJ93" s="363" t="s">
        <v>116</v>
      </c>
      <c r="DBK93" s="363" t="s">
        <v>116</v>
      </c>
      <c r="DBL93" s="363" t="s">
        <v>116</v>
      </c>
      <c r="DBM93" s="363" t="s">
        <v>116</v>
      </c>
      <c r="DBN93" s="363" t="s">
        <v>116</v>
      </c>
      <c r="DBO93" s="363" t="s">
        <v>116</v>
      </c>
      <c r="DBP93" s="363" t="s">
        <v>116</v>
      </c>
      <c r="DBQ93" s="363" t="s">
        <v>116</v>
      </c>
      <c r="DBR93" s="363" t="s">
        <v>116</v>
      </c>
      <c r="DBS93" s="363" t="s">
        <v>116</v>
      </c>
      <c r="DBT93" s="363" t="s">
        <v>116</v>
      </c>
      <c r="DBU93" s="363" t="s">
        <v>116</v>
      </c>
      <c r="DBV93" s="363" t="s">
        <v>116</v>
      </c>
      <c r="DBW93" s="363" t="s">
        <v>116</v>
      </c>
      <c r="DBX93" s="363" t="s">
        <v>116</v>
      </c>
      <c r="DBY93" s="363" t="s">
        <v>116</v>
      </c>
      <c r="DBZ93" s="363" t="s">
        <v>116</v>
      </c>
      <c r="DCA93" s="363" t="s">
        <v>116</v>
      </c>
      <c r="DCB93" s="363" t="s">
        <v>116</v>
      </c>
      <c r="DCC93" s="363" t="s">
        <v>116</v>
      </c>
      <c r="DCD93" s="363" t="s">
        <v>116</v>
      </c>
      <c r="DCE93" s="363" t="s">
        <v>116</v>
      </c>
      <c r="DCF93" s="363" t="s">
        <v>116</v>
      </c>
      <c r="DCG93" s="363" t="s">
        <v>116</v>
      </c>
      <c r="DCH93" s="363" t="s">
        <v>116</v>
      </c>
      <c r="DCI93" s="363" t="s">
        <v>116</v>
      </c>
      <c r="DCJ93" s="363" t="s">
        <v>116</v>
      </c>
      <c r="DCK93" s="363" t="s">
        <v>116</v>
      </c>
      <c r="DCL93" s="363" t="s">
        <v>116</v>
      </c>
      <c r="DCM93" s="363" t="s">
        <v>116</v>
      </c>
      <c r="DCN93" s="363" t="s">
        <v>116</v>
      </c>
      <c r="DCO93" s="363" t="s">
        <v>116</v>
      </c>
      <c r="DCP93" s="363" t="s">
        <v>116</v>
      </c>
      <c r="DCQ93" s="363" t="s">
        <v>116</v>
      </c>
      <c r="DCR93" s="363" t="s">
        <v>116</v>
      </c>
      <c r="DCS93" s="363" t="s">
        <v>116</v>
      </c>
      <c r="DCT93" s="363" t="s">
        <v>116</v>
      </c>
      <c r="DCU93" s="363" t="s">
        <v>116</v>
      </c>
      <c r="DCV93" s="363" t="s">
        <v>116</v>
      </c>
      <c r="DCW93" s="363" t="s">
        <v>116</v>
      </c>
      <c r="DCX93" s="363" t="s">
        <v>116</v>
      </c>
      <c r="DCY93" s="363" t="s">
        <v>116</v>
      </c>
      <c r="DCZ93" s="363" t="s">
        <v>116</v>
      </c>
      <c r="DDA93" s="363" t="s">
        <v>116</v>
      </c>
      <c r="DDB93" s="363" t="s">
        <v>116</v>
      </c>
      <c r="DDC93" s="363" t="s">
        <v>116</v>
      </c>
      <c r="DDD93" s="363" t="s">
        <v>116</v>
      </c>
      <c r="DDE93" s="363" t="s">
        <v>116</v>
      </c>
      <c r="DDF93" s="363" t="s">
        <v>116</v>
      </c>
      <c r="DDG93" s="363" t="s">
        <v>116</v>
      </c>
      <c r="DDH93" s="363" t="s">
        <v>116</v>
      </c>
      <c r="DDI93" s="363" t="s">
        <v>116</v>
      </c>
      <c r="DDJ93" s="363" t="s">
        <v>116</v>
      </c>
      <c r="DDK93" s="363" t="s">
        <v>116</v>
      </c>
      <c r="DDL93" s="363" t="s">
        <v>116</v>
      </c>
      <c r="DDM93" s="363" t="s">
        <v>116</v>
      </c>
      <c r="DDN93" s="363" t="s">
        <v>116</v>
      </c>
      <c r="DDO93" s="363" t="s">
        <v>116</v>
      </c>
      <c r="DDP93" s="363" t="s">
        <v>116</v>
      </c>
      <c r="DDQ93" s="363" t="s">
        <v>116</v>
      </c>
      <c r="DDR93" s="363" t="s">
        <v>116</v>
      </c>
      <c r="DDS93" s="363" t="s">
        <v>116</v>
      </c>
      <c r="DDT93" s="363" t="s">
        <v>116</v>
      </c>
      <c r="DDU93" s="363" t="s">
        <v>116</v>
      </c>
      <c r="DDV93" s="363" t="s">
        <v>116</v>
      </c>
      <c r="DDW93" s="363" t="s">
        <v>116</v>
      </c>
      <c r="DDX93" s="363" t="s">
        <v>116</v>
      </c>
      <c r="DDY93" s="363" t="s">
        <v>116</v>
      </c>
      <c r="DDZ93" s="363" t="s">
        <v>116</v>
      </c>
      <c r="DEA93" s="363" t="s">
        <v>116</v>
      </c>
      <c r="DEB93" s="363" t="s">
        <v>116</v>
      </c>
      <c r="DEC93" s="363" t="s">
        <v>116</v>
      </c>
      <c r="DED93" s="363" t="s">
        <v>116</v>
      </c>
      <c r="DEE93" s="363" t="s">
        <v>116</v>
      </c>
      <c r="DEF93" s="363" t="s">
        <v>116</v>
      </c>
      <c r="DEG93" s="363" t="s">
        <v>116</v>
      </c>
      <c r="DEH93" s="363" t="s">
        <v>116</v>
      </c>
      <c r="DEI93" s="363" t="s">
        <v>116</v>
      </c>
      <c r="DEJ93" s="363" t="s">
        <v>116</v>
      </c>
      <c r="DEK93" s="363" t="s">
        <v>116</v>
      </c>
      <c r="DEL93" s="363" t="s">
        <v>116</v>
      </c>
      <c r="DEM93" s="363" t="s">
        <v>116</v>
      </c>
      <c r="DEN93" s="363" t="s">
        <v>116</v>
      </c>
      <c r="DEO93" s="363" t="s">
        <v>116</v>
      </c>
      <c r="DEP93" s="363" t="s">
        <v>116</v>
      </c>
      <c r="DEQ93" s="363" t="s">
        <v>116</v>
      </c>
      <c r="DER93" s="363" t="s">
        <v>116</v>
      </c>
      <c r="DES93" s="363" t="s">
        <v>116</v>
      </c>
      <c r="DET93" s="363" t="s">
        <v>116</v>
      </c>
      <c r="DEU93" s="363" t="s">
        <v>116</v>
      </c>
      <c r="DEV93" s="363" t="s">
        <v>116</v>
      </c>
      <c r="DEW93" s="363" t="s">
        <v>116</v>
      </c>
      <c r="DEX93" s="363" t="s">
        <v>116</v>
      </c>
      <c r="DEY93" s="363" t="s">
        <v>116</v>
      </c>
      <c r="DEZ93" s="363" t="s">
        <v>116</v>
      </c>
      <c r="DFA93" s="363" t="s">
        <v>116</v>
      </c>
      <c r="DFB93" s="363" t="s">
        <v>116</v>
      </c>
      <c r="DFC93" s="363" t="s">
        <v>116</v>
      </c>
      <c r="DFD93" s="363" t="s">
        <v>116</v>
      </c>
      <c r="DFE93" s="363" t="s">
        <v>116</v>
      </c>
      <c r="DFF93" s="363" t="s">
        <v>116</v>
      </c>
      <c r="DFG93" s="363" t="s">
        <v>116</v>
      </c>
      <c r="DFH93" s="363" t="s">
        <v>116</v>
      </c>
      <c r="DFI93" s="363" t="s">
        <v>116</v>
      </c>
      <c r="DFJ93" s="363" t="s">
        <v>116</v>
      </c>
      <c r="DFK93" s="363" t="s">
        <v>116</v>
      </c>
      <c r="DFL93" s="363" t="s">
        <v>116</v>
      </c>
      <c r="DFM93" s="363" t="s">
        <v>116</v>
      </c>
      <c r="DFN93" s="363" t="s">
        <v>116</v>
      </c>
      <c r="DFO93" s="363" t="s">
        <v>116</v>
      </c>
      <c r="DFP93" s="363" t="s">
        <v>116</v>
      </c>
      <c r="DFQ93" s="363" t="s">
        <v>116</v>
      </c>
      <c r="DFR93" s="363" t="s">
        <v>116</v>
      </c>
      <c r="DFS93" s="363" t="s">
        <v>116</v>
      </c>
      <c r="DFT93" s="363" t="s">
        <v>116</v>
      </c>
      <c r="DFU93" s="363" t="s">
        <v>116</v>
      </c>
      <c r="DFV93" s="363" t="s">
        <v>116</v>
      </c>
      <c r="DFW93" s="363" t="s">
        <v>116</v>
      </c>
      <c r="DFX93" s="363" t="s">
        <v>116</v>
      </c>
      <c r="DFY93" s="363" t="s">
        <v>116</v>
      </c>
      <c r="DFZ93" s="363" t="s">
        <v>116</v>
      </c>
      <c r="DGA93" s="363" t="s">
        <v>116</v>
      </c>
      <c r="DGB93" s="363" t="s">
        <v>116</v>
      </c>
      <c r="DGC93" s="363" t="s">
        <v>116</v>
      </c>
      <c r="DGD93" s="363" t="s">
        <v>116</v>
      </c>
      <c r="DGE93" s="363" t="s">
        <v>116</v>
      </c>
      <c r="DGF93" s="363" t="s">
        <v>116</v>
      </c>
      <c r="DGG93" s="363" t="s">
        <v>116</v>
      </c>
      <c r="DGH93" s="363" t="s">
        <v>116</v>
      </c>
      <c r="DGI93" s="363" t="s">
        <v>116</v>
      </c>
      <c r="DGJ93" s="363" t="s">
        <v>116</v>
      </c>
      <c r="DGK93" s="363" t="s">
        <v>116</v>
      </c>
      <c r="DGL93" s="363" t="s">
        <v>116</v>
      </c>
      <c r="DGM93" s="363" t="s">
        <v>116</v>
      </c>
      <c r="DGN93" s="363" t="s">
        <v>116</v>
      </c>
      <c r="DGO93" s="363" t="s">
        <v>116</v>
      </c>
      <c r="DGP93" s="363" t="s">
        <v>116</v>
      </c>
      <c r="DGQ93" s="363" t="s">
        <v>116</v>
      </c>
      <c r="DGR93" s="363" t="s">
        <v>116</v>
      </c>
      <c r="DGS93" s="363" t="s">
        <v>116</v>
      </c>
      <c r="DGT93" s="363" t="s">
        <v>116</v>
      </c>
      <c r="DGU93" s="363" t="s">
        <v>116</v>
      </c>
      <c r="DGV93" s="363" t="s">
        <v>116</v>
      </c>
      <c r="DGW93" s="363" t="s">
        <v>116</v>
      </c>
      <c r="DGX93" s="363" t="s">
        <v>116</v>
      </c>
      <c r="DGY93" s="363" t="s">
        <v>116</v>
      </c>
      <c r="DGZ93" s="363" t="s">
        <v>116</v>
      </c>
      <c r="DHA93" s="363" t="s">
        <v>116</v>
      </c>
      <c r="DHB93" s="363" t="s">
        <v>116</v>
      </c>
      <c r="DHC93" s="363" t="s">
        <v>116</v>
      </c>
      <c r="DHD93" s="363" t="s">
        <v>116</v>
      </c>
      <c r="DHE93" s="363" t="s">
        <v>116</v>
      </c>
      <c r="DHF93" s="363" t="s">
        <v>116</v>
      </c>
      <c r="DHG93" s="363" t="s">
        <v>116</v>
      </c>
      <c r="DHH93" s="363" t="s">
        <v>116</v>
      </c>
      <c r="DHI93" s="363" t="s">
        <v>116</v>
      </c>
      <c r="DHJ93" s="363" t="s">
        <v>116</v>
      </c>
      <c r="DHK93" s="363" t="s">
        <v>116</v>
      </c>
      <c r="DHL93" s="363" t="s">
        <v>116</v>
      </c>
      <c r="DHM93" s="363" t="s">
        <v>116</v>
      </c>
      <c r="DHN93" s="363" t="s">
        <v>116</v>
      </c>
      <c r="DHO93" s="363" t="s">
        <v>116</v>
      </c>
      <c r="DHP93" s="363" t="s">
        <v>116</v>
      </c>
      <c r="DHQ93" s="363" t="s">
        <v>116</v>
      </c>
      <c r="DHR93" s="363" t="s">
        <v>116</v>
      </c>
      <c r="DHS93" s="363" t="s">
        <v>116</v>
      </c>
      <c r="DHT93" s="363" t="s">
        <v>116</v>
      </c>
      <c r="DHU93" s="363" t="s">
        <v>116</v>
      </c>
      <c r="DHV93" s="363" t="s">
        <v>116</v>
      </c>
      <c r="DHW93" s="363" t="s">
        <v>116</v>
      </c>
      <c r="DHX93" s="363" t="s">
        <v>116</v>
      </c>
      <c r="DHY93" s="363" t="s">
        <v>116</v>
      </c>
      <c r="DHZ93" s="363" t="s">
        <v>116</v>
      </c>
      <c r="DIA93" s="363" t="s">
        <v>116</v>
      </c>
      <c r="DIB93" s="363" t="s">
        <v>116</v>
      </c>
      <c r="DIC93" s="363" t="s">
        <v>116</v>
      </c>
      <c r="DID93" s="363" t="s">
        <v>116</v>
      </c>
      <c r="DIE93" s="363" t="s">
        <v>116</v>
      </c>
      <c r="DIF93" s="363" t="s">
        <v>116</v>
      </c>
      <c r="DIG93" s="363" t="s">
        <v>116</v>
      </c>
      <c r="DIH93" s="363" t="s">
        <v>116</v>
      </c>
      <c r="DII93" s="363" t="s">
        <v>116</v>
      </c>
      <c r="DIJ93" s="363" t="s">
        <v>116</v>
      </c>
      <c r="DIK93" s="363" t="s">
        <v>116</v>
      </c>
      <c r="DIL93" s="363" t="s">
        <v>116</v>
      </c>
      <c r="DIM93" s="363" t="s">
        <v>116</v>
      </c>
      <c r="DIN93" s="363" t="s">
        <v>116</v>
      </c>
      <c r="DIO93" s="363" t="s">
        <v>116</v>
      </c>
      <c r="DIP93" s="363" t="s">
        <v>116</v>
      </c>
      <c r="DIQ93" s="363" t="s">
        <v>116</v>
      </c>
      <c r="DIR93" s="363" t="s">
        <v>116</v>
      </c>
      <c r="DIS93" s="363" t="s">
        <v>116</v>
      </c>
      <c r="DIT93" s="363" t="s">
        <v>116</v>
      </c>
      <c r="DIU93" s="363" t="s">
        <v>116</v>
      </c>
      <c r="DIV93" s="363" t="s">
        <v>116</v>
      </c>
      <c r="DIW93" s="363" t="s">
        <v>116</v>
      </c>
      <c r="DIX93" s="363" t="s">
        <v>116</v>
      </c>
      <c r="DIY93" s="363" t="s">
        <v>116</v>
      </c>
      <c r="DIZ93" s="363" t="s">
        <v>116</v>
      </c>
      <c r="DJA93" s="363" t="s">
        <v>116</v>
      </c>
      <c r="DJB93" s="363" t="s">
        <v>116</v>
      </c>
      <c r="DJC93" s="363" t="s">
        <v>116</v>
      </c>
      <c r="DJD93" s="363" t="s">
        <v>116</v>
      </c>
      <c r="DJE93" s="363" t="s">
        <v>116</v>
      </c>
      <c r="DJF93" s="363" t="s">
        <v>116</v>
      </c>
      <c r="DJG93" s="363" t="s">
        <v>116</v>
      </c>
      <c r="DJH93" s="363" t="s">
        <v>116</v>
      </c>
      <c r="DJI93" s="363" t="s">
        <v>116</v>
      </c>
      <c r="DJJ93" s="363" t="s">
        <v>116</v>
      </c>
      <c r="DJK93" s="363" t="s">
        <v>116</v>
      </c>
      <c r="DJL93" s="363" t="s">
        <v>116</v>
      </c>
      <c r="DJM93" s="363" t="s">
        <v>116</v>
      </c>
      <c r="DJN93" s="363" t="s">
        <v>116</v>
      </c>
      <c r="DJO93" s="363" t="s">
        <v>116</v>
      </c>
      <c r="DJP93" s="363" t="s">
        <v>116</v>
      </c>
      <c r="DJQ93" s="363" t="s">
        <v>116</v>
      </c>
      <c r="DJR93" s="363" t="s">
        <v>116</v>
      </c>
      <c r="DJS93" s="363" t="s">
        <v>116</v>
      </c>
      <c r="DJT93" s="363" t="s">
        <v>116</v>
      </c>
      <c r="DJU93" s="363" t="s">
        <v>116</v>
      </c>
      <c r="DJV93" s="363" t="s">
        <v>116</v>
      </c>
      <c r="DJW93" s="363" t="s">
        <v>116</v>
      </c>
      <c r="DJX93" s="363" t="s">
        <v>116</v>
      </c>
      <c r="DJY93" s="363" t="s">
        <v>116</v>
      </c>
      <c r="DJZ93" s="363" t="s">
        <v>116</v>
      </c>
      <c r="DKA93" s="363" t="s">
        <v>116</v>
      </c>
      <c r="DKB93" s="363" t="s">
        <v>116</v>
      </c>
      <c r="DKC93" s="363" t="s">
        <v>116</v>
      </c>
      <c r="DKD93" s="363" t="s">
        <v>116</v>
      </c>
      <c r="DKE93" s="363" t="s">
        <v>116</v>
      </c>
      <c r="DKF93" s="363" t="s">
        <v>116</v>
      </c>
      <c r="DKG93" s="363" t="s">
        <v>116</v>
      </c>
      <c r="DKH93" s="363" t="s">
        <v>116</v>
      </c>
      <c r="DKI93" s="363" t="s">
        <v>116</v>
      </c>
      <c r="DKJ93" s="363" t="s">
        <v>116</v>
      </c>
      <c r="DKK93" s="363" t="s">
        <v>116</v>
      </c>
      <c r="DKL93" s="363" t="s">
        <v>116</v>
      </c>
      <c r="DKM93" s="363" t="s">
        <v>116</v>
      </c>
      <c r="DKN93" s="363" t="s">
        <v>116</v>
      </c>
      <c r="DKO93" s="363" t="s">
        <v>116</v>
      </c>
      <c r="DKP93" s="363" t="s">
        <v>116</v>
      </c>
      <c r="DKQ93" s="363" t="s">
        <v>116</v>
      </c>
      <c r="DKR93" s="363" t="s">
        <v>116</v>
      </c>
      <c r="DKS93" s="363" t="s">
        <v>116</v>
      </c>
      <c r="DKT93" s="363" t="s">
        <v>116</v>
      </c>
      <c r="DKU93" s="363" t="s">
        <v>116</v>
      </c>
      <c r="DKV93" s="363" t="s">
        <v>116</v>
      </c>
      <c r="DKW93" s="363" t="s">
        <v>116</v>
      </c>
      <c r="DKX93" s="363" t="s">
        <v>116</v>
      </c>
      <c r="DKY93" s="363" t="s">
        <v>116</v>
      </c>
      <c r="DKZ93" s="363" t="s">
        <v>116</v>
      </c>
      <c r="DLA93" s="363" t="s">
        <v>116</v>
      </c>
      <c r="DLB93" s="363" t="s">
        <v>116</v>
      </c>
      <c r="DLC93" s="363" t="s">
        <v>116</v>
      </c>
      <c r="DLD93" s="363" t="s">
        <v>116</v>
      </c>
      <c r="DLE93" s="363" t="s">
        <v>116</v>
      </c>
      <c r="DLF93" s="363" t="s">
        <v>116</v>
      </c>
      <c r="DLG93" s="363" t="s">
        <v>116</v>
      </c>
      <c r="DLH93" s="363" t="s">
        <v>116</v>
      </c>
      <c r="DLI93" s="363" t="s">
        <v>116</v>
      </c>
      <c r="DLJ93" s="363" t="s">
        <v>116</v>
      </c>
      <c r="DLK93" s="363" t="s">
        <v>116</v>
      </c>
      <c r="DLL93" s="363" t="s">
        <v>116</v>
      </c>
      <c r="DLM93" s="363" t="s">
        <v>116</v>
      </c>
      <c r="DLN93" s="363" t="s">
        <v>116</v>
      </c>
      <c r="DLO93" s="363" t="s">
        <v>116</v>
      </c>
      <c r="DLP93" s="363" t="s">
        <v>116</v>
      </c>
      <c r="DLQ93" s="363" t="s">
        <v>116</v>
      </c>
      <c r="DLR93" s="363" t="s">
        <v>116</v>
      </c>
      <c r="DLS93" s="363" t="s">
        <v>116</v>
      </c>
      <c r="DLT93" s="363" t="s">
        <v>116</v>
      </c>
      <c r="DLU93" s="363" t="s">
        <v>116</v>
      </c>
      <c r="DLV93" s="363" t="s">
        <v>116</v>
      </c>
      <c r="DLW93" s="363" t="s">
        <v>116</v>
      </c>
      <c r="DLX93" s="363" t="s">
        <v>116</v>
      </c>
      <c r="DLY93" s="363" t="s">
        <v>116</v>
      </c>
      <c r="DLZ93" s="363" t="s">
        <v>116</v>
      </c>
      <c r="DMA93" s="363" t="s">
        <v>116</v>
      </c>
      <c r="DMB93" s="363" t="s">
        <v>116</v>
      </c>
      <c r="DMC93" s="363" t="s">
        <v>116</v>
      </c>
      <c r="DMD93" s="363" t="s">
        <v>116</v>
      </c>
      <c r="DME93" s="363" t="s">
        <v>116</v>
      </c>
      <c r="DMF93" s="363" t="s">
        <v>116</v>
      </c>
      <c r="DMG93" s="363" t="s">
        <v>116</v>
      </c>
      <c r="DMH93" s="363" t="s">
        <v>116</v>
      </c>
      <c r="DMI93" s="363" t="s">
        <v>116</v>
      </c>
      <c r="DMJ93" s="363" t="s">
        <v>116</v>
      </c>
      <c r="DMK93" s="363" t="s">
        <v>116</v>
      </c>
      <c r="DML93" s="363" t="s">
        <v>116</v>
      </c>
      <c r="DMM93" s="363" t="s">
        <v>116</v>
      </c>
      <c r="DMN93" s="363" t="s">
        <v>116</v>
      </c>
      <c r="DMO93" s="363" t="s">
        <v>116</v>
      </c>
      <c r="DMP93" s="363" t="s">
        <v>116</v>
      </c>
      <c r="DMQ93" s="363" t="s">
        <v>116</v>
      </c>
      <c r="DMR93" s="363" t="s">
        <v>116</v>
      </c>
      <c r="DMS93" s="363" t="s">
        <v>116</v>
      </c>
      <c r="DMT93" s="363" t="s">
        <v>116</v>
      </c>
      <c r="DMU93" s="363" t="s">
        <v>116</v>
      </c>
      <c r="DMV93" s="363" t="s">
        <v>116</v>
      </c>
      <c r="DMW93" s="363" t="s">
        <v>116</v>
      </c>
      <c r="DMX93" s="363" t="s">
        <v>116</v>
      </c>
      <c r="DMY93" s="363" t="s">
        <v>116</v>
      </c>
      <c r="DMZ93" s="363" t="s">
        <v>116</v>
      </c>
      <c r="DNA93" s="363" t="s">
        <v>116</v>
      </c>
      <c r="DNB93" s="363" t="s">
        <v>116</v>
      </c>
      <c r="DNC93" s="363" t="s">
        <v>116</v>
      </c>
      <c r="DND93" s="363" t="s">
        <v>116</v>
      </c>
      <c r="DNE93" s="363" t="s">
        <v>116</v>
      </c>
      <c r="DNF93" s="363" t="s">
        <v>116</v>
      </c>
      <c r="DNG93" s="363" t="s">
        <v>116</v>
      </c>
      <c r="DNH93" s="363" t="s">
        <v>116</v>
      </c>
      <c r="DNI93" s="363" t="s">
        <v>116</v>
      </c>
      <c r="DNJ93" s="363" t="s">
        <v>116</v>
      </c>
      <c r="DNK93" s="363" t="s">
        <v>116</v>
      </c>
      <c r="DNL93" s="363" t="s">
        <v>116</v>
      </c>
      <c r="DNM93" s="363" t="s">
        <v>116</v>
      </c>
      <c r="DNN93" s="363" t="s">
        <v>116</v>
      </c>
      <c r="DNO93" s="363" t="s">
        <v>116</v>
      </c>
      <c r="DNP93" s="363" t="s">
        <v>116</v>
      </c>
      <c r="DNQ93" s="363" t="s">
        <v>116</v>
      </c>
      <c r="DNR93" s="363" t="s">
        <v>116</v>
      </c>
      <c r="DNS93" s="363" t="s">
        <v>116</v>
      </c>
      <c r="DNT93" s="363" t="s">
        <v>116</v>
      </c>
      <c r="DNU93" s="363" t="s">
        <v>116</v>
      </c>
      <c r="DNV93" s="363" t="s">
        <v>116</v>
      </c>
      <c r="DNW93" s="363" t="s">
        <v>116</v>
      </c>
      <c r="DNX93" s="363" t="s">
        <v>116</v>
      </c>
      <c r="DNY93" s="363" t="s">
        <v>116</v>
      </c>
      <c r="DNZ93" s="363" t="s">
        <v>116</v>
      </c>
      <c r="DOA93" s="363" t="s">
        <v>116</v>
      </c>
      <c r="DOB93" s="363" t="s">
        <v>116</v>
      </c>
      <c r="DOC93" s="363" t="s">
        <v>116</v>
      </c>
      <c r="DOD93" s="363" t="s">
        <v>116</v>
      </c>
      <c r="DOE93" s="363" t="s">
        <v>116</v>
      </c>
      <c r="DOF93" s="363" t="s">
        <v>116</v>
      </c>
      <c r="DOG93" s="363" t="s">
        <v>116</v>
      </c>
      <c r="DOH93" s="363" t="s">
        <v>116</v>
      </c>
      <c r="DOI93" s="363" t="s">
        <v>116</v>
      </c>
      <c r="DOJ93" s="363" t="s">
        <v>116</v>
      </c>
      <c r="DOK93" s="363" t="s">
        <v>116</v>
      </c>
      <c r="DOL93" s="363" t="s">
        <v>116</v>
      </c>
      <c r="DOM93" s="363" t="s">
        <v>116</v>
      </c>
      <c r="DON93" s="363" t="s">
        <v>116</v>
      </c>
      <c r="DOO93" s="363" t="s">
        <v>116</v>
      </c>
      <c r="DOP93" s="363" t="s">
        <v>116</v>
      </c>
      <c r="DOQ93" s="363" t="s">
        <v>116</v>
      </c>
      <c r="DOR93" s="363" t="s">
        <v>116</v>
      </c>
      <c r="DOS93" s="363" t="s">
        <v>116</v>
      </c>
      <c r="DOT93" s="363" t="s">
        <v>116</v>
      </c>
      <c r="DOU93" s="363" t="s">
        <v>116</v>
      </c>
      <c r="DOV93" s="363" t="s">
        <v>116</v>
      </c>
      <c r="DOW93" s="363" t="s">
        <v>116</v>
      </c>
      <c r="DOX93" s="363" t="s">
        <v>116</v>
      </c>
      <c r="DOY93" s="363" t="s">
        <v>116</v>
      </c>
      <c r="DOZ93" s="363" t="s">
        <v>116</v>
      </c>
      <c r="DPA93" s="363" t="s">
        <v>116</v>
      </c>
      <c r="DPB93" s="363" t="s">
        <v>116</v>
      </c>
      <c r="DPC93" s="363" t="s">
        <v>116</v>
      </c>
      <c r="DPD93" s="363" t="s">
        <v>116</v>
      </c>
      <c r="DPE93" s="363" t="s">
        <v>116</v>
      </c>
      <c r="DPF93" s="363" t="s">
        <v>116</v>
      </c>
      <c r="DPG93" s="363" t="s">
        <v>116</v>
      </c>
      <c r="DPH93" s="363" t="s">
        <v>116</v>
      </c>
      <c r="DPI93" s="363" t="s">
        <v>116</v>
      </c>
      <c r="DPJ93" s="363" t="s">
        <v>116</v>
      </c>
      <c r="DPK93" s="363" t="s">
        <v>116</v>
      </c>
      <c r="DPL93" s="363" t="s">
        <v>116</v>
      </c>
      <c r="DPM93" s="363" t="s">
        <v>116</v>
      </c>
      <c r="DPN93" s="363" t="s">
        <v>116</v>
      </c>
      <c r="DPO93" s="363" t="s">
        <v>116</v>
      </c>
      <c r="DPP93" s="363" t="s">
        <v>116</v>
      </c>
      <c r="DPQ93" s="363" t="s">
        <v>116</v>
      </c>
      <c r="DPR93" s="363" t="s">
        <v>116</v>
      </c>
      <c r="DPS93" s="363" t="s">
        <v>116</v>
      </c>
      <c r="DPT93" s="363" t="s">
        <v>116</v>
      </c>
      <c r="DPU93" s="363" t="s">
        <v>116</v>
      </c>
      <c r="DPV93" s="363" t="s">
        <v>116</v>
      </c>
      <c r="DPW93" s="363" t="s">
        <v>116</v>
      </c>
      <c r="DPX93" s="363" t="s">
        <v>116</v>
      </c>
      <c r="DPY93" s="363" t="s">
        <v>116</v>
      </c>
      <c r="DPZ93" s="363" t="s">
        <v>116</v>
      </c>
      <c r="DQA93" s="363" t="s">
        <v>116</v>
      </c>
      <c r="DQB93" s="363" t="s">
        <v>116</v>
      </c>
      <c r="DQC93" s="363" t="s">
        <v>116</v>
      </c>
      <c r="DQD93" s="363" t="s">
        <v>116</v>
      </c>
      <c r="DQE93" s="363" t="s">
        <v>116</v>
      </c>
      <c r="DQF93" s="363" t="s">
        <v>116</v>
      </c>
      <c r="DQG93" s="363" t="s">
        <v>116</v>
      </c>
      <c r="DQH93" s="363" t="s">
        <v>116</v>
      </c>
      <c r="DQI93" s="363" t="s">
        <v>116</v>
      </c>
      <c r="DQJ93" s="363" t="s">
        <v>116</v>
      </c>
      <c r="DQK93" s="363" t="s">
        <v>116</v>
      </c>
      <c r="DQL93" s="363" t="s">
        <v>116</v>
      </c>
      <c r="DQM93" s="363" t="s">
        <v>116</v>
      </c>
      <c r="DQN93" s="363" t="s">
        <v>116</v>
      </c>
      <c r="DQO93" s="363" t="s">
        <v>116</v>
      </c>
      <c r="DQP93" s="363" t="s">
        <v>116</v>
      </c>
      <c r="DQQ93" s="363" t="s">
        <v>116</v>
      </c>
      <c r="DQR93" s="363" t="s">
        <v>116</v>
      </c>
      <c r="DQS93" s="363" t="s">
        <v>116</v>
      </c>
      <c r="DQT93" s="363" t="s">
        <v>116</v>
      </c>
      <c r="DQU93" s="363" t="s">
        <v>116</v>
      </c>
      <c r="DQV93" s="363" t="s">
        <v>116</v>
      </c>
      <c r="DQW93" s="363" t="s">
        <v>116</v>
      </c>
      <c r="DQX93" s="363" t="s">
        <v>116</v>
      </c>
      <c r="DQY93" s="363" t="s">
        <v>116</v>
      </c>
      <c r="DQZ93" s="363" t="s">
        <v>116</v>
      </c>
      <c r="DRA93" s="363" t="s">
        <v>116</v>
      </c>
      <c r="DRB93" s="363" t="s">
        <v>116</v>
      </c>
      <c r="DRC93" s="363" t="s">
        <v>116</v>
      </c>
      <c r="DRD93" s="363" t="s">
        <v>116</v>
      </c>
      <c r="DRE93" s="363" t="s">
        <v>116</v>
      </c>
      <c r="DRF93" s="363" t="s">
        <v>116</v>
      </c>
      <c r="DRG93" s="363" t="s">
        <v>116</v>
      </c>
      <c r="DRH93" s="363" t="s">
        <v>116</v>
      </c>
      <c r="DRI93" s="363" t="s">
        <v>116</v>
      </c>
      <c r="DRJ93" s="363" t="s">
        <v>116</v>
      </c>
      <c r="DRK93" s="363" t="s">
        <v>116</v>
      </c>
      <c r="DRL93" s="363" t="s">
        <v>116</v>
      </c>
      <c r="DRM93" s="363" t="s">
        <v>116</v>
      </c>
      <c r="DRN93" s="363" t="s">
        <v>116</v>
      </c>
      <c r="DRO93" s="363" t="s">
        <v>116</v>
      </c>
      <c r="DRP93" s="363" t="s">
        <v>116</v>
      </c>
      <c r="DRQ93" s="363" t="s">
        <v>116</v>
      </c>
      <c r="DRR93" s="363" t="s">
        <v>116</v>
      </c>
      <c r="DRS93" s="363" t="s">
        <v>116</v>
      </c>
      <c r="DRT93" s="363" t="s">
        <v>116</v>
      </c>
      <c r="DRU93" s="363" t="s">
        <v>116</v>
      </c>
      <c r="DRV93" s="363" t="s">
        <v>116</v>
      </c>
      <c r="DRW93" s="363" t="s">
        <v>116</v>
      </c>
      <c r="DRX93" s="363" t="s">
        <v>116</v>
      </c>
      <c r="DRY93" s="363" t="s">
        <v>116</v>
      </c>
      <c r="DRZ93" s="363" t="s">
        <v>116</v>
      </c>
      <c r="DSA93" s="363" t="s">
        <v>116</v>
      </c>
      <c r="DSB93" s="363" t="s">
        <v>116</v>
      </c>
      <c r="DSC93" s="363" t="s">
        <v>116</v>
      </c>
      <c r="DSD93" s="363" t="s">
        <v>116</v>
      </c>
      <c r="DSE93" s="363" t="s">
        <v>116</v>
      </c>
      <c r="DSF93" s="363" t="s">
        <v>116</v>
      </c>
      <c r="DSG93" s="363" t="s">
        <v>116</v>
      </c>
      <c r="DSH93" s="363" t="s">
        <v>116</v>
      </c>
      <c r="DSI93" s="363" t="s">
        <v>116</v>
      </c>
      <c r="DSJ93" s="363" t="s">
        <v>116</v>
      </c>
      <c r="DSK93" s="363" t="s">
        <v>116</v>
      </c>
      <c r="DSL93" s="363" t="s">
        <v>116</v>
      </c>
      <c r="DSM93" s="363" t="s">
        <v>116</v>
      </c>
      <c r="DSN93" s="363" t="s">
        <v>116</v>
      </c>
      <c r="DSO93" s="363" t="s">
        <v>116</v>
      </c>
      <c r="DSP93" s="363" t="s">
        <v>116</v>
      </c>
      <c r="DSQ93" s="363" t="s">
        <v>116</v>
      </c>
      <c r="DSR93" s="363" t="s">
        <v>116</v>
      </c>
      <c r="DSS93" s="363" t="s">
        <v>116</v>
      </c>
      <c r="DST93" s="363" t="s">
        <v>116</v>
      </c>
      <c r="DSU93" s="363" t="s">
        <v>116</v>
      </c>
      <c r="DSV93" s="363" t="s">
        <v>116</v>
      </c>
      <c r="DSW93" s="363" t="s">
        <v>116</v>
      </c>
      <c r="DSX93" s="363" t="s">
        <v>116</v>
      </c>
      <c r="DSY93" s="363" t="s">
        <v>116</v>
      </c>
      <c r="DSZ93" s="363" t="s">
        <v>116</v>
      </c>
      <c r="DTA93" s="363" t="s">
        <v>116</v>
      </c>
      <c r="DTB93" s="363" t="s">
        <v>116</v>
      </c>
      <c r="DTC93" s="363" t="s">
        <v>116</v>
      </c>
      <c r="DTD93" s="363" t="s">
        <v>116</v>
      </c>
      <c r="DTE93" s="363" t="s">
        <v>116</v>
      </c>
      <c r="DTF93" s="363" t="s">
        <v>116</v>
      </c>
      <c r="DTG93" s="363" t="s">
        <v>116</v>
      </c>
      <c r="DTH93" s="363" t="s">
        <v>116</v>
      </c>
      <c r="DTI93" s="363" t="s">
        <v>116</v>
      </c>
      <c r="DTJ93" s="363" t="s">
        <v>116</v>
      </c>
      <c r="DTK93" s="363" t="s">
        <v>116</v>
      </c>
      <c r="DTL93" s="363" t="s">
        <v>116</v>
      </c>
      <c r="DTM93" s="363" t="s">
        <v>116</v>
      </c>
      <c r="DTN93" s="363" t="s">
        <v>116</v>
      </c>
      <c r="DTO93" s="363" t="s">
        <v>116</v>
      </c>
      <c r="DTP93" s="363" t="s">
        <v>116</v>
      </c>
      <c r="DTQ93" s="363" t="s">
        <v>116</v>
      </c>
      <c r="DTR93" s="363" t="s">
        <v>116</v>
      </c>
      <c r="DTS93" s="363" t="s">
        <v>116</v>
      </c>
      <c r="DTT93" s="363" t="s">
        <v>116</v>
      </c>
      <c r="DTU93" s="363" t="s">
        <v>116</v>
      </c>
      <c r="DTV93" s="363" t="s">
        <v>116</v>
      </c>
      <c r="DTW93" s="363" t="s">
        <v>116</v>
      </c>
      <c r="DTX93" s="363" t="s">
        <v>116</v>
      </c>
      <c r="DTY93" s="363" t="s">
        <v>116</v>
      </c>
      <c r="DTZ93" s="363" t="s">
        <v>116</v>
      </c>
      <c r="DUA93" s="363" t="s">
        <v>116</v>
      </c>
      <c r="DUB93" s="363" t="s">
        <v>116</v>
      </c>
      <c r="DUC93" s="363" t="s">
        <v>116</v>
      </c>
      <c r="DUD93" s="363" t="s">
        <v>116</v>
      </c>
      <c r="DUE93" s="363" t="s">
        <v>116</v>
      </c>
      <c r="DUF93" s="363" t="s">
        <v>116</v>
      </c>
      <c r="DUG93" s="363" t="s">
        <v>116</v>
      </c>
      <c r="DUH93" s="363" t="s">
        <v>116</v>
      </c>
      <c r="DUI93" s="363" t="s">
        <v>116</v>
      </c>
      <c r="DUJ93" s="363" t="s">
        <v>116</v>
      </c>
      <c r="DUK93" s="363" t="s">
        <v>116</v>
      </c>
      <c r="DUL93" s="363" t="s">
        <v>116</v>
      </c>
      <c r="DUM93" s="363" t="s">
        <v>116</v>
      </c>
      <c r="DUN93" s="363" t="s">
        <v>116</v>
      </c>
      <c r="DUO93" s="363" t="s">
        <v>116</v>
      </c>
      <c r="DUP93" s="363" t="s">
        <v>116</v>
      </c>
      <c r="DUQ93" s="363" t="s">
        <v>116</v>
      </c>
      <c r="DUR93" s="363" t="s">
        <v>116</v>
      </c>
      <c r="DUS93" s="363" t="s">
        <v>116</v>
      </c>
      <c r="DUT93" s="363" t="s">
        <v>116</v>
      </c>
      <c r="DUU93" s="363" t="s">
        <v>116</v>
      </c>
      <c r="DUV93" s="363" t="s">
        <v>116</v>
      </c>
      <c r="DUW93" s="363" t="s">
        <v>116</v>
      </c>
      <c r="DUX93" s="363" t="s">
        <v>116</v>
      </c>
      <c r="DUY93" s="363" t="s">
        <v>116</v>
      </c>
      <c r="DUZ93" s="363" t="s">
        <v>116</v>
      </c>
      <c r="DVA93" s="363" t="s">
        <v>116</v>
      </c>
      <c r="DVB93" s="363" t="s">
        <v>116</v>
      </c>
      <c r="DVC93" s="363" t="s">
        <v>116</v>
      </c>
      <c r="DVD93" s="363" t="s">
        <v>116</v>
      </c>
      <c r="DVE93" s="363" t="s">
        <v>116</v>
      </c>
      <c r="DVF93" s="363" t="s">
        <v>116</v>
      </c>
      <c r="DVG93" s="363" t="s">
        <v>116</v>
      </c>
      <c r="DVH93" s="363" t="s">
        <v>116</v>
      </c>
      <c r="DVI93" s="363" t="s">
        <v>116</v>
      </c>
      <c r="DVJ93" s="363" t="s">
        <v>116</v>
      </c>
      <c r="DVK93" s="363" t="s">
        <v>116</v>
      </c>
      <c r="DVL93" s="363" t="s">
        <v>116</v>
      </c>
      <c r="DVM93" s="363" t="s">
        <v>116</v>
      </c>
      <c r="DVN93" s="363" t="s">
        <v>116</v>
      </c>
      <c r="DVO93" s="363" t="s">
        <v>116</v>
      </c>
      <c r="DVP93" s="363" t="s">
        <v>116</v>
      </c>
      <c r="DVQ93" s="363" t="s">
        <v>116</v>
      </c>
      <c r="DVR93" s="363" t="s">
        <v>116</v>
      </c>
      <c r="DVS93" s="363" t="s">
        <v>116</v>
      </c>
      <c r="DVT93" s="363" t="s">
        <v>116</v>
      </c>
      <c r="DVU93" s="363" t="s">
        <v>116</v>
      </c>
      <c r="DVV93" s="363" t="s">
        <v>116</v>
      </c>
      <c r="DVW93" s="363" t="s">
        <v>116</v>
      </c>
      <c r="DVX93" s="363" t="s">
        <v>116</v>
      </c>
      <c r="DVY93" s="363" t="s">
        <v>116</v>
      </c>
      <c r="DVZ93" s="363" t="s">
        <v>116</v>
      </c>
      <c r="DWA93" s="363" t="s">
        <v>116</v>
      </c>
      <c r="DWB93" s="363" t="s">
        <v>116</v>
      </c>
      <c r="DWC93" s="363" t="s">
        <v>116</v>
      </c>
      <c r="DWD93" s="363" t="s">
        <v>116</v>
      </c>
      <c r="DWE93" s="363" t="s">
        <v>116</v>
      </c>
      <c r="DWF93" s="363" t="s">
        <v>116</v>
      </c>
      <c r="DWG93" s="363" t="s">
        <v>116</v>
      </c>
      <c r="DWH93" s="363" t="s">
        <v>116</v>
      </c>
      <c r="DWI93" s="363" t="s">
        <v>116</v>
      </c>
      <c r="DWJ93" s="363" t="s">
        <v>116</v>
      </c>
      <c r="DWK93" s="363" t="s">
        <v>116</v>
      </c>
      <c r="DWL93" s="363" t="s">
        <v>116</v>
      </c>
      <c r="DWM93" s="363" t="s">
        <v>116</v>
      </c>
      <c r="DWN93" s="363" t="s">
        <v>116</v>
      </c>
      <c r="DWO93" s="363" t="s">
        <v>116</v>
      </c>
      <c r="DWP93" s="363" t="s">
        <v>116</v>
      </c>
      <c r="DWQ93" s="363" t="s">
        <v>116</v>
      </c>
      <c r="DWR93" s="363" t="s">
        <v>116</v>
      </c>
      <c r="DWS93" s="363" t="s">
        <v>116</v>
      </c>
      <c r="DWT93" s="363" t="s">
        <v>116</v>
      </c>
      <c r="DWU93" s="363" t="s">
        <v>116</v>
      </c>
      <c r="DWV93" s="363" t="s">
        <v>116</v>
      </c>
      <c r="DWW93" s="363" t="s">
        <v>116</v>
      </c>
      <c r="DWX93" s="363" t="s">
        <v>116</v>
      </c>
      <c r="DWY93" s="363" t="s">
        <v>116</v>
      </c>
      <c r="DWZ93" s="363" t="s">
        <v>116</v>
      </c>
      <c r="DXA93" s="363" t="s">
        <v>116</v>
      </c>
      <c r="DXB93" s="363" t="s">
        <v>116</v>
      </c>
      <c r="DXC93" s="363" t="s">
        <v>116</v>
      </c>
      <c r="DXD93" s="363" t="s">
        <v>116</v>
      </c>
      <c r="DXE93" s="363" t="s">
        <v>116</v>
      </c>
      <c r="DXF93" s="363" t="s">
        <v>116</v>
      </c>
      <c r="DXG93" s="363" t="s">
        <v>116</v>
      </c>
      <c r="DXH93" s="363" t="s">
        <v>116</v>
      </c>
      <c r="DXI93" s="363" t="s">
        <v>116</v>
      </c>
      <c r="DXJ93" s="363" t="s">
        <v>116</v>
      </c>
      <c r="DXK93" s="363" t="s">
        <v>116</v>
      </c>
      <c r="DXL93" s="363" t="s">
        <v>116</v>
      </c>
      <c r="DXM93" s="363" t="s">
        <v>116</v>
      </c>
      <c r="DXN93" s="363" t="s">
        <v>116</v>
      </c>
      <c r="DXO93" s="363" t="s">
        <v>116</v>
      </c>
      <c r="DXP93" s="363" t="s">
        <v>116</v>
      </c>
      <c r="DXQ93" s="363" t="s">
        <v>116</v>
      </c>
      <c r="DXR93" s="363" t="s">
        <v>116</v>
      </c>
      <c r="DXS93" s="363" t="s">
        <v>116</v>
      </c>
      <c r="DXT93" s="363" t="s">
        <v>116</v>
      </c>
      <c r="DXU93" s="363" t="s">
        <v>116</v>
      </c>
      <c r="DXV93" s="363" t="s">
        <v>116</v>
      </c>
      <c r="DXW93" s="363" t="s">
        <v>116</v>
      </c>
      <c r="DXX93" s="363" t="s">
        <v>116</v>
      </c>
      <c r="DXY93" s="363" t="s">
        <v>116</v>
      </c>
      <c r="DXZ93" s="363" t="s">
        <v>116</v>
      </c>
      <c r="DYA93" s="363" t="s">
        <v>116</v>
      </c>
      <c r="DYB93" s="363" t="s">
        <v>116</v>
      </c>
      <c r="DYC93" s="363" t="s">
        <v>116</v>
      </c>
      <c r="DYD93" s="363" t="s">
        <v>116</v>
      </c>
      <c r="DYE93" s="363" t="s">
        <v>116</v>
      </c>
      <c r="DYF93" s="363" t="s">
        <v>116</v>
      </c>
      <c r="DYG93" s="363" t="s">
        <v>116</v>
      </c>
      <c r="DYH93" s="363" t="s">
        <v>116</v>
      </c>
      <c r="DYI93" s="363" t="s">
        <v>116</v>
      </c>
      <c r="DYJ93" s="363" t="s">
        <v>116</v>
      </c>
      <c r="DYK93" s="363" t="s">
        <v>116</v>
      </c>
      <c r="DYL93" s="363" t="s">
        <v>116</v>
      </c>
      <c r="DYM93" s="363" t="s">
        <v>116</v>
      </c>
      <c r="DYN93" s="363" t="s">
        <v>116</v>
      </c>
      <c r="DYO93" s="363" t="s">
        <v>116</v>
      </c>
      <c r="DYP93" s="363" t="s">
        <v>116</v>
      </c>
      <c r="DYQ93" s="363" t="s">
        <v>116</v>
      </c>
      <c r="DYR93" s="363" t="s">
        <v>116</v>
      </c>
      <c r="DYS93" s="363" t="s">
        <v>116</v>
      </c>
      <c r="DYT93" s="363" t="s">
        <v>116</v>
      </c>
      <c r="DYU93" s="363" t="s">
        <v>116</v>
      </c>
      <c r="DYV93" s="363" t="s">
        <v>116</v>
      </c>
      <c r="DYW93" s="363" t="s">
        <v>116</v>
      </c>
      <c r="DYX93" s="363" t="s">
        <v>116</v>
      </c>
      <c r="DYY93" s="363" t="s">
        <v>116</v>
      </c>
      <c r="DYZ93" s="363" t="s">
        <v>116</v>
      </c>
      <c r="DZA93" s="363" t="s">
        <v>116</v>
      </c>
      <c r="DZB93" s="363" t="s">
        <v>116</v>
      </c>
      <c r="DZC93" s="363" t="s">
        <v>116</v>
      </c>
      <c r="DZD93" s="363" t="s">
        <v>116</v>
      </c>
      <c r="DZE93" s="363" t="s">
        <v>116</v>
      </c>
      <c r="DZF93" s="363" t="s">
        <v>116</v>
      </c>
      <c r="DZG93" s="363" t="s">
        <v>116</v>
      </c>
      <c r="DZH93" s="363" t="s">
        <v>116</v>
      </c>
      <c r="DZI93" s="363" t="s">
        <v>116</v>
      </c>
      <c r="DZJ93" s="363" t="s">
        <v>116</v>
      </c>
      <c r="DZK93" s="363" t="s">
        <v>116</v>
      </c>
      <c r="DZL93" s="363" t="s">
        <v>116</v>
      </c>
      <c r="DZM93" s="363" t="s">
        <v>116</v>
      </c>
      <c r="DZN93" s="363" t="s">
        <v>116</v>
      </c>
      <c r="DZO93" s="363" t="s">
        <v>116</v>
      </c>
      <c r="DZP93" s="363" t="s">
        <v>116</v>
      </c>
      <c r="DZQ93" s="363" t="s">
        <v>116</v>
      </c>
      <c r="DZR93" s="363" t="s">
        <v>116</v>
      </c>
      <c r="DZS93" s="363" t="s">
        <v>116</v>
      </c>
      <c r="DZT93" s="363" t="s">
        <v>116</v>
      </c>
      <c r="DZU93" s="363" t="s">
        <v>116</v>
      </c>
      <c r="DZV93" s="363" t="s">
        <v>116</v>
      </c>
      <c r="DZW93" s="363" t="s">
        <v>116</v>
      </c>
      <c r="DZX93" s="363" t="s">
        <v>116</v>
      </c>
      <c r="DZY93" s="363" t="s">
        <v>116</v>
      </c>
      <c r="DZZ93" s="363" t="s">
        <v>116</v>
      </c>
      <c r="EAA93" s="363" t="s">
        <v>116</v>
      </c>
      <c r="EAB93" s="363" t="s">
        <v>116</v>
      </c>
      <c r="EAC93" s="363" t="s">
        <v>116</v>
      </c>
      <c r="EAD93" s="363" t="s">
        <v>116</v>
      </c>
      <c r="EAE93" s="363" t="s">
        <v>116</v>
      </c>
      <c r="EAF93" s="363" t="s">
        <v>116</v>
      </c>
      <c r="EAG93" s="363" t="s">
        <v>116</v>
      </c>
      <c r="EAH93" s="363" t="s">
        <v>116</v>
      </c>
      <c r="EAI93" s="363" t="s">
        <v>116</v>
      </c>
      <c r="EAJ93" s="363" t="s">
        <v>116</v>
      </c>
      <c r="EAK93" s="363" t="s">
        <v>116</v>
      </c>
      <c r="EAL93" s="363" t="s">
        <v>116</v>
      </c>
      <c r="EAM93" s="363" t="s">
        <v>116</v>
      </c>
      <c r="EAN93" s="363" t="s">
        <v>116</v>
      </c>
      <c r="EAO93" s="363" t="s">
        <v>116</v>
      </c>
      <c r="EAP93" s="363" t="s">
        <v>116</v>
      </c>
      <c r="EAQ93" s="363" t="s">
        <v>116</v>
      </c>
      <c r="EAR93" s="363" t="s">
        <v>116</v>
      </c>
      <c r="EAS93" s="363" t="s">
        <v>116</v>
      </c>
      <c r="EAT93" s="363" t="s">
        <v>116</v>
      </c>
      <c r="EAU93" s="363" t="s">
        <v>116</v>
      </c>
      <c r="EAV93" s="363" t="s">
        <v>116</v>
      </c>
      <c r="EAW93" s="363" t="s">
        <v>116</v>
      </c>
      <c r="EAX93" s="363" t="s">
        <v>116</v>
      </c>
      <c r="EAY93" s="363" t="s">
        <v>116</v>
      </c>
      <c r="EAZ93" s="363" t="s">
        <v>116</v>
      </c>
      <c r="EBA93" s="363" t="s">
        <v>116</v>
      </c>
      <c r="EBB93" s="363" t="s">
        <v>116</v>
      </c>
      <c r="EBC93" s="363" t="s">
        <v>116</v>
      </c>
      <c r="EBD93" s="363" t="s">
        <v>116</v>
      </c>
      <c r="EBE93" s="363" t="s">
        <v>116</v>
      </c>
      <c r="EBF93" s="363" t="s">
        <v>116</v>
      </c>
      <c r="EBG93" s="363" t="s">
        <v>116</v>
      </c>
      <c r="EBH93" s="363" t="s">
        <v>116</v>
      </c>
      <c r="EBI93" s="363" t="s">
        <v>116</v>
      </c>
      <c r="EBJ93" s="363" t="s">
        <v>116</v>
      </c>
      <c r="EBK93" s="363" t="s">
        <v>116</v>
      </c>
      <c r="EBL93" s="363" t="s">
        <v>116</v>
      </c>
      <c r="EBM93" s="363" t="s">
        <v>116</v>
      </c>
      <c r="EBN93" s="363" t="s">
        <v>116</v>
      </c>
      <c r="EBO93" s="363" t="s">
        <v>116</v>
      </c>
      <c r="EBP93" s="363" t="s">
        <v>116</v>
      </c>
      <c r="EBQ93" s="363" t="s">
        <v>116</v>
      </c>
      <c r="EBR93" s="363" t="s">
        <v>116</v>
      </c>
      <c r="EBS93" s="363" t="s">
        <v>116</v>
      </c>
      <c r="EBT93" s="363" t="s">
        <v>116</v>
      </c>
      <c r="EBU93" s="363" t="s">
        <v>116</v>
      </c>
      <c r="EBV93" s="363" t="s">
        <v>116</v>
      </c>
      <c r="EBW93" s="363" t="s">
        <v>116</v>
      </c>
      <c r="EBX93" s="363" t="s">
        <v>116</v>
      </c>
      <c r="EBY93" s="363" t="s">
        <v>116</v>
      </c>
      <c r="EBZ93" s="363" t="s">
        <v>116</v>
      </c>
      <c r="ECA93" s="363" t="s">
        <v>116</v>
      </c>
      <c r="ECB93" s="363" t="s">
        <v>116</v>
      </c>
      <c r="ECC93" s="363" t="s">
        <v>116</v>
      </c>
      <c r="ECD93" s="363" t="s">
        <v>116</v>
      </c>
      <c r="ECE93" s="363" t="s">
        <v>116</v>
      </c>
      <c r="ECF93" s="363" t="s">
        <v>116</v>
      </c>
      <c r="ECG93" s="363" t="s">
        <v>116</v>
      </c>
      <c r="ECH93" s="363" t="s">
        <v>116</v>
      </c>
      <c r="ECI93" s="363" t="s">
        <v>116</v>
      </c>
      <c r="ECJ93" s="363" t="s">
        <v>116</v>
      </c>
      <c r="ECK93" s="363" t="s">
        <v>116</v>
      </c>
      <c r="ECL93" s="363" t="s">
        <v>116</v>
      </c>
      <c r="ECM93" s="363" t="s">
        <v>116</v>
      </c>
      <c r="ECN93" s="363" t="s">
        <v>116</v>
      </c>
      <c r="ECO93" s="363" t="s">
        <v>116</v>
      </c>
      <c r="ECP93" s="363" t="s">
        <v>116</v>
      </c>
      <c r="ECQ93" s="363" t="s">
        <v>116</v>
      </c>
      <c r="ECR93" s="363" t="s">
        <v>116</v>
      </c>
      <c r="ECS93" s="363" t="s">
        <v>116</v>
      </c>
      <c r="ECT93" s="363" t="s">
        <v>116</v>
      </c>
      <c r="ECU93" s="363" t="s">
        <v>116</v>
      </c>
      <c r="ECV93" s="363" t="s">
        <v>116</v>
      </c>
      <c r="ECW93" s="363" t="s">
        <v>116</v>
      </c>
      <c r="ECX93" s="363" t="s">
        <v>116</v>
      </c>
      <c r="ECY93" s="363" t="s">
        <v>116</v>
      </c>
      <c r="ECZ93" s="363" t="s">
        <v>116</v>
      </c>
      <c r="EDA93" s="363" t="s">
        <v>116</v>
      </c>
      <c r="EDB93" s="363" t="s">
        <v>116</v>
      </c>
      <c r="EDC93" s="363" t="s">
        <v>116</v>
      </c>
      <c r="EDD93" s="363" t="s">
        <v>116</v>
      </c>
      <c r="EDE93" s="363" t="s">
        <v>116</v>
      </c>
      <c r="EDF93" s="363" t="s">
        <v>116</v>
      </c>
      <c r="EDG93" s="363" t="s">
        <v>116</v>
      </c>
      <c r="EDH93" s="363" t="s">
        <v>116</v>
      </c>
      <c r="EDI93" s="363" t="s">
        <v>116</v>
      </c>
      <c r="EDJ93" s="363" t="s">
        <v>116</v>
      </c>
      <c r="EDK93" s="363" t="s">
        <v>116</v>
      </c>
      <c r="EDL93" s="363" t="s">
        <v>116</v>
      </c>
      <c r="EDM93" s="363" t="s">
        <v>116</v>
      </c>
      <c r="EDN93" s="363" t="s">
        <v>116</v>
      </c>
      <c r="EDO93" s="363" t="s">
        <v>116</v>
      </c>
      <c r="EDP93" s="363" t="s">
        <v>116</v>
      </c>
      <c r="EDQ93" s="363" t="s">
        <v>116</v>
      </c>
      <c r="EDR93" s="363" t="s">
        <v>116</v>
      </c>
      <c r="EDS93" s="363" t="s">
        <v>116</v>
      </c>
      <c r="EDT93" s="363" t="s">
        <v>116</v>
      </c>
      <c r="EDU93" s="363" t="s">
        <v>116</v>
      </c>
      <c r="EDV93" s="363" t="s">
        <v>116</v>
      </c>
      <c r="EDW93" s="363" t="s">
        <v>116</v>
      </c>
      <c r="EDX93" s="363" t="s">
        <v>116</v>
      </c>
      <c r="EDY93" s="363" t="s">
        <v>116</v>
      </c>
      <c r="EDZ93" s="363" t="s">
        <v>116</v>
      </c>
      <c r="EEA93" s="363" t="s">
        <v>116</v>
      </c>
      <c r="EEB93" s="363" t="s">
        <v>116</v>
      </c>
      <c r="EEC93" s="363" t="s">
        <v>116</v>
      </c>
      <c r="EED93" s="363" t="s">
        <v>116</v>
      </c>
      <c r="EEE93" s="363" t="s">
        <v>116</v>
      </c>
      <c r="EEF93" s="363" t="s">
        <v>116</v>
      </c>
      <c r="EEG93" s="363" t="s">
        <v>116</v>
      </c>
      <c r="EEH93" s="363" t="s">
        <v>116</v>
      </c>
      <c r="EEI93" s="363" t="s">
        <v>116</v>
      </c>
      <c r="EEJ93" s="363" t="s">
        <v>116</v>
      </c>
      <c r="EEK93" s="363" t="s">
        <v>116</v>
      </c>
      <c r="EEL93" s="363" t="s">
        <v>116</v>
      </c>
      <c r="EEM93" s="363" t="s">
        <v>116</v>
      </c>
      <c r="EEN93" s="363" t="s">
        <v>116</v>
      </c>
      <c r="EEO93" s="363" t="s">
        <v>116</v>
      </c>
      <c r="EEP93" s="363" t="s">
        <v>116</v>
      </c>
      <c r="EEQ93" s="363" t="s">
        <v>116</v>
      </c>
      <c r="EER93" s="363" t="s">
        <v>116</v>
      </c>
      <c r="EES93" s="363" t="s">
        <v>116</v>
      </c>
      <c r="EET93" s="363" t="s">
        <v>116</v>
      </c>
      <c r="EEU93" s="363" t="s">
        <v>116</v>
      </c>
      <c r="EEV93" s="363" t="s">
        <v>116</v>
      </c>
      <c r="EEW93" s="363" t="s">
        <v>116</v>
      </c>
      <c r="EEX93" s="363" t="s">
        <v>116</v>
      </c>
      <c r="EEY93" s="363" t="s">
        <v>116</v>
      </c>
      <c r="EEZ93" s="363" t="s">
        <v>116</v>
      </c>
      <c r="EFA93" s="363" t="s">
        <v>116</v>
      </c>
      <c r="EFB93" s="363" t="s">
        <v>116</v>
      </c>
      <c r="EFC93" s="363" t="s">
        <v>116</v>
      </c>
      <c r="EFD93" s="363" t="s">
        <v>116</v>
      </c>
      <c r="EFE93" s="363" t="s">
        <v>116</v>
      </c>
      <c r="EFF93" s="363" t="s">
        <v>116</v>
      </c>
      <c r="EFG93" s="363" t="s">
        <v>116</v>
      </c>
      <c r="EFH93" s="363" t="s">
        <v>116</v>
      </c>
      <c r="EFI93" s="363" t="s">
        <v>116</v>
      </c>
      <c r="EFJ93" s="363" t="s">
        <v>116</v>
      </c>
      <c r="EFK93" s="363" t="s">
        <v>116</v>
      </c>
      <c r="EFL93" s="363" t="s">
        <v>116</v>
      </c>
      <c r="EFM93" s="363" t="s">
        <v>116</v>
      </c>
      <c r="EFN93" s="363" t="s">
        <v>116</v>
      </c>
      <c r="EFO93" s="363" t="s">
        <v>116</v>
      </c>
      <c r="EFP93" s="363" t="s">
        <v>116</v>
      </c>
      <c r="EFQ93" s="363" t="s">
        <v>116</v>
      </c>
      <c r="EFR93" s="363" t="s">
        <v>116</v>
      </c>
      <c r="EFS93" s="363" t="s">
        <v>116</v>
      </c>
      <c r="EFT93" s="363" t="s">
        <v>116</v>
      </c>
      <c r="EFU93" s="363" t="s">
        <v>116</v>
      </c>
      <c r="EFV93" s="363" t="s">
        <v>116</v>
      </c>
      <c r="EFW93" s="363" t="s">
        <v>116</v>
      </c>
      <c r="EFX93" s="363" t="s">
        <v>116</v>
      </c>
      <c r="EFY93" s="363" t="s">
        <v>116</v>
      </c>
      <c r="EFZ93" s="363" t="s">
        <v>116</v>
      </c>
      <c r="EGA93" s="363" t="s">
        <v>116</v>
      </c>
      <c r="EGB93" s="363" t="s">
        <v>116</v>
      </c>
      <c r="EGC93" s="363" t="s">
        <v>116</v>
      </c>
      <c r="EGD93" s="363" t="s">
        <v>116</v>
      </c>
      <c r="EGE93" s="363" t="s">
        <v>116</v>
      </c>
      <c r="EGF93" s="363" t="s">
        <v>116</v>
      </c>
      <c r="EGG93" s="363" t="s">
        <v>116</v>
      </c>
      <c r="EGH93" s="363" t="s">
        <v>116</v>
      </c>
      <c r="EGI93" s="363" t="s">
        <v>116</v>
      </c>
      <c r="EGJ93" s="363" t="s">
        <v>116</v>
      </c>
      <c r="EGK93" s="363" t="s">
        <v>116</v>
      </c>
      <c r="EGL93" s="363" t="s">
        <v>116</v>
      </c>
      <c r="EGM93" s="363" t="s">
        <v>116</v>
      </c>
      <c r="EGN93" s="363" t="s">
        <v>116</v>
      </c>
      <c r="EGO93" s="363" t="s">
        <v>116</v>
      </c>
      <c r="EGP93" s="363" t="s">
        <v>116</v>
      </c>
      <c r="EGQ93" s="363" t="s">
        <v>116</v>
      </c>
      <c r="EGR93" s="363" t="s">
        <v>116</v>
      </c>
      <c r="EGS93" s="363" t="s">
        <v>116</v>
      </c>
      <c r="EGT93" s="363" t="s">
        <v>116</v>
      </c>
      <c r="EGU93" s="363" t="s">
        <v>116</v>
      </c>
      <c r="EGV93" s="363" t="s">
        <v>116</v>
      </c>
      <c r="EGW93" s="363" t="s">
        <v>116</v>
      </c>
      <c r="EGX93" s="363" t="s">
        <v>116</v>
      </c>
      <c r="EGY93" s="363" t="s">
        <v>116</v>
      </c>
      <c r="EGZ93" s="363" t="s">
        <v>116</v>
      </c>
      <c r="EHA93" s="363" t="s">
        <v>116</v>
      </c>
      <c r="EHB93" s="363" t="s">
        <v>116</v>
      </c>
      <c r="EHC93" s="363" t="s">
        <v>116</v>
      </c>
      <c r="EHD93" s="363" t="s">
        <v>116</v>
      </c>
      <c r="EHE93" s="363" t="s">
        <v>116</v>
      </c>
      <c r="EHF93" s="363" t="s">
        <v>116</v>
      </c>
      <c r="EHG93" s="363" t="s">
        <v>116</v>
      </c>
      <c r="EHH93" s="363" t="s">
        <v>116</v>
      </c>
      <c r="EHI93" s="363" t="s">
        <v>116</v>
      </c>
      <c r="EHJ93" s="363" t="s">
        <v>116</v>
      </c>
      <c r="EHK93" s="363" t="s">
        <v>116</v>
      </c>
      <c r="EHL93" s="363" t="s">
        <v>116</v>
      </c>
      <c r="EHM93" s="363" t="s">
        <v>116</v>
      </c>
      <c r="EHN93" s="363" t="s">
        <v>116</v>
      </c>
      <c r="EHO93" s="363" t="s">
        <v>116</v>
      </c>
      <c r="EHP93" s="363" t="s">
        <v>116</v>
      </c>
      <c r="EHQ93" s="363" t="s">
        <v>116</v>
      </c>
      <c r="EHR93" s="363" t="s">
        <v>116</v>
      </c>
      <c r="EHS93" s="363" t="s">
        <v>116</v>
      </c>
      <c r="EHT93" s="363" t="s">
        <v>116</v>
      </c>
      <c r="EHU93" s="363" t="s">
        <v>116</v>
      </c>
      <c r="EHV93" s="363" t="s">
        <v>116</v>
      </c>
      <c r="EHW93" s="363" t="s">
        <v>116</v>
      </c>
      <c r="EHX93" s="363" t="s">
        <v>116</v>
      </c>
      <c r="EHY93" s="363" t="s">
        <v>116</v>
      </c>
      <c r="EHZ93" s="363" t="s">
        <v>116</v>
      </c>
      <c r="EIA93" s="363" t="s">
        <v>116</v>
      </c>
      <c r="EIB93" s="363" t="s">
        <v>116</v>
      </c>
      <c r="EIC93" s="363" t="s">
        <v>116</v>
      </c>
      <c r="EID93" s="363" t="s">
        <v>116</v>
      </c>
      <c r="EIE93" s="363" t="s">
        <v>116</v>
      </c>
      <c r="EIF93" s="363" t="s">
        <v>116</v>
      </c>
      <c r="EIG93" s="363" t="s">
        <v>116</v>
      </c>
      <c r="EIH93" s="363" t="s">
        <v>116</v>
      </c>
      <c r="EII93" s="363" t="s">
        <v>116</v>
      </c>
      <c r="EIJ93" s="363" t="s">
        <v>116</v>
      </c>
      <c r="EIK93" s="363" t="s">
        <v>116</v>
      </c>
      <c r="EIL93" s="363" t="s">
        <v>116</v>
      </c>
      <c r="EIM93" s="363" t="s">
        <v>116</v>
      </c>
      <c r="EIN93" s="363" t="s">
        <v>116</v>
      </c>
      <c r="EIO93" s="363" t="s">
        <v>116</v>
      </c>
      <c r="EIP93" s="363" t="s">
        <v>116</v>
      </c>
      <c r="EIQ93" s="363" t="s">
        <v>116</v>
      </c>
      <c r="EIR93" s="363" t="s">
        <v>116</v>
      </c>
      <c r="EIS93" s="363" t="s">
        <v>116</v>
      </c>
      <c r="EIT93" s="363" t="s">
        <v>116</v>
      </c>
      <c r="EIU93" s="363" t="s">
        <v>116</v>
      </c>
      <c r="EIV93" s="363" t="s">
        <v>116</v>
      </c>
      <c r="EIW93" s="363" t="s">
        <v>116</v>
      </c>
      <c r="EIX93" s="363" t="s">
        <v>116</v>
      </c>
      <c r="EIY93" s="363" t="s">
        <v>116</v>
      </c>
      <c r="EIZ93" s="363" t="s">
        <v>116</v>
      </c>
      <c r="EJA93" s="363" t="s">
        <v>116</v>
      </c>
      <c r="EJB93" s="363" t="s">
        <v>116</v>
      </c>
      <c r="EJC93" s="363" t="s">
        <v>116</v>
      </c>
      <c r="EJD93" s="363" t="s">
        <v>116</v>
      </c>
      <c r="EJE93" s="363" t="s">
        <v>116</v>
      </c>
      <c r="EJF93" s="363" t="s">
        <v>116</v>
      </c>
      <c r="EJG93" s="363" t="s">
        <v>116</v>
      </c>
      <c r="EJH93" s="363" t="s">
        <v>116</v>
      </c>
      <c r="EJI93" s="363" t="s">
        <v>116</v>
      </c>
      <c r="EJJ93" s="363" t="s">
        <v>116</v>
      </c>
      <c r="EJK93" s="363" t="s">
        <v>116</v>
      </c>
      <c r="EJL93" s="363" t="s">
        <v>116</v>
      </c>
      <c r="EJM93" s="363" t="s">
        <v>116</v>
      </c>
      <c r="EJN93" s="363" t="s">
        <v>116</v>
      </c>
      <c r="EJO93" s="363" t="s">
        <v>116</v>
      </c>
      <c r="EJP93" s="363" t="s">
        <v>116</v>
      </c>
      <c r="EJQ93" s="363" t="s">
        <v>116</v>
      </c>
      <c r="EJR93" s="363" t="s">
        <v>116</v>
      </c>
      <c r="EJS93" s="363" t="s">
        <v>116</v>
      </c>
      <c r="EJT93" s="363" t="s">
        <v>116</v>
      </c>
      <c r="EJU93" s="363" t="s">
        <v>116</v>
      </c>
      <c r="EJV93" s="363" t="s">
        <v>116</v>
      </c>
      <c r="EJW93" s="363" t="s">
        <v>116</v>
      </c>
      <c r="EJX93" s="363" t="s">
        <v>116</v>
      </c>
      <c r="EJY93" s="363" t="s">
        <v>116</v>
      </c>
      <c r="EJZ93" s="363" t="s">
        <v>116</v>
      </c>
      <c r="EKA93" s="363" t="s">
        <v>116</v>
      </c>
      <c r="EKB93" s="363" t="s">
        <v>116</v>
      </c>
      <c r="EKC93" s="363" t="s">
        <v>116</v>
      </c>
      <c r="EKD93" s="363" t="s">
        <v>116</v>
      </c>
      <c r="EKE93" s="363" t="s">
        <v>116</v>
      </c>
      <c r="EKF93" s="363" t="s">
        <v>116</v>
      </c>
      <c r="EKG93" s="363" t="s">
        <v>116</v>
      </c>
      <c r="EKH93" s="363" t="s">
        <v>116</v>
      </c>
      <c r="EKI93" s="363" t="s">
        <v>116</v>
      </c>
      <c r="EKJ93" s="363" t="s">
        <v>116</v>
      </c>
      <c r="EKK93" s="363" t="s">
        <v>116</v>
      </c>
      <c r="EKL93" s="363" t="s">
        <v>116</v>
      </c>
      <c r="EKM93" s="363" t="s">
        <v>116</v>
      </c>
      <c r="EKN93" s="363" t="s">
        <v>116</v>
      </c>
      <c r="EKO93" s="363" t="s">
        <v>116</v>
      </c>
      <c r="EKP93" s="363" t="s">
        <v>116</v>
      </c>
      <c r="EKQ93" s="363" t="s">
        <v>116</v>
      </c>
      <c r="EKR93" s="363" t="s">
        <v>116</v>
      </c>
      <c r="EKS93" s="363" t="s">
        <v>116</v>
      </c>
      <c r="EKT93" s="363" t="s">
        <v>116</v>
      </c>
      <c r="EKU93" s="363" t="s">
        <v>116</v>
      </c>
      <c r="EKV93" s="363" t="s">
        <v>116</v>
      </c>
      <c r="EKW93" s="363" t="s">
        <v>116</v>
      </c>
      <c r="EKX93" s="363" t="s">
        <v>116</v>
      </c>
      <c r="EKY93" s="363" t="s">
        <v>116</v>
      </c>
      <c r="EKZ93" s="363" t="s">
        <v>116</v>
      </c>
      <c r="ELA93" s="363" t="s">
        <v>116</v>
      </c>
      <c r="ELB93" s="363" t="s">
        <v>116</v>
      </c>
      <c r="ELC93" s="363" t="s">
        <v>116</v>
      </c>
      <c r="ELD93" s="363" t="s">
        <v>116</v>
      </c>
      <c r="ELE93" s="363" t="s">
        <v>116</v>
      </c>
      <c r="ELF93" s="363" t="s">
        <v>116</v>
      </c>
      <c r="ELG93" s="363" t="s">
        <v>116</v>
      </c>
      <c r="ELH93" s="363" t="s">
        <v>116</v>
      </c>
      <c r="ELI93" s="363" t="s">
        <v>116</v>
      </c>
      <c r="ELJ93" s="363" t="s">
        <v>116</v>
      </c>
      <c r="ELK93" s="363" t="s">
        <v>116</v>
      </c>
      <c r="ELL93" s="363" t="s">
        <v>116</v>
      </c>
      <c r="ELM93" s="363" t="s">
        <v>116</v>
      </c>
      <c r="ELN93" s="363" t="s">
        <v>116</v>
      </c>
      <c r="ELO93" s="363" t="s">
        <v>116</v>
      </c>
      <c r="ELP93" s="363" t="s">
        <v>116</v>
      </c>
      <c r="ELQ93" s="363" t="s">
        <v>116</v>
      </c>
      <c r="ELR93" s="363" t="s">
        <v>116</v>
      </c>
      <c r="ELS93" s="363" t="s">
        <v>116</v>
      </c>
      <c r="ELT93" s="363" t="s">
        <v>116</v>
      </c>
      <c r="ELU93" s="363" t="s">
        <v>116</v>
      </c>
      <c r="ELV93" s="363" t="s">
        <v>116</v>
      </c>
      <c r="ELW93" s="363" t="s">
        <v>116</v>
      </c>
      <c r="ELX93" s="363" t="s">
        <v>116</v>
      </c>
      <c r="ELY93" s="363" t="s">
        <v>116</v>
      </c>
      <c r="ELZ93" s="363" t="s">
        <v>116</v>
      </c>
      <c r="EMA93" s="363" t="s">
        <v>116</v>
      </c>
      <c r="EMB93" s="363" t="s">
        <v>116</v>
      </c>
      <c r="EMC93" s="363" t="s">
        <v>116</v>
      </c>
      <c r="EMD93" s="363" t="s">
        <v>116</v>
      </c>
      <c r="EME93" s="363" t="s">
        <v>116</v>
      </c>
      <c r="EMF93" s="363" t="s">
        <v>116</v>
      </c>
      <c r="EMG93" s="363" t="s">
        <v>116</v>
      </c>
      <c r="EMH93" s="363" t="s">
        <v>116</v>
      </c>
      <c r="EMI93" s="363" t="s">
        <v>116</v>
      </c>
      <c r="EMJ93" s="363" t="s">
        <v>116</v>
      </c>
      <c r="EMK93" s="363" t="s">
        <v>116</v>
      </c>
      <c r="EML93" s="363" t="s">
        <v>116</v>
      </c>
      <c r="EMM93" s="363" t="s">
        <v>116</v>
      </c>
      <c r="EMN93" s="363" t="s">
        <v>116</v>
      </c>
      <c r="EMO93" s="363" t="s">
        <v>116</v>
      </c>
      <c r="EMP93" s="363" t="s">
        <v>116</v>
      </c>
      <c r="EMQ93" s="363" t="s">
        <v>116</v>
      </c>
      <c r="EMR93" s="363" t="s">
        <v>116</v>
      </c>
      <c r="EMS93" s="363" t="s">
        <v>116</v>
      </c>
      <c r="EMT93" s="363" t="s">
        <v>116</v>
      </c>
      <c r="EMU93" s="363" t="s">
        <v>116</v>
      </c>
      <c r="EMV93" s="363" t="s">
        <v>116</v>
      </c>
      <c r="EMW93" s="363" t="s">
        <v>116</v>
      </c>
      <c r="EMX93" s="363" t="s">
        <v>116</v>
      </c>
      <c r="EMY93" s="363" t="s">
        <v>116</v>
      </c>
      <c r="EMZ93" s="363" t="s">
        <v>116</v>
      </c>
      <c r="ENA93" s="363" t="s">
        <v>116</v>
      </c>
      <c r="ENB93" s="363" t="s">
        <v>116</v>
      </c>
      <c r="ENC93" s="363" t="s">
        <v>116</v>
      </c>
      <c r="END93" s="363" t="s">
        <v>116</v>
      </c>
      <c r="ENE93" s="363" t="s">
        <v>116</v>
      </c>
      <c r="ENF93" s="363" t="s">
        <v>116</v>
      </c>
      <c r="ENG93" s="363" t="s">
        <v>116</v>
      </c>
      <c r="ENH93" s="363" t="s">
        <v>116</v>
      </c>
      <c r="ENI93" s="363" t="s">
        <v>116</v>
      </c>
      <c r="ENJ93" s="363" t="s">
        <v>116</v>
      </c>
      <c r="ENK93" s="363" t="s">
        <v>116</v>
      </c>
      <c r="ENL93" s="363" t="s">
        <v>116</v>
      </c>
      <c r="ENM93" s="363" t="s">
        <v>116</v>
      </c>
      <c r="ENN93" s="363" t="s">
        <v>116</v>
      </c>
      <c r="ENO93" s="363" t="s">
        <v>116</v>
      </c>
      <c r="ENP93" s="363" t="s">
        <v>116</v>
      </c>
      <c r="ENQ93" s="363" t="s">
        <v>116</v>
      </c>
      <c r="ENR93" s="363" t="s">
        <v>116</v>
      </c>
      <c r="ENS93" s="363" t="s">
        <v>116</v>
      </c>
      <c r="ENT93" s="363" t="s">
        <v>116</v>
      </c>
      <c r="ENU93" s="363" t="s">
        <v>116</v>
      </c>
      <c r="ENV93" s="363" t="s">
        <v>116</v>
      </c>
      <c r="ENW93" s="363" t="s">
        <v>116</v>
      </c>
      <c r="ENX93" s="363" t="s">
        <v>116</v>
      </c>
      <c r="ENY93" s="363" t="s">
        <v>116</v>
      </c>
      <c r="ENZ93" s="363" t="s">
        <v>116</v>
      </c>
      <c r="EOA93" s="363" t="s">
        <v>116</v>
      </c>
      <c r="EOB93" s="363" t="s">
        <v>116</v>
      </c>
      <c r="EOC93" s="363" t="s">
        <v>116</v>
      </c>
      <c r="EOD93" s="363" t="s">
        <v>116</v>
      </c>
      <c r="EOE93" s="363" t="s">
        <v>116</v>
      </c>
      <c r="EOF93" s="363" t="s">
        <v>116</v>
      </c>
      <c r="EOG93" s="363" t="s">
        <v>116</v>
      </c>
      <c r="EOH93" s="363" t="s">
        <v>116</v>
      </c>
      <c r="EOI93" s="363" t="s">
        <v>116</v>
      </c>
      <c r="EOJ93" s="363" t="s">
        <v>116</v>
      </c>
      <c r="EOK93" s="363" t="s">
        <v>116</v>
      </c>
      <c r="EOL93" s="363" t="s">
        <v>116</v>
      </c>
      <c r="EOM93" s="363" t="s">
        <v>116</v>
      </c>
      <c r="EON93" s="363" t="s">
        <v>116</v>
      </c>
      <c r="EOO93" s="363" t="s">
        <v>116</v>
      </c>
      <c r="EOP93" s="363" t="s">
        <v>116</v>
      </c>
      <c r="EOQ93" s="363" t="s">
        <v>116</v>
      </c>
      <c r="EOR93" s="363" t="s">
        <v>116</v>
      </c>
      <c r="EOS93" s="363" t="s">
        <v>116</v>
      </c>
      <c r="EOT93" s="363" t="s">
        <v>116</v>
      </c>
      <c r="EOU93" s="363" t="s">
        <v>116</v>
      </c>
      <c r="EOV93" s="363" t="s">
        <v>116</v>
      </c>
      <c r="EOW93" s="363" t="s">
        <v>116</v>
      </c>
      <c r="EOX93" s="363" t="s">
        <v>116</v>
      </c>
      <c r="EOY93" s="363" t="s">
        <v>116</v>
      </c>
      <c r="EOZ93" s="363" t="s">
        <v>116</v>
      </c>
      <c r="EPA93" s="363" t="s">
        <v>116</v>
      </c>
      <c r="EPB93" s="363" t="s">
        <v>116</v>
      </c>
      <c r="EPC93" s="363" t="s">
        <v>116</v>
      </c>
      <c r="EPD93" s="363" t="s">
        <v>116</v>
      </c>
      <c r="EPE93" s="363" t="s">
        <v>116</v>
      </c>
      <c r="EPF93" s="363" t="s">
        <v>116</v>
      </c>
      <c r="EPG93" s="363" t="s">
        <v>116</v>
      </c>
      <c r="EPH93" s="363" t="s">
        <v>116</v>
      </c>
      <c r="EPI93" s="363" t="s">
        <v>116</v>
      </c>
      <c r="EPJ93" s="363" t="s">
        <v>116</v>
      </c>
      <c r="EPK93" s="363" t="s">
        <v>116</v>
      </c>
      <c r="EPL93" s="363" t="s">
        <v>116</v>
      </c>
      <c r="EPM93" s="363" t="s">
        <v>116</v>
      </c>
      <c r="EPN93" s="363" t="s">
        <v>116</v>
      </c>
      <c r="EPO93" s="363" t="s">
        <v>116</v>
      </c>
      <c r="EPP93" s="363" t="s">
        <v>116</v>
      </c>
      <c r="EPQ93" s="363" t="s">
        <v>116</v>
      </c>
      <c r="EPR93" s="363" t="s">
        <v>116</v>
      </c>
      <c r="EPS93" s="363" t="s">
        <v>116</v>
      </c>
      <c r="EPT93" s="363" t="s">
        <v>116</v>
      </c>
      <c r="EPU93" s="363" t="s">
        <v>116</v>
      </c>
      <c r="EPV93" s="363" t="s">
        <v>116</v>
      </c>
      <c r="EPW93" s="363" t="s">
        <v>116</v>
      </c>
      <c r="EPX93" s="363" t="s">
        <v>116</v>
      </c>
      <c r="EPY93" s="363" t="s">
        <v>116</v>
      </c>
      <c r="EPZ93" s="363" t="s">
        <v>116</v>
      </c>
      <c r="EQA93" s="363" t="s">
        <v>116</v>
      </c>
      <c r="EQB93" s="363" t="s">
        <v>116</v>
      </c>
      <c r="EQC93" s="363" t="s">
        <v>116</v>
      </c>
      <c r="EQD93" s="363" t="s">
        <v>116</v>
      </c>
      <c r="EQE93" s="363" t="s">
        <v>116</v>
      </c>
      <c r="EQF93" s="363" t="s">
        <v>116</v>
      </c>
      <c r="EQG93" s="363" t="s">
        <v>116</v>
      </c>
      <c r="EQH93" s="363" t="s">
        <v>116</v>
      </c>
      <c r="EQI93" s="363" t="s">
        <v>116</v>
      </c>
      <c r="EQJ93" s="363" t="s">
        <v>116</v>
      </c>
      <c r="EQK93" s="363" t="s">
        <v>116</v>
      </c>
      <c r="EQL93" s="363" t="s">
        <v>116</v>
      </c>
      <c r="EQM93" s="363" t="s">
        <v>116</v>
      </c>
      <c r="EQN93" s="363" t="s">
        <v>116</v>
      </c>
      <c r="EQO93" s="363" t="s">
        <v>116</v>
      </c>
      <c r="EQP93" s="363" t="s">
        <v>116</v>
      </c>
      <c r="EQQ93" s="363" t="s">
        <v>116</v>
      </c>
      <c r="EQR93" s="363" t="s">
        <v>116</v>
      </c>
      <c r="EQS93" s="363" t="s">
        <v>116</v>
      </c>
      <c r="EQT93" s="363" t="s">
        <v>116</v>
      </c>
      <c r="EQU93" s="363" t="s">
        <v>116</v>
      </c>
      <c r="EQV93" s="363" t="s">
        <v>116</v>
      </c>
      <c r="EQW93" s="363" t="s">
        <v>116</v>
      </c>
      <c r="EQX93" s="363" t="s">
        <v>116</v>
      </c>
      <c r="EQY93" s="363" t="s">
        <v>116</v>
      </c>
      <c r="EQZ93" s="363" t="s">
        <v>116</v>
      </c>
      <c r="ERA93" s="363" t="s">
        <v>116</v>
      </c>
      <c r="ERB93" s="363" t="s">
        <v>116</v>
      </c>
      <c r="ERC93" s="363" t="s">
        <v>116</v>
      </c>
      <c r="ERD93" s="363" t="s">
        <v>116</v>
      </c>
      <c r="ERE93" s="363" t="s">
        <v>116</v>
      </c>
      <c r="ERF93" s="363" t="s">
        <v>116</v>
      </c>
      <c r="ERG93" s="363" t="s">
        <v>116</v>
      </c>
      <c r="ERH93" s="363" t="s">
        <v>116</v>
      </c>
      <c r="ERI93" s="363" t="s">
        <v>116</v>
      </c>
      <c r="ERJ93" s="363" t="s">
        <v>116</v>
      </c>
      <c r="ERK93" s="363" t="s">
        <v>116</v>
      </c>
      <c r="ERL93" s="363" t="s">
        <v>116</v>
      </c>
      <c r="ERM93" s="363" t="s">
        <v>116</v>
      </c>
      <c r="ERN93" s="363" t="s">
        <v>116</v>
      </c>
      <c r="ERO93" s="363" t="s">
        <v>116</v>
      </c>
      <c r="ERP93" s="363" t="s">
        <v>116</v>
      </c>
      <c r="ERQ93" s="363" t="s">
        <v>116</v>
      </c>
      <c r="ERR93" s="363" t="s">
        <v>116</v>
      </c>
      <c r="ERS93" s="363" t="s">
        <v>116</v>
      </c>
      <c r="ERT93" s="363" t="s">
        <v>116</v>
      </c>
      <c r="ERU93" s="363" t="s">
        <v>116</v>
      </c>
      <c r="ERV93" s="363" t="s">
        <v>116</v>
      </c>
      <c r="ERW93" s="363" t="s">
        <v>116</v>
      </c>
      <c r="ERX93" s="363" t="s">
        <v>116</v>
      </c>
      <c r="ERY93" s="363" t="s">
        <v>116</v>
      </c>
      <c r="ERZ93" s="363" t="s">
        <v>116</v>
      </c>
      <c r="ESA93" s="363" t="s">
        <v>116</v>
      </c>
      <c r="ESB93" s="363" t="s">
        <v>116</v>
      </c>
      <c r="ESC93" s="363" t="s">
        <v>116</v>
      </c>
      <c r="ESD93" s="363" t="s">
        <v>116</v>
      </c>
      <c r="ESE93" s="363" t="s">
        <v>116</v>
      </c>
      <c r="ESF93" s="363" t="s">
        <v>116</v>
      </c>
      <c r="ESG93" s="363" t="s">
        <v>116</v>
      </c>
      <c r="ESH93" s="363" t="s">
        <v>116</v>
      </c>
      <c r="ESI93" s="363" t="s">
        <v>116</v>
      </c>
      <c r="ESJ93" s="363" t="s">
        <v>116</v>
      </c>
      <c r="ESK93" s="363" t="s">
        <v>116</v>
      </c>
      <c r="ESL93" s="363" t="s">
        <v>116</v>
      </c>
      <c r="ESM93" s="363" t="s">
        <v>116</v>
      </c>
      <c r="ESN93" s="363" t="s">
        <v>116</v>
      </c>
      <c r="ESO93" s="363" t="s">
        <v>116</v>
      </c>
      <c r="ESP93" s="363" t="s">
        <v>116</v>
      </c>
      <c r="ESQ93" s="363" t="s">
        <v>116</v>
      </c>
      <c r="ESR93" s="363" t="s">
        <v>116</v>
      </c>
      <c r="ESS93" s="363" t="s">
        <v>116</v>
      </c>
      <c r="EST93" s="363" t="s">
        <v>116</v>
      </c>
      <c r="ESU93" s="363" t="s">
        <v>116</v>
      </c>
      <c r="ESV93" s="363" t="s">
        <v>116</v>
      </c>
      <c r="ESW93" s="363" t="s">
        <v>116</v>
      </c>
      <c r="ESX93" s="363" t="s">
        <v>116</v>
      </c>
      <c r="ESY93" s="363" t="s">
        <v>116</v>
      </c>
      <c r="ESZ93" s="363" t="s">
        <v>116</v>
      </c>
      <c r="ETA93" s="363" t="s">
        <v>116</v>
      </c>
      <c r="ETB93" s="363" t="s">
        <v>116</v>
      </c>
      <c r="ETC93" s="363" t="s">
        <v>116</v>
      </c>
      <c r="ETD93" s="363" t="s">
        <v>116</v>
      </c>
      <c r="ETE93" s="363" t="s">
        <v>116</v>
      </c>
      <c r="ETF93" s="363" t="s">
        <v>116</v>
      </c>
      <c r="ETG93" s="363" t="s">
        <v>116</v>
      </c>
      <c r="ETH93" s="363" t="s">
        <v>116</v>
      </c>
      <c r="ETI93" s="363" t="s">
        <v>116</v>
      </c>
      <c r="ETJ93" s="363" t="s">
        <v>116</v>
      </c>
      <c r="ETK93" s="363" t="s">
        <v>116</v>
      </c>
      <c r="ETL93" s="363" t="s">
        <v>116</v>
      </c>
      <c r="ETM93" s="363" t="s">
        <v>116</v>
      </c>
      <c r="ETN93" s="363" t="s">
        <v>116</v>
      </c>
      <c r="ETO93" s="363" t="s">
        <v>116</v>
      </c>
      <c r="ETP93" s="363" t="s">
        <v>116</v>
      </c>
      <c r="ETQ93" s="363" t="s">
        <v>116</v>
      </c>
      <c r="ETR93" s="363" t="s">
        <v>116</v>
      </c>
      <c r="ETS93" s="363" t="s">
        <v>116</v>
      </c>
      <c r="ETT93" s="363" t="s">
        <v>116</v>
      </c>
      <c r="ETU93" s="363" t="s">
        <v>116</v>
      </c>
      <c r="ETV93" s="363" t="s">
        <v>116</v>
      </c>
      <c r="ETW93" s="363" t="s">
        <v>116</v>
      </c>
      <c r="ETX93" s="363" t="s">
        <v>116</v>
      </c>
      <c r="ETY93" s="363" t="s">
        <v>116</v>
      </c>
      <c r="ETZ93" s="363" t="s">
        <v>116</v>
      </c>
      <c r="EUA93" s="363" t="s">
        <v>116</v>
      </c>
      <c r="EUB93" s="363" t="s">
        <v>116</v>
      </c>
      <c r="EUC93" s="363" t="s">
        <v>116</v>
      </c>
      <c r="EUD93" s="363" t="s">
        <v>116</v>
      </c>
      <c r="EUE93" s="363" t="s">
        <v>116</v>
      </c>
      <c r="EUF93" s="363" t="s">
        <v>116</v>
      </c>
      <c r="EUG93" s="363" t="s">
        <v>116</v>
      </c>
      <c r="EUH93" s="363" t="s">
        <v>116</v>
      </c>
      <c r="EUI93" s="363" t="s">
        <v>116</v>
      </c>
      <c r="EUJ93" s="363" t="s">
        <v>116</v>
      </c>
      <c r="EUK93" s="363" t="s">
        <v>116</v>
      </c>
      <c r="EUL93" s="363" t="s">
        <v>116</v>
      </c>
      <c r="EUM93" s="363" t="s">
        <v>116</v>
      </c>
      <c r="EUN93" s="363" t="s">
        <v>116</v>
      </c>
      <c r="EUO93" s="363" t="s">
        <v>116</v>
      </c>
      <c r="EUP93" s="363" t="s">
        <v>116</v>
      </c>
      <c r="EUQ93" s="363" t="s">
        <v>116</v>
      </c>
      <c r="EUR93" s="363" t="s">
        <v>116</v>
      </c>
      <c r="EUS93" s="363" t="s">
        <v>116</v>
      </c>
      <c r="EUT93" s="363" t="s">
        <v>116</v>
      </c>
      <c r="EUU93" s="363" t="s">
        <v>116</v>
      </c>
      <c r="EUV93" s="363" t="s">
        <v>116</v>
      </c>
      <c r="EUW93" s="363" t="s">
        <v>116</v>
      </c>
      <c r="EUX93" s="363" t="s">
        <v>116</v>
      </c>
      <c r="EUY93" s="363" t="s">
        <v>116</v>
      </c>
      <c r="EUZ93" s="363" t="s">
        <v>116</v>
      </c>
      <c r="EVA93" s="363" t="s">
        <v>116</v>
      </c>
      <c r="EVB93" s="363" t="s">
        <v>116</v>
      </c>
      <c r="EVC93" s="363" t="s">
        <v>116</v>
      </c>
      <c r="EVD93" s="363" t="s">
        <v>116</v>
      </c>
      <c r="EVE93" s="363" t="s">
        <v>116</v>
      </c>
      <c r="EVF93" s="363" t="s">
        <v>116</v>
      </c>
      <c r="EVG93" s="363" t="s">
        <v>116</v>
      </c>
      <c r="EVH93" s="363" t="s">
        <v>116</v>
      </c>
      <c r="EVI93" s="363" t="s">
        <v>116</v>
      </c>
      <c r="EVJ93" s="363" t="s">
        <v>116</v>
      </c>
      <c r="EVK93" s="363" t="s">
        <v>116</v>
      </c>
      <c r="EVL93" s="363" t="s">
        <v>116</v>
      </c>
      <c r="EVM93" s="363" t="s">
        <v>116</v>
      </c>
      <c r="EVN93" s="363" t="s">
        <v>116</v>
      </c>
      <c r="EVO93" s="363" t="s">
        <v>116</v>
      </c>
      <c r="EVP93" s="363" t="s">
        <v>116</v>
      </c>
      <c r="EVQ93" s="363" t="s">
        <v>116</v>
      </c>
      <c r="EVR93" s="363" t="s">
        <v>116</v>
      </c>
      <c r="EVS93" s="363" t="s">
        <v>116</v>
      </c>
      <c r="EVT93" s="363" t="s">
        <v>116</v>
      </c>
      <c r="EVU93" s="363" t="s">
        <v>116</v>
      </c>
      <c r="EVV93" s="363" t="s">
        <v>116</v>
      </c>
      <c r="EVW93" s="363" t="s">
        <v>116</v>
      </c>
      <c r="EVX93" s="363" t="s">
        <v>116</v>
      </c>
      <c r="EVY93" s="363" t="s">
        <v>116</v>
      </c>
      <c r="EVZ93" s="363" t="s">
        <v>116</v>
      </c>
      <c r="EWA93" s="363" t="s">
        <v>116</v>
      </c>
      <c r="EWB93" s="363" t="s">
        <v>116</v>
      </c>
      <c r="EWC93" s="363" t="s">
        <v>116</v>
      </c>
      <c r="EWD93" s="363" t="s">
        <v>116</v>
      </c>
      <c r="EWE93" s="363" t="s">
        <v>116</v>
      </c>
      <c r="EWF93" s="363" t="s">
        <v>116</v>
      </c>
      <c r="EWG93" s="363" t="s">
        <v>116</v>
      </c>
      <c r="EWH93" s="363" t="s">
        <v>116</v>
      </c>
      <c r="EWI93" s="363" t="s">
        <v>116</v>
      </c>
      <c r="EWJ93" s="363" t="s">
        <v>116</v>
      </c>
      <c r="EWK93" s="363" t="s">
        <v>116</v>
      </c>
      <c r="EWL93" s="363" t="s">
        <v>116</v>
      </c>
      <c r="EWM93" s="363" t="s">
        <v>116</v>
      </c>
      <c r="EWN93" s="363" t="s">
        <v>116</v>
      </c>
      <c r="EWO93" s="363" t="s">
        <v>116</v>
      </c>
      <c r="EWP93" s="363" t="s">
        <v>116</v>
      </c>
      <c r="EWQ93" s="363" t="s">
        <v>116</v>
      </c>
      <c r="EWR93" s="363" t="s">
        <v>116</v>
      </c>
      <c r="EWS93" s="363" t="s">
        <v>116</v>
      </c>
      <c r="EWT93" s="363" t="s">
        <v>116</v>
      </c>
      <c r="EWU93" s="363" t="s">
        <v>116</v>
      </c>
      <c r="EWV93" s="363" t="s">
        <v>116</v>
      </c>
      <c r="EWW93" s="363" t="s">
        <v>116</v>
      </c>
      <c r="EWX93" s="363" t="s">
        <v>116</v>
      </c>
      <c r="EWY93" s="363" t="s">
        <v>116</v>
      </c>
      <c r="EWZ93" s="363" t="s">
        <v>116</v>
      </c>
      <c r="EXA93" s="363" t="s">
        <v>116</v>
      </c>
      <c r="EXB93" s="363" t="s">
        <v>116</v>
      </c>
      <c r="EXC93" s="363" t="s">
        <v>116</v>
      </c>
      <c r="EXD93" s="363" t="s">
        <v>116</v>
      </c>
      <c r="EXE93" s="363" t="s">
        <v>116</v>
      </c>
      <c r="EXF93" s="363" t="s">
        <v>116</v>
      </c>
      <c r="EXG93" s="363" t="s">
        <v>116</v>
      </c>
      <c r="EXH93" s="363" t="s">
        <v>116</v>
      </c>
      <c r="EXI93" s="363" t="s">
        <v>116</v>
      </c>
      <c r="EXJ93" s="363" t="s">
        <v>116</v>
      </c>
      <c r="EXK93" s="363" t="s">
        <v>116</v>
      </c>
      <c r="EXL93" s="363" t="s">
        <v>116</v>
      </c>
      <c r="EXM93" s="363" t="s">
        <v>116</v>
      </c>
      <c r="EXN93" s="363" t="s">
        <v>116</v>
      </c>
      <c r="EXO93" s="363" t="s">
        <v>116</v>
      </c>
      <c r="EXP93" s="363" t="s">
        <v>116</v>
      </c>
      <c r="EXQ93" s="363" t="s">
        <v>116</v>
      </c>
      <c r="EXR93" s="363" t="s">
        <v>116</v>
      </c>
      <c r="EXS93" s="363" t="s">
        <v>116</v>
      </c>
      <c r="EXT93" s="363" t="s">
        <v>116</v>
      </c>
      <c r="EXU93" s="363" t="s">
        <v>116</v>
      </c>
      <c r="EXV93" s="363" t="s">
        <v>116</v>
      </c>
      <c r="EXW93" s="363" t="s">
        <v>116</v>
      </c>
      <c r="EXX93" s="363" t="s">
        <v>116</v>
      </c>
      <c r="EXY93" s="363" t="s">
        <v>116</v>
      </c>
      <c r="EXZ93" s="363" t="s">
        <v>116</v>
      </c>
      <c r="EYA93" s="363" t="s">
        <v>116</v>
      </c>
      <c r="EYB93" s="363" t="s">
        <v>116</v>
      </c>
      <c r="EYC93" s="363" t="s">
        <v>116</v>
      </c>
      <c r="EYD93" s="363" t="s">
        <v>116</v>
      </c>
      <c r="EYE93" s="363" t="s">
        <v>116</v>
      </c>
      <c r="EYF93" s="363" t="s">
        <v>116</v>
      </c>
      <c r="EYG93" s="363" t="s">
        <v>116</v>
      </c>
      <c r="EYH93" s="363" t="s">
        <v>116</v>
      </c>
      <c r="EYI93" s="363" t="s">
        <v>116</v>
      </c>
      <c r="EYJ93" s="363" t="s">
        <v>116</v>
      </c>
      <c r="EYK93" s="363" t="s">
        <v>116</v>
      </c>
      <c r="EYL93" s="363" t="s">
        <v>116</v>
      </c>
      <c r="EYM93" s="363" t="s">
        <v>116</v>
      </c>
      <c r="EYN93" s="363" t="s">
        <v>116</v>
      </c>
      <c r="EYO93" s="363" t="s">
        <v>116</v>
      </c>
      <c r="EYP93" s="363" t="s">
        <v>116</v>
      </c>
      <c r="EYQ93" s="363" t="s">
        <v>116</v>
      </c>
      <c r="EYR93" s="363" t="s">
        <v>116</v>
      </c>
      <c r="EYS93" s="363" t="s">
        <v>116</v>
      </c>
      <c r="EYT93" s="363" t="s">
        <v>116</v>
      </c>
      <c r="EYU93" s="363" t="s">
        <v>116</v>
      </c>
      <c r="EYV93" s="363" t="s">
        <v>116</v>
      </c>
      <c r="EYW93" s="363" t="s">
        <v>116</v>
      </c>
      <c r="EYX93" s="363" t="s">
        <v>116</v>
      </c>
      <c r="EYY93" s="363" t="s">
        <v>116</v>
      </c>
      <c r="EYZ93" s="363" t="s">
        <v>116</v>
      </c>
      <c r="EZA93" s="363" t="s">
        <v>116</v>
      </c>
      <c r="EZB93" s="363" t="s">
        <v>116</v>
      </c>
      <c r="EZC93" s="363" t="s">
        <v>116</v>
      </c>
      <c r="EZD93" s="363" t="s">
        <v>116</v>
      </c>
      <c r="EZE93" s="363" t="s">
        <v>116</v>
      </c>
      <c r="EZF93" s="363" t="s">
        <v>116</v>
      </c>
      <c r="EZG93" s="363" t="s">
        <v>116</v>
      </c>
      <c r="EZH93" s="363" t="s">
        <v>116</v>
      </c>
      <c r="EZI93" s="363" t="s">
        <v>116</v>
      </c>
      <c r="EZJ93" s="363" t="s">
        <v>116</v>
      </c>
      <c r="EZK93" s="363" t="s">
        <v>116</v>
      </c>
      <c r="EZL93" s="363" t="s">
        <v>116</v>
      </c>
      <c r="EZM93" s="363" t="s">
        <v>116</v>
      </c>
      <c r="EZN93" s="363" t="s">
        <v>116</v>
      </c>
      <c r="EZO93" s="363" t="s">
        <v>116</v>
      </c>
      <c r="EZP93" s="363" t="s">
        <v>116</v>
      </c>
      <c r="EZQ93" s="363" t="s">
        <v>116</v>
      </c>
      <c r="EZR93" s="363" t="s">
        <v>116</v>
      </c>
      <c r="EZS93" s="363" t="s">
        <v>116</v>
      </c>
      <c r="EZT93" s="363" t="s">
        <v>116</v>
      </c>
      <c r="EZU93" s="363" t="s">
        <v>116</v>
      </c>
      <c r="EZV93" s="363" t="s">
        <v>116</v>
      </c>
      <c r="EZW93" s="363" t="s">
        <v>116</v>
      </c>
      <c r="EZX93" s="363" t="s">
        <v>116</v>
      </c>
      <c r="EZY93" s="363" t="s">
        <v>116</v>
      </c>
      <c r="EZZ93" s="363" t="s">
        <v>116</v>
      </c>
      <c r="FAA93" s="363" t="s">
        <v>116</v>
      </c>
      <c r="FAB93" s="363" t="s">
        <v>116</v>
      </c>
      <c r="FAC93" s="363" t="s">
        <v>116</v>
      </c>
      <c r="FAD93" s="363" t="s">
        <v>116</v>
      </c>
      <c r="FAE93" s="363" t="s">
        <v>116</v>
      </c>
      <c r="FAF93" s="363" t="s">
        <v>116</v>
      </c>
      <c r="FAG93" s="363" t="s">
        <v>116</v>
      </c>
      <c r="FAH93" s="363" t="s">
        <v>116</v>
      </c>
      <c r="FAI93" s="363" t="s">
        <v>116</v>
      </c>
      <c r="FAJ93" s="363" t="s">
        <v>116</v>
      </c>
      <c r="FAK93" s="363" t="s">
        <v>116</v>
      </c>
      <c r="FAL93" s="363" t="s">
        <v>116</v>
      </c>
      <c r="FAM93" s="363" t="s">
        <v>116</v>
      </c>
      <c r="FAN93" s="363" t="s">
        <v>116</v>
      </c>
      <c r="FAO93" s="363" t="s">
        <v>116</v>
      </c>
      <c r="FAP93" s="363" t="s">
        <v>116</v>
      </c>
      <c r="FAQ93" s="363" t="s">
        <v>116</v>
      </c>
      <c r="FAR93" s="363" t="s">
        <v>116</v>
      </c>
      <c r="FAS93" s="363" t="s">
        <v>116</v>
      </c>
      <c r="FAT93" s="363" t="s">
        <v>116</v>
      </c>
      <c r="FAU93" s="363" t="s">
        <v>116</v>
      </c>
      <c r="FAV93" s="363" t="s">
        <v>116</v>
      </c>
      <c r="FAW93" s="363" t="s">
        <v>116</v>
      </c>
      <c r="FAX93" s="363" t="s">
        <v>116</v>
      </c>
      <c r="FAY93" s="363" t="s">
        <v>116</v>
      </c>
      <c r="FAZ93" s="363" t="s">
        <v>116</v>
      </c>
      <c r="FBA93" s="363" t="s">
        <v>116</v>
      </c>
      <c r="FBB93" s="363" t="s">
        <v>116</v>
      </c>
      <c r="FBC93" s="363" t="s">
        <v>116</v>
      </c>
      <c r="FBD93" s="363" t="s">
        <v>116</v>
      </c>
      <c r="FBE93" s="363" t="s">
        <v>116</v>
      </c>
      <c r="FBF93" s="363" t="s">
        <v>116</v>
      </c>
      <c r="FBG93" s="363" t="s">
        <v>116</v>
      </c>
      <c r="FBH93" s="363" t="s">
        <v>116</v>
      </c>
      <c r="FBI93" s="363" t="s">
        <v>116</v>
      </c>
      <c r="FBJ93" s="363" t="s">
        <v>116</v>
      </c>
      <c r="FBK93" s="363" t="s">
        <v>116</v>
      </c>
      <c r="FBL93" s="363" t="s">
        <v>116</v>
      </c>
      <c r="FBM93" s="363" t="s">
        <v>116</v>
      </c>
      <c r="FBN93" s="363" t="s">
        <v>116</v>
      </c>
      <c r="FBO93" s="363" t="s">
        <v>116</v>
      </c>
      <c r="FBP93" s="363" t="s">
        <v>116</v>
      </c>
      <c r="FBQ93" s="363" t="s">
        <v>116</v>
      </c>
      <c r="FBR93" s="363" t="s">
        <v>116</v>
      </c>
      <c r="FBS93" s="363" t="s">
        <v>116</v>
      </c>
      <c r="FBT93" s="363" t="s">
        <v>116</v>
      </c>
      <c r="FBU93" s="363" t="s">
        <v>116</v>
      </c>
      <c r="FBV93" s="363" t="s">
        <v>116</v>
      </c>
      <c r="FBW93" s="363" t="s">
        <v>116</v>
      </c>
      <c r="FBX93" s="363" t="s">
        <v>116</v>
      </c>
      <c r="FBY93" s="363" t="s">
        <v>116</v>
      </c>
      <c r="FBZ93" s="363" t="s">
        <v>116</v>
      </c>
      <c r="FCA93" s="363" t="s">
        <v>116</v>
      </c>
      <c r="FCB93" s="363" t="s">
        <v>116</v>
      </c>
      <c r="FCC93" s="363" t="s">
        <v>116</v>
      </c>
      <c r="FCD93" s="363" t="s">
        <v>116</v>
      </c>
      <c r="FCE93" s="363" t="s">
        <v>116</v>
      </c>
      <c r="FCF93" s="363" t="s">
        <v>116</v>
      </c>
      <c r="FCG93" s="363" t="s">
        <v>116</v>
      </c>
      <c r="FCH93" s="363" t="s">
        <v>116</v>
      </c>
      <c r="FCI93" s="363" t="s">
        <v>116</v>
      </c>
      <c r="FCJ93" s="363" t="s">
        <v>116</v>
      </c>
      <c r="FCK93" s="363" t="s">
        <v>116</v>
      </c>
      <c r="FCL93" s="363" t="s">
        <v>116</v>
      </c>
      <c r="FCM93" s="363" t="s">
        <v>116</v>
      </c>
      <c r="FCN93" s="363" t="s">
        <v>116</v>
      </c>
      <c r="FCO93" s="363" t="s">
        <v>116</v>
      </c>
      <c r="FCP93" s="363" t="s">
        <v>116</v>
      </c>
      <c r="FCQ93" s="363" t="s">
        <v>116</v>
      </c>
      <c r="FCR93" s="363" t="s">
        <v>116</v>
      </c>
      <c r="FCS93" s="363" t="s">
        <v>116</v>
      </c>
      <c r="FCT93" s="363" t="s">
        <v>116</v>
      </c>
      <c r="FCU93" s="363" t="s">
        <v>116</v>
      </c>
      <c r="FCV93" s="363" t="s">
        <v>116</v>
      </c>
      <c r="FCW93" s="363" t="s">
        <v>116</v>
      </c>
      <c r="FCX93" s="363" t="s">
        <v>116</v>
      </c>
      <c r="FCY93" s="363" t="s">
        <v>116</v>
      </c>
      <c r="FCZ93" s="363" t="s">
        <v>116</v>
      </c>
      <c r="FDA93" s="363" t="s">
        <v>116</v>
      </c>
      <c r="FDB93" s="363" t="s">
        <v>116</v>
      </c>
      <c r="FDC93" s="363" t="s">
        <v>116</v>
      </c>
      <c r="FDD93" s="363" t="s">
        <v>116</v>
      </c>
      <c r="FDE93" s="363" t="s">
        <v>116</v>
      </c>
      <c r="FDF93" s="363" t="s">
        <v>116</v>
      </c>
      <c r="FDG93" s="363" t="s">
        <v>116</v>
      </c>
      <c r="FDH93" s="363" t="s">
        <v>116</v>
      </c>
      <c r="FDI93" s="363" t="s">
        <v>116</v>
      </c>
      <c r="FDJ93" s="363" t="s">
        <v>116</v>
      </c>
      <c r="FDK93" s="363" t="s">
        <v>116</v>
      </c>
      <c r="FDL93" s="363" t="s">
        <v>116</v>
      </c>
      <c r="FDM93" s="363" t="s">
        <v>116</v>
      </c>
      <c r="FDN93" s="363" t="s">
        <v>116</v>
      </c>
      <c r="FDO93" s="363" t="s">
        <v>116</v>
      </c>
      <c r="FDP93" s="363" t="s">
        <v>116</v>
      </c>
      <c r="FDQ93" s="363" t="s">
        <v>116</v>
      </c>
      <c r="FDR93" s="363" t="s">
        <v>116</v>
      </c>
      <c r="FDS93" s="363" t="s">
        <v>116</v>
      </c>
      <c r="FDT93" s="363" t="s">
        <v>116</v>
      </c>
      <c r="FDU93" s="363" t="s">
        <v>116</v>
      </c>
      <c r="FDV93" s="363" t="s">
        <v>116</v>
      </c>
      <c r="FDW93" s="363" t="s">
        <v>116</v>
      </c>
      <c r="FDX93" s="363" t="s">
        <v>116</v>
      </c>
      <c r="FDY93" s="363" t="s">
        <v>116</v>
      </c>
      <c r="FDZ93" s="363" t="s">
        <v>116</v>
      </c>
      <c r="FEA93" s="363" t="s">
        <v>116</v>
      </c>
      <c r="FEB93" s="363" t="s">
        <v>116</v>
      </c>
      <c r="FEC93" s="363" t="s">
        <v>116</v>
      </c>
      <c r="FED93" s="363" t="s">
        <v>116</v>
      </c>
      <c r="FEE93" s="363" t="s">
        <v>116</v>
      </c>
      <c r="FEF93" s="363" t="s">
        <v>116</v>
      </c>
      <c r="FEG93" s="363" t="s">
        <v>116</v>
      </c>
      <c r="FEH93" s="363" t="s">
        <v>116</v>
      </c>
      <c r="FEI93" s="363" t="s">
        <v>116</v>
      </c>
      <c r="FEJ93" s="363" t="s">
        <v>116</v>
      </c>
      <c r="FEK93" s="363" t="s">
        <v>116</v>
      </c>
      <c r="FEL93" s="363" t="s">
        <v>116</v>
      </c>
      <c r="FEM93" s="363" t="s">
        <v>116</v>
      </c>
      <c r="FEN93" s="363" t="s">
        <v>116</v>
      </c>
      <c r="FEO93" s="363" t="s">
        <v>116</v>
      </c>
      <c r="FEP93" s="363" t="s">
        <v>116</v>
      </c>
      <c r="FEQ93" s="363" t="s">
        <v>116</v>
      </c>
      <c r="FER93" s="363" t="s">
        <v>116</v>
      </c>
      <c r="FES93" s="363" t="s">
        <v>116</v>
      </c>
      <c r="FET93" s="363" t="s">
        <v>116</v>
      </c>
      <c r="FEU93" s="363" t="s">
        <v>116</v>
      </c>
      <c r="FEV93" s="363" t="s">
        <v>116</v>
      </c>
      <c r="FEW93" s="363" t="s">
        <v>116</v>
      </c>
      <c r="FEX93" s="363" t="s">
        <v>116</v>
      </c>
      <c r="FEY93" s="363" t="s">
        <v>116</v>
      </c>
      <c r="FEZ93" s="363" t="s">
        <v>116</v>
      </c>
      <c r="FFA93" s="363" t="s">
        <v>116</v>
      </c>
      <c r="FFB93" s="363" t="s">
        <v>116</v>
      </c>
      <c r="FFC93" s="363" t="s">
        <v>116</v>
      </c>
      <c r="FFD93" s="363" t="s">
        <v>116</v>
      </c>
      <c r="FFE93" s="363" t="s">
        <v>116</v>
      </c>
      <c r="FFF93" s="363" t="s">
        <v>116</v>
      </c>
      <c r="FFG93" s="363" t="s">
        <v>116</v>
      </c>
      <c r="FFH93" s="363" t="s">
        <v>116</v>
      </c>
      <c r="FFI93" s="363" t="s">
        <v>116</v>
      </c>
      <c r="FFJ93" s="363" t="s">
        <v>116</v>
      </c>
      <c r="FFK93" s="363" t="s">
        <v>116</v>
      </c>
      <c r="FFL93" s="363" t="s">
        <v>116</v>
      </c>
      <c r="FFM93" s="363" t="s">
        <v>116</v>
      </c>
      <c r="FFN93" s="363" t="s">
        <v>116</v>
      </c>
      <c r="FFO93" s="363" t="s">
        <v>116</v>
      </c>
      <c r="FFP93" s="363" t="s">
        <v>116</v>
      </c>
      <c r="FFQ93" s="363" t="s">
        <v>116</v>
      </c>
      <c r="FFR93" s="363" t="s">
        <v>116</v>
      </c>
      <c r="FFS93" s="363" t="s">
        <v>116</v>
      </c>
      <c r="FFT93" s="363" t="s">
        <v>116</v>
      </c>
      <c r="FFU93" s="363" t="s">
        <v>116</v>
      </c>
      <c r="FFV93" s="363" t="s">
        <v>116</v>
      </c>
      <c r="FFW93" s="363" t="s">
        <v>116</v>
      </c>
      <c r="FFX93" s="363" t="s">
        <v>116</v>
      </c>
      <c r="FFY93" s="363" t="s">
        <v>116</v>
      </c>
      <c r="FFZ93" s="363" t="s">
        <v>116</v>
      </c>
      <c r="FGA93" s="363" t="s">
        <v>116</v>
      </c>
      <c r="FGB93" s="363" t="s">
        <v>116</v>
      </c>
      <c r="FGC93" s="363" t="s">
        <v>116</v>
      </c>
      <c r="FGD93" s="363" t="s">
        <v>116</v>
      </c>
      <c r="FGE93" s="363" t="s">
        <v>116</v>
      </c>
      <c r="FGF93" s="363" t="s">
        <v>116</v>
      </c>
      <c r="FGG93" s="363" t="s">
        <v>116</v>
      </c>
      <c r="FGH93" s="363" t="s">
        <v>116</v>
      </c>
      <c r="FGI93" s="363" t="s">
        <v>116</v>
      </c>
      <c r="FGJ93" s="363" t="s">
        <v>116</v>
      </c>
      <c r="FGK93" s="363" t="s">
        <v>116</v>
      </c>
      <c r="FGL93" s="363" t="s">
        <v>116</v>
      </c>
      <c r="FGM93" s="363" t="s">
        <v>116</v>
      </c>
      <c r="FGN93" s="363" t="s">
        <v>116</v>
      </c>
      <c r="FGO93" s="363" t="s">
        <v>116</v>
      </c>
      <c r="FGP93" s="363" t="s">
        <v>116</v>
      </c>
      <c r="FGQ93" s="363" t="s">
        <v>116</v>
      </c>
      <c r="FGR93" s="363" t="s">
        <v>116</v>
      </c>
      <c r="FGS93" s="363" t="s">
        <v>116</v>
      </c>
      <c r="FGT93" s="363" t="s">
        <v>116</v>
      </c>
      <c r="FGU93" s="363" t="s">
        <v>116</v>
      </c>
      <c r="FGV93" s="363" t="s">
        <v>116</v>
      </c>
      <c r="FGW93" s="363" t="s">
        <v>116</v>
      </c>
      <c r="FGX93" s="363" t="s">
        <v>116</v>
      </c>
      <c r="FGY93" s="363" t="s">
        <v>116</v>
      </c>
      <c r="FGZ93" s="363" t="s">
        <v>116</v>
      </c>
      <c r="FHA93" s="363" t="s">
        <v>116</v>
      </c>
      <c r="FHB93" s="363" t="s">
        <v>116</v>
      </c>
      <c r="FHC93" s="363" t="s">
        <v>116</v>
      </c>
      <c r="FHD93" s="363" t="s">
        <v>116</v>
      </c>
      <c r="FHE93" s="363" t="s">
        <v>116</v>
      </c>
      <c r="FHF93" s="363" t="s">
        <v>116</v>
      </c>
      <c r="FHG93" s="363" t="s">
        <v>116</v>
      </c>
      <c r="FHH93" s="363" t="s">
        <v>116</v>
      </c>
      <c r="FHI93" s="363" t="s">
        <v>116</v>
      </c>
      <c r="FHJ93" s="363" t="s">
        <v>116</v>
      </c>
      <c r="FHK93" s="363" t="s">
        <v>116</v>
      </c>
      <c r="FHL93" s="363" t="s">
        <v>116</v>
      </c>
      <c r="FHM93" s="363" t="s">
        <v>116</v>
      </c>
      <c r="FHN93" s="363" t="s">
        <v>116</v>
      </c>
      <c r="FHO93" s="363" t="s">
        <v>116</v>
      </c>
      <c r="FHP93" s="363" t="s">
        <v>116</v>
      </c>
      <c r="FHQ93" s="363" t="s">
        <v>116</v>
      </c>
      <c r="FHR93" s="363" t="s">
        <v>116</v>
      </c>
      <c r="FHS93" s="363" t="s">
        <v>116</v>
      </c>
      <c r="FHT93" s="363" t="s">
        <v>116</v>
      </c>
      <c r="FHU93" s="363" t="s">
        <v>116</v>
      </c>
      <c r="FHV93" s="363" t="s">
        <v>116</v>
      </c>
      <c r="FHW93" s="363" t="s">
        <v>116</v>
      </c>
      <c r="FHX93" s="363" t="s">
        <v>116</v>
      </c>
      <c r="FHY93" s="363" t="s">
        <v>116</v>
      </c>
      <c r="FHZ93" s="363" t="s">
        <v>116</v>
      </c>
      <c r="FIA93" s="363" t="s">
        <v>116</v>
      </c>
      <c r="FIB93" s="363" t="s">
        <v>116</v>
      </c>
      <c r="FIC93" s="363" t="s">
        <v>116</v>
      </c>
      <c r="FID93" s="363" t="s">
        <v>116</v>
      </c>
      <c r="FIE93" s="363" t="s">
        <v>116</v>
      </c>
      <c r="FIF93" s="363" t="s">
        <v>116</v>
      </c>
      <c r="FIG93" s="363" t="s">
        <v>116</v>
      </c>
      <c r="FIH93" s="363" t="s">
        <v>116</v>
      </c>
      <c r="FII93" s="363" t="s">
        <v>116</v>
      </c>
      <c r="FIJ93" s="363" t="s">
        <v>116</v>
      </c>
      <c r="FIK93" s="363" t="s">
        <v>116</v>
      </c>
      <c r="FIL93" s="363" t="s">
        <v>116</v>
      </c>
      <c r="FIM93" s="363" t="s">
        <v>116</v>
      </c>
      <c r="FIN93" s="363" t="s">
        <v>116</v>
      </c>
      <c r="FIO93" s="363" t="s">
        <v>116</v>
      </c>
      <c r="FIP93" s="363" t="s">
        <v>116</v>
      </c>
      <c r="FIQ93" s="363" t="s">
        <v>116</v>
      </c>
      <c r="FIR93" s="363" t="s">
        <v>116</v>
      </c>
      <c r="FIS93" s="363" t="s">
        <v>116</v>
      </c>
      <c r="FIT93" s="363" t="s">
        <v>116</v>
      </c>
      <c r="FIU93" s="363" t="s">
        <v>116</v>
      </c>
      <c r="FIV93" s="363" t="s">
        <v>116</v>
      </c>
      <c r="FIW93" s="363" t="s">
        <v>116</v>
      </c>
      <c r="FIX93" s="363" t="s">
        <v>116</v>
      </c>
      <c r="FIY93" s="363" t="s">
        <v>116</v>
      </c>
      <c r="FIZ93" s="363" t="s">
        <v>116</v>
      </c>
      <c r="FJA93" s="363" t="s">
        <v>116</v>
      </c>
      <c r="FJB93" s="363" t="s">
        <v>116</v>
      </c>
      <c r="FJC93" s="363" t="s">
        <v>116</v>
      </c>
      <c r="FJD93" s="363" t="s">
        <v>116</v>
      </c>
      <c r="FJE93" s="363" t="s">
        <v>116</v>
      </c>
      <c r="FJF93" s="363" t="s">
        <v>116</v>
      </c>
      <c r="FJG93" s="363" t="s">
        <v>116</v>
      </c>
      <c r="FJH93" s="363" t="s">
        <v>116</v>
      </c>
      <c r="FJI93" s="363" t="s">
        <v>116</v>
      </c>
      <c r="FJJ93" s="363" t="s">
        <v>116</v>
      </c>
      <c r="FJK93" s="363" t="s">
        <v>116</v>
      </c>
      <c r="FJL93" s="363" t="s">
        <v>116</v>
      </c>
      <c r="FJM93" s="363" t="s">
        <v>116</v>
      </c>
      <c r="FJN93" s="363" t="s">
        <v>116</v>
      </c>
      <c r="FJO93" s="363" t="s">
        <v>116</v>
      </c>
      <c r="FJP93" s="363" t="s">
        <v>116</v>
      </c>
      <c r="FJQ93" s="363" t="s">
        <v>116</v>
      </c>
      <c r="FJR93" s="363" t="s">
        <v>116</v>
      </c>
      <c r="FJS93" s="363" t="s">
        <v>116</v>
      </c>
      <c r="FJT93" s="363" t="s">
        <v>116</v>
      </c>
      <c r="FJU93" s="363" t="s">
        <v>116</v>
      </c>
      <c r="FJV93" s="363" t="s">
        <v>116</v>
      </c>
      <c r="FJW93" s="363" t="s">
        <v>116</v>
      </c>
      <c r="FJX93" s="363" t="s">
        <v>116</v>
      </c>
      <c r="FJY93" s="363" t="s">
        <v>116</v>
      </c>
      <c r="FJZ93" s="363" t="s">
        <v>116</v>
      </c>
      <c r="FKA93" s="363" t="s">
        <v>116</v>
      </c>
      <c r="FKB93" s="363" t="s">
        <v>116</v>
      </c>
      <c r="FKC93" s="363" t="s">
        <v>116</v>
      </c>
      <c r="FKD93" s="363" t="s">
        <v>116</v>
      </c>
      <c r="FKE93" s="363" t="s">
        <v>116</v>
      </c>
      <c r="FKF93" s="363" t="s">
        <v>116</v>
      </c>
      <c r="FKG93" s="363" t="s">
        <v>116</v>
      </c>
      <c r="FKH93" s="363" t="s">
        <v>116</v>
      </c>
      <c r="FKI93" s="363" t="s">
        <v>116</v>
      </c>
      <c r="FKJ93" s="363" t="s">
        <v>116</v>
      </c>
      <c r="FKK93" s="363" t="s">
        <v>116</v>
      </c>
      <c r="FKL93" s="363" t="s">
        <v>116</v>
      </c>
      <c r="FKM93" s="363" t="s">
        <v>116</v>
      </c>
      <c r="FKN93" s="363" t="s">
        <v>116</v>
      </c>
      <c r="FKO93" s="363" t="s">
        <v>116</v>
      </c>
      <c r="FKP93" s="363" t="s">
        <v>116</v>
      </c>
      <c r="FKQ93" s="363" t="s">
        <v>116</v>
      </c>
      <c r="FKR93" s="363" t="s">
        <v>116</v>
      </c>
      <c r="FKS93" s="363" t="s">
        <v>116</v>
      </c>
      <c r="FKT93" s="363" t="s">
        <v>116</v>
      </c>
      <c r="FKU93" s="363" t="s">
        <v>116</v>
      </c>
      <c r="FKV93" s="363" t="s">
        <v>116</v>
      </c>
      <c r="FKW93" s="363" t="s">
        <v>116</v>
      </c>
      <c r="FKX93" s="363" t="s">
        <v>116</v>
      </c>
      <c r="FKY93" s="363" t="s">
        <v>116</v>
      </c>
      <c r="FKZ93" s="363" t="s">
        <v>116</v>
      </c>
      <c r="FLA93" s="363" t="s">
        <v>116</v>
      </c>
      <c r="FLB93" s="363" t="s">
        <v>116</v>
      </c>
      <c r="FLC93" s="363" t="s">
        <v>116</v>
      </c>
      <c r="FLD93" s="363" t="s">
        <v>116</v>
      </c>
      <c r="FLE93" s="363" t="s">
        <v>116</v>
      </c>
      <c r="FLF93" s="363" t="s">
        <v>116</v>
      </c>
      <c r="FLG93" s="363" t="s">
        <v>116</v>
      </c>
      <c r="FLH93" s="363" t="s">
        <v>116</v>
      </c>
      <c r="FLI93" s="363" t="s">
        <v>116</v>
      </c>
      <c r="FLJ93" s="363" t="s">
        <v>116</v>
      </c>
      <c r="FLK93" s="363" t="s">
        <v>116</v>
      </c>
      <c r="FLL93" s="363" t="s">
        <v>116</v>
      </c>
      <c r="FLM93" s="363" t="s">
        <v>116</v>
      </c>
      <c r="FLN93" s="363" t="s">
        <v>116</v>
      </c>
      <c r="FLO93" s="363" t="s">
        <v>116</v>
      </c>
      <c r="FLP93" s="363" t="s">
        <v>116</v>
      </c>
      <c r="FLQ93" s="363" t="s">
        <v>116</v>
      </c>
      <c r="FLR93" s="363" t="s">
        <v>116</v>
      </c>
      <c r="FLS93" s="363" t="s">
        <v>116</v>
      </c>
      <c r="FLT93" s="363" t="s">
        <v>116</v>
      </c>
      <c r="FLU93" s="363" t="s">
        <v>116</v>
      </c>
      <c r="FLV93" s="363" t="s">
        <v>116</v>
      </c>
      <c r="FLW93" s="363" t="s">
        <v>116</v>
      </c>
      <c r="FLX93" s="363" t="s">
        <v>116</v>
      </c>
      <c r="FLY93" s="363" t="s">
        <v>116</v>
      </c>
      <c r="FLZ93" s="363" t="s">
        <v>116</v>
      </c>
      <c r="FMA93" s="363" t="s">
        <v>116</v>
      </c>
      <c r="FMB93" s="363" t="s">
        <v>116</v>
      </c>
      <c r="FMC93" s="363" t="s">
        <v>116</v>
      </c>
      <c r="FMD93" s="363" t="s">
        <v>116</v>
      </c>
      <c r="FME93" s="363" t="s">
        <v>116</v>
      </c>
      <c r="FMF93" s="363" t="s">
        <v>116</v>
      </c>
      <c r="FMG93" s="363" t="s">
        <v>116</v>
      </c>
      <c r="FMH93" s="363" t="s">
        <v>116</v>
      </c>
      <c r="FMI93" s="363" t="s">
        <v>116</v>
      </c>
      <c r="FMJ93" s="363" t="s">
        <v>116</v>
      </c>
      <c r="FMK93" s="363" t="s">
        <v>116</v>
      </c>
      <c r="FML93" s="363" t="s">
        <v>116</v>
      </c>
      <c r="FMM93" s="363" t="s">
        <v>116</v>
      </c>
      <c r="FMN93" s="363" t="s">
        <v>116</v>
      </c>
      <c r="FMO93" s="363" t="s">
        <v>116</v>
      </c>
      <c r="FMP93" s="363" t="s">
        <v>116</v>
      </c>
      <c r="FMQ93" s="363" t="s">
        <v>116</v>
      </c>
      <c r="FMR93" s="363" t="s">
        <v>116</v>
      </c>
      <c r="FMS93" s="363" t="s">
        <v>116</v>
      </c>
      <c r="FMT93" s="363" t="s">
        <v>116</v>
      </c>
      <c r="FMU93" s="363" t="s">
        <v>116</v>
      </c>
      <c r="FMV93" s="363" t="s">
        <v>116</v>
      </c>
      <c r="FMW93" s="363" t="s">
        <v>116</v>
      </c>
      <c r="FMX93" s="363" t="s">
        <v>116</v>
      </c>
      <c r="FMY93" s="363" t="s">
        <v>116</v>
      </c>
      <c r="FMZ93" s="363" t="s">
        <v>116</v>
      </c>
      <c r="FNA93" s="363" t="s">
        <v>116</v>
      </c>
      <c r="FNB93" s="363" t="s">
        <v>116</v>
      </c>
      <c r="FNC93" s="363" t="s">
        <v>116</v>
      </c>
      <c r="FND93" s="363" t="s">
        <v>116</v>
      </c>
      <c r="FNE93" s="363" t="s">
        <v>116</v>
      </c>
      <c r="FNF93" s="363" t="s">
        <v>116</v>
      </c>
      <c r="FNG93" s="363" t="s">
        <v>116</v>
      </c>
      <c r="FNH93" s="363" t="s">
        <v>116</v>
      </c>
      <c r="FNI93" s="363" t="s">
        <v>116</v>
      </c>
      <c r="FNJ93" s="363" t="s">
        <v>116</v>
      </c>
      <c r="FNK93" s="363" t="s">
        <v>116</v>
      </c>
      <c r="FNL93" s="363" t="s">
        <v>116</v>
      </c>
      <c r="FNM93" s="363" t="s">
        <v>116</v>
      </c>
      <c r="FNN93" s="363" t="s">
        <v>116</v>
      </c>
      <c r="FNO93" s="363" t="s">
        <v>116</v>
      </c>
      <c r="FNP93" s="363" t="s">
        <v>116</v>
      </c>
      <c r="FNQ93" s="363" t="s">
        <v>116</v>
      </c>
      <c r="FNR93" s="363" t="s">
        <v>116</v>
      </c>
      <c r="FNS93" s="363" t="s">
        <v>116</v>
      </c>
      <c r="FNT93" s="363" t="s">
        <v>116</v>
      </c>
      <c r="FNU93" s="363" t="s">
        <v>116</v>
      </c>
      <c r="FNV93" s="363" t="s">
        <v>116</v>
      </c>
      <c r="FNW93" s="363" t="s">
        <v>116</v>
      </c>
      <c r="FNX93" s="363" t="s">
        <v>116</v>
      </c>
      <c r="FNY93" s="363" t="s">
        <v>116</v>
      </c>
      <c r="FNZ93" s="363" t="s">
        <v>116</v>
      </c>
      <c r="FOA93" s="363" t="s">
        <v>116</v>
      </c>
      <c r="FOB93" s="363" t="s">
        <v>116</v>
      </c>
      <c r="FOC93" s="363" t="s">
        <v>116</v>
      </c>
      <c r="FOD93" s="363" t="s">
        <v>116</v>
      </c>
      <c r="FOE93" s="363" t="s">
        <v>116</v>
      </c>
      <c r="FOF93" s="363" t="s">
        <v>116</v>
      </c>
      <c r="FOG93" s="363" t="s">
        <v>116</v>
      </c>
      <c r="FOH93" s="363" t="s">
        <v>116</v>
      </c>
      <c r="FOI93" s="363" t="s">
        <v>116</v>
      </c>
      <c r="FOJ93" s="363" t="s">
        <v>116</v>
      </c>
      <c r="FOK93" s="363" t="s">
        <v>116</v>
      </c>
      <c r="FOL93" s="363" t="s">
        <v>116</v>
      </c>
      <c r="FOM93" s="363" t="s">
        <v>116</v>
      </c>
      <c r="FON93" s="363" t="s">
        <v>116</v>
      </c>
      <c r="FOO93" s="363" t="s">
        <v>116</v>
      </c>
      <c r="FOP93" s="363" t="s">
        <v>116</v>
      </c>
      <c r="FOQ93" s="363" t="s">
        <v>116</v>
      </c>
      <c r="FOR93" s="363" t="s">
        <v>116</v>
      </c>
      <c r="FOS93" s="363" t="s">
        <v>116</v>
      </c>
      <c r="FOT93" s="363" t="s">
        <v>116</v>
      </c>
      <c r="FOU93" s="363" t="s">
        <v>116</v>
      </c>
      <c r="FOV93" s="363" t="s">
        <v>116</v>
      </c>
      <c r="FOW93" s="363" t="s">
        <v>116</v>
      </c>
      <c r="FOX93" s="363" t="s">
        <v>116</v>
      </c>
      <c r="FOY93" s="363" t="s">
        <v>116</v>
      </c>
      <c r="FOZ93" s="363" t="s">
        <v>116</v>
      </c>
      <c r="FPA93" s="363" t="s">
        <v>116</v>
      </c>
      <c r="FPB93" s="363" t="s">
        <v>116</v>
      </c>
      <c r="FPC93" s="363" t="s">
        <v>116</v>
      </c>
      <c r="FPD93" s="363" t="s">
        <v>116</v>
      </c>
      <c r="FPE93" s="363" t="s">
        <v>116</v>
      </c>
      <c r="FPF93" s="363" t="s">
        <v>116</v>
      </c>
      <c r="FPG93" s="363" t="s">
        <v>116</v>
      </c>
      <c r="FPH93" s="363" t="s">
        <v>116</v>
      </c>
      <c r="FPI93" s="363" t="s">
        <v>116</v>
      </c>
      <c r="FPJ93" s="363" t="s">
        <v>116</v>
      </c>
      <c r="FPK93" s="363" t="s">
        <v>116</v>
      </c>
      <c r="FPL93" s="363" t="s">
        <v>116</v>
      </c>
      <c r="FPM93" s="363" t="s">
        <v>116</v>
      </c>
      <c r="FPN93" s="363" t="s">
        <v>116</v>
      </c>
      <c r="FPO93" s="363" t="s">
        <v>116</v>
      </c>
      <c r="FPP93" s="363" t="s">
        <v>116</v>
      </c>
      <c r="FPQ93" s="363" t="s">
        <v>116</v>
      </c>
      <c r="FPR93" s="363" t="s">
        <v>116</v>
      </c>
      <c r="FPS93" s="363" t="s">
        <v>116</v>
      </c>
      <c r="FPT93" s="363" t="s">
        <v>116</v>
      </c>
      <c r="FPU93" s="363" t="s">
        <v>116</v>
      </c>
      <c r="FPV93" s="363" t="s">
        <v>116</v>
      </c>
      <c r="FPW93" s="363" t="s">
        <v>116</v>
      </c>
      <c r="FPX93" s="363" t="s">
        <v>116</v>
      </c>
      <c r="FPY93" s="363" t="s">
        <v>116</v>
      </c>
      <c r="FPZ93" s="363" t="s">
        <v>116</v>
      </c>
      <c r="FQA93" s="363" t="s">
        <v>116</v>
      </c>
      <c r="FQB93" s="363" t="s">
        <v>116</v>
      </c>
      <c r="FQC93" s="363" t="s">
        <v>116</v>
      </c>
      <c r="FQD93" s="363" t="s">
        <v>116</v>
      </c>
      <c r="FQE93" s="363" t="s">
        <v>116</v>
      </c>
      <c r="FQF93" s="363" t="s">
        <v>116</v>
      </c>
      <c r="FQG93" s="363" t="s">
        <v>116</v>
      </c>
      <c r="FQH93" s="363" t="s">
        <v>116</v>
      </c>
      <c r="FQI93" s="363" t="s">
        <v>116</v>
      </c>
      <c r="FQJ93" s="363" t="s">
        <v>116</v>
      </c>
      <c r="FQK93" s="363" t="s">
        <v>116</v>
      </c>
      <c r="FQL93" s="363" t="s">
        <v>116</v>
      </c>
      <c r="FQM93" s="363" t="s">
        <v>116</v>
      </c>
      <c r="FQN93" s="363" t="s">
        <v>116</v>
      </c>
      <c r="FQO93" s="363" t="s">
        <v>116</v>
      </c>
      <c r="FQP93" s="363" t="s">
        <v>116</v>
      </c>
      <c r="FQQ93" s="363" t="s">
        <v>116</v>
      </c>
      <c r="FQR93" s="363" t="s">
        <v>116</v>
      </c>
      <c r="FQS93" s="363" t="s">
        <v>116</v>
      </c>
      <c r="FQT93" s="363" t="s">
        <v>116</v>
      </c>
      <c r="FQU93" s="363" t="s">
        <v>116</v>
      </c>
      <c r="FQV93" s="363" t="s">
        <v>116</v>
      </c>
      <c r="FQW93" s="363" t="s">
        <v>116</v>
      </c>
      <c r="FQX93" s="363" t="s">
        <v>116</v>
      </c>
      <c r="FQY93" s="363" t="s">
        <v>116</v>
      </c>
      <c r="FQZ93" s="363" t="s">
        <v>116</v>
      </c>
      <c r="FRA93" s="363" t="s">
        <v>116</v>
      </c>
      <c r="FRB93" s="363" t="s">
        <v>116</v>
      </c>
      <c r="FRC93" s="363" t="s">
        <v>116</v>
      </c>
      <c r="FRD93" s="363" t="s">
        <v>116</v>
      </c>
      <c r="FRE93" s="363" t="s">
        <v>116</v>
      </c>
      <c r="FRF93" s="363" t="s">
        <v>116</v>
      </c>
      <c r="FRG93" s="363" t="s">
        <v>116</v>
      </c>
      <c r="FRH93" s="363" t="s">
        <v>116</v>
      </c>
      <c r="FRI93" s="363" t="s">
        <v>116</v>
      </c>
      <c r="FRJ93" s="363" t="s">
        <v>116</v>
      </c>
      <c r="FRK93" s="363" t="s">
        <v>116</v>
      </c>
      <c r="FRL93" s="363" t="s">
        <v>116</v>
      </c>
      <c r="FRM93" s="363" t="s">
        <v>116</v>
      </c>
      <c r="FRN93" s="363" t="s">
        <v>116</v>
      </c>
      <c r="FRO93" s="363" t="s">
        <v>116</v>
      </c>
      <c r="FRP93" s="363" t="s">
        <v>116</v>
      </c>
      <c r="FRQ93" s="363" t="s">
        <v>116</v>
      </c>
      <c r="FRR93" s="363" t="s">
        <v>116</v>
      </c>
      <c r="FRS93" s="363" t="s">
        <v>116</v>
      </c>
      <c r="FRT93" s="363" t="s">
        <v>116</v>
      </c>
      <c r="FRU93" s="363" t="s">
        <v>116</v>
      </c>
      <c r="FRV93" s="363" t="s">
        <v>116</v>
      </c>
      <c r="FRW93" s="363" t="s">
        <v>116</v>
      </c>
      <c r="FRX93" s="363" t="s">
        <v>116</v>
      </c>
      <c r="FRY93" s="363" t="s">
        <v>116</v>
      </c>
      <c r="FRZ93" s="363" t="s">
        <v>116</v>
      </c>
      <c r="FSA93" s="363" t="s">
        <v>116</v>
      </c>
      <c r="FSB93" s="363" t="s">
        <v>116</v>
      </c>
      <c r="FSC93" s="363" t="s">
        <v>116</v>
      </c>
      <c r="FSD93" s="363" t="s">
        <v>116</v>
      </c>
      <c r="FSE93" s="363" t="s">
        <v>116</v>
      </c>
      <c r="FSF93" s="363" t="s">
        <v>116</v>
      </c>
      <c r="FSG93" s="363" t="s">
        <v>116</v>
      </c>
      <c r="FSH93" s="363" t="s">
        <v>116</v>
      </c>
      <c r="FSI93" s="363" t="s">
        <v>116</v>
      </c>
      <c r="FSJ93" s="363" t="s">
        <v>116</v>
      </c>
      <c r="FSK93" s="363" t="s">
        <v>116</v>
      </c>
      <c r="FSL93" s="363" t="s">
        <v>116</v>
      </c>
      <c r="FSM93" s="363" t="s">
        <v>116</v>
      </c>
      <c r="FSN93" s="363" t="s">
        <v>116</v>
      </c>
      <c r="FSO93" s="363" t="s">
        <v>116</v>
      </c>
      <c r="FSP93" s="363" t="s">
        <v>116</v>
      </c>
      <c r="FSQ93" s="363" t="s">
        <v>116</v>
      </c>
      <c r="FSR93" s="363" t="s">
        <v>116</v>
      </c>
      <c r="FSS93" s="363" t="s">
        <v>116</v>
      </c>
      <c r="FST93" s="363" t="s">
        <v>116</v>
      </c>
      <c r="FSU93" s="363" t="s">
        <v>116</v>
      </c>
      <c r="FSV93" s="363" t="s">
        <v>116</v>
      </c>
      <c r="FSW93" s="363" t="s">
        <v>116</v>
      </c>
      <c r="FSX93" s="363" t="s">
        <v>116</v>
      </c>
      <c r="FSY93" s="363" t="s">
        <v>116</v>
      </c>
      <c r="FSZ93" s="363" t="s">
        <v>116</v>
      </c>
      <c r="FTA93" s="363" t="s">
        <v>116</v>
      </c>
      <c r="FTB93" s="363" t="s">
        <v>116</v>
      </c>
      <c r="FTC93" s="363" t="s">
        <v>116</v>
      </c>
      <c r="FTD93" s="363" t="s">
        <v>116</v>
      </c>
      <c r="FTE93" s="363" t="s">
        <v>116</v>
      </c>
      <c r="FTF93" s="363" t="s">
        <v>116</v>
      </c>
      <c r="FTG93" s="363" t="s">
        <v>116</v>
      </c>
      <c r="FTH93" s="363" t="s">
        <v>116</v>
      </c>
      <c r="FTI93" s="363" t="s">
        <v>116</v>
      </c>
      <c r="FTJ93" s="363" t="s">
        <v>116</v>
      </c>
      <c r="FTK93" s="363" t="s">
        <v>116</v>
      </c>
      <c r="FTL93" s="363" t="s">
        <v>116</v>
      </c>
      <c r="FTM93" s="363" t="s">
        <v>116</v>
      </c>
      <c r="FTN93" s="363" t="s">
        <v>116</v>
      </c>
      <c r="FTO93" s="363" t="s">
        <v>116</v>
      </c>
      <c r="FTP93" s="363" t="s">
        <v>116</v>
      </c>
      <c r="FTQ93" s="363" t="s">
        <v>116</v>
      </c>
      <c r="FTR93" s="363" t="s">
        <v>116</v>
      </c>
      <c r="FTS93" s="363" t="s">
        <v>116</v>
      </c>
      <c r="FTT93" s="363" t="s">
        <v>116</v>
      </c>
      <c r="FTU93" s="363" t="s">
        <v>116</v>
      </c>
      <c r="FTV93" s="363" t="s">
        <v>116</v>
      </c>
      <c r="FTW93" s="363" t="s">
        <v>116</v>
      </c>
      <c r="FTX93" s="363" t="s">
        <v>116</v>
      </c>
      <c r="FTY93" s="363" t="s">
        <v>116</v>
      </c>
      <c r="FTZ93" s="363" t="s">
        <v>116</v>
      </c>
      <c r="FUA93" s="363" t="s">
        <v>116</v>
      </c>
      <c r="FUB93" s="363" t="s">
        <v>116</v>
      </c>
      <c r="FUC93" s="363" t="s">
        <v>116</v>
      </c>
      <c r="FUD93" s="363" t="s">
        <v>116</v>
      </c>
      <c r="FUE93" s="363" t="s">
        <v>116</v>
      </c>
      <c r="FUF93" s="363" t="s">
        <v>116</v>
      </c>
      <c r="FUG93" s="363" t="s">
        <v>116</v>
      </c>
      <c r="FUH93" s="363" t="s">
        <v>116</v>
      </c>
      <c r="FUI93" s="363" t="s">
        <v>116</v>
      </c>
      <c r="FUJ93" s="363" t="s">
        <v>116</v>
      </c>
      <c r="FUK93" s="363" t="s">
        <v>116</v>
      </c>
      <c r="FUL93" s="363" t="s">
        <v>116</v>
      </c>
      <c r="FUM93" s="363" t="s">
        <v>116</v>
      </c>
      <c r="FUN93" s="363" t="s">
        <v>116</v>
      </c>
      <c r="FUO93" s="363" t="s">
        <v>116</v>
      </c>
      <c r="FUP93" s="363" t="s">
        <v>116</v>
      </c>
      <c r="FUQ93" s="363" t="s">
        <v>116</v>
      </c>
      <c r="FUR93" s="363" t="s">
        <v>116</v>
      </c>
      <c r="FUS93" s="363" t="s">
        <v>116</v>
      </c>
      <c r="FUT93" s="363" t="s">
        <v>116</v>
      </c>
      <c r="FUU93" s="363" t="s">
        <v>116</v>
      </c>
      <c r="FUV93" s="363" t="s">
        <v>116</v>
      </c>
      <c r="FUW93" s="363" t="s">
        <v>116</v>
      </c>
      <c r="FUX93" s="363" t="s">
        <v>116</v>
      </c>
      <c r="FUY93" s="363" t="s">
        <v>116</v>
      </c>
      <c r="FUZ93" s="363" t="s">
        <v>116</v>
      </c>
      <c r="FVA93" s="363" t="s">
        <v>116</v>
      </c>
      <c r="FVB93" s="363" t="s">
        <v>116</v>
      </c>
      <c r="FVC93" s="363" t="s">
        <v>116</v>
      </c>
      <c r="FVD93" s="363" t="s">
        <v>116</v>
      </c>
      <c r="FVE93" s="363" t="s">
        <v>116</v>
      </c>
      <c r="FVF93" s="363" t="s">
        <v>116</v>
      </c>
      <c r="FVG93" s="363" t="s">
        <v>116</v>
      </c>
      <c r="FVH93" s="363" t="s">
        <v>116</v>
      </c>
      <c r="FVI93" s="363" t="s">
        <v>116</v>
      </c>
      <c r="FVJ93" s="363" t="s">
        <v>116</v>
      </c>
      <c r="FVK93" s="363" t="s">
        <v>116</v>
      </c>
      <c r="FVL93" s="363" t="s">
        <v>116</v>
      </c>
      <c r="FVM93" s="363" t="s">
        <v>116</v>
      </c>
      <c r="FVN93" s="363" t="s">
        <v>116</v>
      </c>
      <c r="FVO93" s="363" t="s">
        <v>116</v>
      </c>
      <c r="FVP93" s="363" t="s">
        <v>116</v>
      </c>
      <c r="FVQ93" s="363" t="s">
        <v>116</v>
      </c>
      <c r="FVR93" s="363" t="s">
        <v>116</v>
      </c>
      <c r="FVS93" s="363" t="s">
        <v>116</v>
      </c>
      <c r="FVT93" s="363" t="s">
        <v>116</v>
      </c>
      <c r="FVU93" s="363" t="s">
        <v>116</v>
      </c>
      <c r="FVV93" s="363" t="s">
        <v>116</v>
      </c>
      <c r="FVW93" s="363" t="s">
        <v>116</v>
      </c>
      <c r="FVX93" s="363" t="s">
        <v>116</v>
      </c>
      <c r="FVY93" s="363" t="s">
        <v>116</v>
      </c>
      <c r="FVZ93" s="363" t="s">
        <v>116</v>
      </c>
      <c r="FWA93" s="363" t="s">
        <v>116</v>
      </c>
      <c r="FWB93" s="363" t="s">
        <v>116</v>
      </c>
      <c r="FWC93" s="363" t="s">
        <v>116</v>
      </c>
      <c r="FWD93" s="363" t="s">
        <v>116</v>
      </c>
      <c r="FWE93" s="363" t="s">
        <v>116</v>
      </c>
      <c r="FWF93" s="363" t="s">
        <v>116</v>
      </c>
      <c r="FWG93" s="363" t="s">
        <v>116</v>
      </c>
      <c r="FWH93" s="363" t="s">
        <v>116</v>
      </c>
      <c r="FWI93" s="363" t="s">
        <v>116</v>
      </c>
      <c r="FWJ93" s="363" t="s">
        <v>116</v>
      </c>
      <c r="FWK93" s="363" t="s">
        <v>116</v>
      </c>
      <c r="FWL93" s="363" t="s">
        <v>116</v>
      </c>
      <c r="FWM93" s="363" t="s">
        <v>116</v>
      </c>
      <c r="FWN93" s="363" t="s">
        <v>116</v>
      </c>
      <c r="FWO93" s="363" t="s">
        <v>116</v>
      </c>
      <c r="FWP93" s="363" t="s">
        <v>116</v>
      </c>
      <c r="FWQ93" s="363" t="s">
        <v>116</v>
      </c>
      <c r="FWR93" s="363" t="s">
        <v>116</v>
      </c>
      <c r="FWS93" s="363" t="s">
        <v>116</v>
      </c>
      <c r="FWT93" s="363" t="s">
        <v>116</v>
      </c>
      <c r="FWU93" s="363" t="s">
        <v>116</v>
      </c>
      <c r="FWV93" s="363" t="s">
        <v>116</v>
      </c>
      <c r="FWW93" s="363" t="s">
        <v>116</v>
      </c>
      <c r="FWX93" s="363" t="s">
        <v>116</v>
      </c>
      <c r="FWY93" s="363" t="s">
        <v>116</v>
      </c>
      <c r="FWZ93" s="363" t="s">
        <v>116</v>
      </c>
      <c r="FXA93" s="363" t="s">
        <v>116</v>
      </c>
      <c r="FXB93" s="363" t="s">
        <v>116</v>
      </c>
      <c r="FXC93" s="363" t="s">
        <v>116</v>
      </c>
      <c r="FXD93" s="363" t="s">
        <v>116</v>
      </c>
      <c r="FXE93" s="363" t="s">
        <v>116</v>
      </c>
      <c r="FXF93" s="363" t="s">
        <v>116</v>
      </c>
      <c r="FXG93" s="363" t="s">
        <v>116</v>
      </c>
      <c r="FXH93" s="363" t="s">
        <v>116</v>
      </c>
      <c r="FXI93" s="363" t="s">
        <v>116</v>
      </c>
      <c r="FXJ93" s="363" t="s">
        <v>116</v>
      </c>
      <c r="FXK93" s="363" t="s">
        <v>116</v>
      </c>
      <c r="FXL93" s="363" t="s">
        <v>116</v>
      </c>
      <c r="FXM93" s="363" t="s">
        <v>116</v>
      </c>
      <c r="FXN93" s="363" t="s">
        <v>116</v>
      </c>
      <c r="FXO93" s="363" t="s">
        <v>116</v>
      </c>
      <c r="FXP93" s="363" t="s">
        <v>116</v>
      </c>
      <c r="FXQ93" s="363" t="s">
        <v>116</v>
      </c>
      <c r="FXR93" s="363" t="s">
        <v>116</v>
      </c>
      <c r="FXS93" s="363" t="s">
        <v>116</v>
      </c>
      <c r="FXT93" s="363" t="s">
        <v>116</v>
      </c>
      <c r="FXU93" s="363" t="s">
        <v>116</v>
      </c>
      <c r="FXV93" s="363" t="s">
        <v>116</v>
      </c>
      <c r="FXW93" s="363" t="s">
        <v>116</v>
      </c>
      <c r="FXX93" s="363" t="s">
        <v>116</v>
      </c>
      <c r="FXY93" s="363" t="s">
        <v>116</v>
      </c>
      <c r="FXZ93" s="363" t="s">
        <v>116</v>
      </c>
      <c r="FYA93" s="363" t="s">
        <v>116</v>
      </c>
      <c r="FYB93" s="363" t="s">
        <v>116</v>
      </c>
      <c r="FYC93" s="363" t="s">
        <v>116</v>
      </c>
      <c r="FYD93" s="363" t="s">
        <v>116</v>
      </c>
      <c r="FYE93" s="363" t="s">
        <v>116</v>
      </c>
      <c r="FYF93" s="363" t="s">
        <v>116</v>
      </c>
      <c r="FYG93" s="363" t="s">
        <v>116</v>
      </c>
      <c r="FYH93" s="363" t="s">
        <v>116</v>
      </c>
      <c r="FYI93" s="363" t="s">
        <v>116</v>
      </c>
      <c r="FYJ93" s="363" t="s">
        <v>116</v>
      </c>
      <c r="FYK93" s="363" t="s">
        <v>116</v>
      </c>
      <c r="FYL93" s="363" t="s">
        <v>116</v>
      </c>
      <c r="FYM93" s="363" t="s">
        <v>116</v>
      </c>
      <c r="FYN93" s="363" t="s">
        <v>116</v>
      </c>
      <c r="FYO93" s="363" t="s">
        <v>116</v>
      </c>
      <c r="FYP93" s="363" t="s">
        <v>116</v>
      </c>
      <c r="FYQ93" s="363" t="s">
        <v>116</v>
      </c>
      <c r="FYR93" s="363" t="s">
        <v>116</v>
      </c>
      <c r="FYS93" s="363" t="s">
        <v>116</v>
      </c>
      <c r="FYT93" s="363" t="s">
        <v>116</v>
      </c>
      <c r="FYU93" s="363" t="s">
        <v>116</v>
      </c>
      <c r="FYV93" s="363" t="s">
        <v>116</v>
      </c>
      <c r="FYW93" s="363" t="s">
        <v>116</v>
      </c>
      <c r="FYX93" s="363" t="s">
        <v>116</v>
      </c>
      <c r="FYY93" s="363" t="s">
        <v>116</v>
      </c>
      <c r="FYZ93" s="363" t="s">
        <v>116</v>
      </c>
      <c r="FZA93" s="363" t="s">
        <v>116</v>
      </c>
      <c r="FZB93" s="363" t="s">
        <v>116</v>
      </c>
      <c r="FZC93" s="363" t="s">
        <v>116</v>
      </c>
      <c r="FZD93" s="363" t="s">
        <v>116</v>
      </c>
      <c r="FZE93" s="363" t="s">
        <v>116</v>
      </c>
      <c r="FZF93" s="363" t="s">
        <v>116</v>
      </c>
      <c r="FZG93" s="363" t="s">
        <v>116</v>
      </c>
      <c r="FZH93" s="363" t="s">
        <v>116</v>
      </c>
      <c r="FZI93" s="363" t="s">
        <v>116</v>
      </c>
      <c r="FZJ93" s="363" t="s">
        <v>116</v>
      </c>
      <c r="FZK93" s="363" t="s">
        <v>116</v>
      </c>
      <c r="FZL93" s="363" t="s">
        <v>116</v>
      </c>
      <c r="FZM93" s="363" t="s">
        <v>116</v>
      </c>
      <c r="FZN93" s="363" t="s">
        <v>116</v>
      </c>
      <c r="FZO93" s="363" t="s">
        <v>116</v>
      </c>
      <c r="FZP93" s="363" t="s">
        <v>116</v>
      </c>
      <c r="FZQ93" s="363" t="s">
        <v>116</v>
      </c>
      <c r="FZR93" s="363" t="s">
        <v>116</v>
      </c>
      <c r="FZS93" s="363" t="s">
        <v>116</v>
      </c>
      <c r="FZT93" s="363" t="s">
        <v>116</v>
      </c>
      <c r="FZU93" s="363" t="s">
        <v>116</v>
      </c>
      <c r="FZV93" s="363" t="s">
        <v>116</v>
      </c>
      <c r="FZW93" s="363" t="s">
        <v>116</v>
      </c>
      <c r="FZX93" s="363" t="s">
        <v>116</v>
      </c>
      <c r="FZY93" s="363" t="s">
        <v>116</v>
      </c>
      <c r="FZZ93" s="363" t="s">
        <v>116</v>
      </c>
      <c r="GAA93" s="363" t="s">
        <v>116</v>
      </c>
      <c r="GAB93" s="363" t="s">
        <v>116</v>
      </c>
      <c r="GAC93" s="363" t="s">
        <v>116</v>
      </c>
      <c r="GAD93" s="363" t="s">
        <v>116</v>
      </c>
      <c r="GAE93" s="363" t="s">
        <v>116</v>
      </c>
      <c r="GAF93" s="363" t="s">
        <v>116</v>
      </c>
      <c r="GAG93" s="363" t="s">
        <v>116</v>
      </c>
      <c r="GAH93" s="363" t="s">
        <v>116</v>
      </c>
      <c r="GAI93" s="363" t="s">
        <v>116</v>
      </c>
      <c r="GAJ93" s="363" t="s">
        <v>116</v>
      </c>
      <c r="GAK93" s="363" t="s">
        <v>116</v>
      </c>
      <c r="GAL93" s="363" t="s">
        <v>116</v>
      </c>
      <c r="GAM93" s="363" t="s">
        <v>116</v>
      </c>
      <c r="GAN93" s="363" t="s">
        <v>116</v>
      </c>
      <c r="GAO93" s="363" t="s">
        <v>116</v>
      </c>
      <c r="GAP93" s="363" t="s">
        <v>116</v>
      </c>
      <c r="GAQ93" s="363" t="s">
        <v>116</v>
      </c>
      <c r="GAR93" s="363" t="s">
        <v>116</v>
      </c>
      <c r="GAS93" s="363" t="s">
        <v>116</v>
      </c>
      <c r="GAT93" s="363" t="s">
        <v>116</v>
      </c>
      <c r="GAU93" s="363" t="s">
        <v>116</v>
      </c>
      <c r="GAV93" s="363" t="s">
        <v>116</v>
      </c>
      <c r="GAW93" s="363" t="s">
        <v>116</v>
      </c>
      <c r="GAX93" s="363" t="s">
        <v>116</v>
      </c>
      <c r="GAY93" s="363" t="s">
        <v>116</v>
      </c>
      <c r="GAZ93" s="363" t="s">
        <v>116</v>
      </c>
      <c r="GBA93" s="363" t="s">
        <v>116</v>
      </c>
      <c r="GBB93" s="363" t="s">
        <v>116</v>
      </c>
      <c r="GBC93" s="363" t="s">
        <v>116</v>
      </c>
      <c r="GBD93" s="363" t="s">
        <v>116</v>
      </c>
      <c r="GBE93" s="363" t="s">
        <v>116</v>
      </c>
      <c r="GBF93" s="363" t="s">
        <v>116</v>
      </c>
      <c r="GBG93" s="363" t="s">
        <v>116</v>
      </c>
      <c r="GBH93" s="363" t="s">
        <v>116</v>
      </c>
      <c r="GBI93" s="363" t="s">
        <v>116</v>
      </c>
      <c r="GBJ93" s="363" t="s">
        <v>116</v>
      </c>
      <c r="GBK93" s="363" t="s">
        <v>116</v>
      </c>
      <c r="GBL93" s="363" t="s">
        <v>116</v>
      </c>
      <c r="GBM93" s="363" t="s">
        <v>116</v>
      </c>
      <c r="GBN93" s="363" t="s">
        <v>116</v>
      </c>
      <c r="GBO93" s="363" t="s">
        <v>116</v>
      </c>
      <c r="GBP93" s="363" t="s">
        <v>116</v>
      </c>
      <c r="GBQ93" s="363" t="s">
        <v>116</v>
      </c>
      <c r="GBR93" s="363" t="s">
        <v>116</v>
      </c>
      <c r="GBS93" s="363" t="s">
        <v>116</v>
      </c>
      <c r="GBT93" s="363" t="s">
        <v>116</v>
      </c>
      <c r="GBU93" s="363" t="s">
        <v>116</v>
      </c>
      <c r="GBV93" s="363" t="s">
        <v>116</v>
      </c>
      <c r="GBW93" s="363" t="s">
        <v>116</v>
      </c>
      <c r="GBX93" s="363" t="s">
        <v>116</v>
      </c>
      <c r="GBY93" s="363" t="s">
        <v>116</v>
      </c>
      <c r="GBZ93" s="363" t="s">
        <v>116</v>
      </c>
      <c r="GCA93" s="363" t="s">
        <v>116</v>
      </c>
      <c r="GCB93" s="363" t="s">
        <v>116</v>
      </c>
      <c r="GCC93" s="363" t="s">
        <v>116</v>
      </c>
      <c r="GCD93" s="363" t="s">
        <v>116</v>
      </c>
      <c r="GCE93" s="363" t="s">
        <v>116</v>
      </c>
      <c r="GCF93" s="363" t="s">
        <v>116</v>
      </c>
      <c r="GCG93" s="363" t="s">
        <v>116</v>
      </c>
      <c r="GCH93" s="363" t="s">
        <v>116</v>
      </c>
      <c r="GCI93" s="363" t="s">
        <v>116</v>
      </c>
      <c r="GCJ93" s="363" t="s">
        <v>116</v>
      </c>
      <c r="GCK93" s="363" t="s">
        <v>116</v>
      </c>
      <c r="GCL93" s="363" t="s">
        <v>116</v>
      </c>
      <c r="GCM93" s="363" t="s">
        <v>116</v>
      </c>
      <c r="GCN93" s="363" t="s">
        <v>116</v>
      </c>
      <c r="GCO93" s="363" t="s">
        <v>116</v>
      </c>
      <c r="GCP93" s="363" t="s">
        <v>116</v>
      </c>
      <c r="GCQ93" s="363" t="s">
        <v>116</v>
      </c>
      <c r="GCR93" s="363" t="s">
        <v>116</v>
      </c>
      <c r="GCS93" s="363" t="s">
        <v>116</v>
      </c>
      <c r="GCT93" s="363" t="s">
        <v>116</v>
      </c>
      <c r="GCU93" s="363" t="s">
        <v>116</v>
      </c>
      <c r="GCV93" s="363" t="s">
        <v>116</v>
      </c>
      <c r="GCW93" s="363" t="s">
        <v>116</v>
      </c>
      <c r="GCX93" s="363" t="s">
        <v>116</v>
      </c>
      <c r="GCY93" s="363" t="s">
        <v>116</v>
      </c>
      <c r="GCZ93" s="363" t="s">
        <v>116</v>
      </c>
      <c r="GDA93" s="363" t="s">
        <v>116</v>
      </c>
      <c r="GDB93" s="363" t="s">
        <v>116</v>
      </c>
      <c r="GDC93" s="363" t="s">
        <v>116</v>
      </c>
      <c r="GDD93" s="363" t="s">
        <v>116</v>
      </c>
      <c r="GDE93" s="363" t="s">
        <v>116</v>
      </c>
      <c r="GDF93" s="363" t="s">
        <v>116</v>
      </c>
      <c r="GDG93" s="363" t="s">
        <v>116</v>
      </c>
      <c r="GDH93" s="363" t="s">
        <v>116</v>
      </c>
      <c r="GDI93" s="363" t="s">
        <v>116</v>
      </c>
      <c r="GDJ93" s="363" t="s">
        <v>116</v>
      </c>
      <c r="GDK93" s="363" t="s">
        <v>116</v>
      </c>
      <c r="GDL93" s="363" t="s">
        <v>116</v>
      </c>
      <c r="GDM93" s="363" t="s">
        <v>116</v>
      </c>
      <c r="GDN93" s="363" t="s">
        <v>116</v>
      </c>
      <c r="GDO93" s="363" t="s">
        <v>116</v>
      </c>
      <c r="GDP93" s="363" t="s">
        <v>116</v>
      </c>
      <c r="GDQ93" s="363" t="s">
        <v>116</v>
      </c>
      <c r="GDR93" s="363" t="s">
        <v>116</v>
      </c>
      <c r="GDS93" s="363" t="s">
        <v>116</v>
      </c>
      <c r="GDT93" s="363" t="s">
        <v>116</v>
      </c>
      <c r="GDU93" s="363" t="s">
        <v>116</v>
      </c>
      <c r="GDV93" s="363" t="s">
        <v>116</v>
      </c>
      <c r="GDW93" s="363" t="s">
        <v>116</v>
      </c>
      <c r="GDX93" s="363" t="s">
        <v>116</v>
      </c>
      <c r="GDY93" s="363" t="s">
        <v>116</v>
      </c>
      <c r="GDZ93" s="363" t="s">
        <v>116</v>
      </c>
      <c r="GEA93" s="363" t="s">
        <v>116</v>
      </c>
      <c r="GEB93" s="363" t="s">
        <v>116</v>
      </c>
      <c r="GEC93" s="363" t="s">
        <v>116</v>
      </c>
      <c r="GED93" s="363" t="s">
        <v>116</v>
      </c>
      <c r="GEE93" s="363" t="s">
        <v>116</v>
      </c>
      <c r="GEF93" s="363" t="s">
        <v>116</v>
      </c>
      <c r="GEG93" s="363" t="s">
        <v>116</v>
      </c>
      <c r="GEH93" s="363" t="s">
        <v>116</v>
      </c>
      <c r="GEI93" s="363" t="s">
        <v>116</v>
      </c>
      <c r="GEJ93" s="363" t="s">
        <v>116</v>
      </c>
      <c r="GEK93" s="363" t="s">
        <v>116</v>
      </c>
      <c r="GEL93" s="363" t="s">
        <v>116</v>
      </c>
      <c r="GEM93" s="363" t="s">
        <v>116</v>
      </c>
      <c r="GEN93" s="363" t="s">
        <v>116</v>
      </c>
      <c r="GEO93" s="363" t="s">
        <v>116</v>
      </c>
      <c r="GEP93" s="363" t="s">
        <v>116</v>
      </c>
      <c r="GEQ93" s="363" t="s">
        <v>116</v>
      </c>
      <c r="GER93" s="363" t="s">
        <v>116</v>
      </c>
      <c r="GES93" s="363" t="s">
        <v>116</v>
      </c>
      <c r="GET93" s="363" t="s">
        <v>116</v>
      </c>
      <c r="GEU93" s="363" t="s">
        <v>116</v>
      </c>
      <c r="GEV93" s="363" t="s">
        <v>116</v>
      </c>
      <c r="GEW93" s="363" t="s">
        <v>116</v>
      </c>
      <c r="GEX93" s="363" t="s">
        <v>116</v>
      </c>
      <c r="GEY93" s="363" t="s">
        <v>116</v>
      </c>
      <c r="GEZ93" s="363" t="s">
        <v>116</v>
      </c>
      <c r="GFA93" s="363" t="s">
        <v>116</v>
      </c>
      <c r="GFB93" s="363" t="s">
        <v>116</v>
      </c>
      <c r="GFC93" s="363" t="s">
        <v>116</v>
      </c>
      <c r="GFD93" s="363" t="s">
        <v>116</v>
      </c>
      <c r="GFE93" s="363" t="s">
        <v>116</v>
      </c>
      <c r="GFF93" s="363" t="s">
        <v>116</v>
      </c>
      <c r="GFG93" s="363" t="s">
        <v>116</v>
      </c>
      <c r="GFH93" s="363" t="s">
        <v>116</v>
      </c>
      <c r="GFI93" s="363" t="s">
        <v>116</v>
      </c>
      <c r="GFJ93" s="363" t="s">
        <v>116</v>
      </c>
      <c r="GFK93" s="363" t="s">
        <v>116</v>
      </c>
      <c r="GFL93" s="363" t="s">
        <v>116</v>
      </c>
      <c r="GFM93" s="363" t="s">
        <v>116</v>
      </c>
      <c r="GFN93" s="363" t="s">
        <v>116</v>
      </c>
      <c r="GFO93" s="363" t="s">
        <v>116</v>
      </c>
      <c r="GFP93" s="363" t="s">
        <v>116</v>
      </c>
      <c r="GFQ93" s="363" t="s">
        <v>116</v>
      </c>
      <c r="GFR93" s="363" t="s">
        <v>116</v>
      </c>
      <c r="GFS93" s="363" t="s">
        <v>116</v>
      </c>
      <c r="GFT93" s="363" t="s">
        <v>116</v>
      </c>
      <c r="GFU93" s="363" t="s">
        <v>116</v>
      </c>
      <c r="GFV93" s="363" t="s">
        <v>116</v>
      </c>
      <c r="GFW93" s="363" t="s">
        <v>116</v>
      </c>
      <c r="GFX93" s="363" t="s">
        <v>116</v>
      </c>
      <c r="GFY93" s="363" t="s">
        <v>116</v>
      </c>
      <c r="GFZ93" s="363" t="s">
        <v>116</v>
      </c>
      <c r="GGA93" s="363" t="s">
        <v>116</v>
      </c>
      <c r="GGB93" s="363" t="s">
        <v>116</v>
      </c>
      <c r="GGC93" s="363" t="s">
        <v>116</v>
      </c>
      <c r="GGD93" s="363" t="s">
        <v>116</v>
      </c>
      <c r="GGE93" s="363" t="s">
        <v>116</v>
      </c>
      <c r="GGF93" s="363" t="s">
        <v>116</v>
      </c>
      <c r="GGG93" s="363" t="s">
        <v>116</v>
      </c>
      <c r="GGH93" s="363" t="s">
        <v>116</v>
      </c>
      <c r="GGI93" s="363" t="s">
        <v>116</v>
      </c>
      <c r="GGJ93" s="363" t="s">
        <v>116</v>
      </c>
      <c r="GGK93" s="363" t="s">
        <v>116</v>
      </c>
      <c r="GGL93" s="363" t="s">
        <v>116</v>
      </c>
      <c r="GGM93" s="363" t="s">
        <v>116</v>
      </c>
      <c r="GGN93" s="363" t="s">
        <v>116</v>
      </c>
      <c r="GGO93" s="363" t="s">
        <v>116</v>
      </c>
      <c r="GGP93" s="363" t="s">
        <v>116</v>
      </c>
      <c r="GGQ93" s="363" t="s">
        <v>116</v>
      </c>
      <c r="GGR93" s="363" t="s">
        <v>116</v>
      </c>
      <c r="GGS93" s="363" t="s">
        <v>116</v>
      </c>
      <c r="GGT93" s="363" t="s">
        <v>116</v>
      </c>
      <c r="GGU93" s="363" t="s">
        <v>116</v>
      </c>
      <c r="GGV93" s="363" t="s">
        <v>116</v>
      </c>
      <c r="GGW93" s="363" t="s">
        <v>116</v>
      </c>
      <c r="GGX93" s="363" t="s">
        <v>116</v>
      </c>
      <c r="GGY93" s="363" t="s">
        <v>116</v>
      </c>
      <c r="GGZ93" s="363" t="s">
        <v>116</v>
      </c>
      <c r="GHA93" s="363" t="s">
        <v>116</v>
      </c>
      <c r="GHB93" s="363" t="s">
        <v>116</v>
      </c>
      <c r="GHC93" s="363" t="s">
        <v>116</v>
      </c>
      <c r="GHD93" s="363" t="s">
        <v>116</v>
      </c>
      <c r="GHE93" s="363" t="s">
        <v>116</v>
      </c>
      <c r="GHF93" s="363" t="s">
        <v>116</v>
      </c>
      <c r="GHG93" s="363" t="s">
        <v>116</v>
      </c>
      <c r="GHH93" s="363" t="s">
        <v>116</v>
      </c>
      <c r="GHI93" s="363" t="s">
        <v>116</v>
      </c>
      <c r="GHJ93" s="363" t="s">
        <v>116</v>
      </c>
      <c r="GHK93" s="363" t="s">
        <v>116</v>
      </c>
      <c r="GHL93" s="363" t="s">
        <v>116</v>
      </c>
      <c r="GHM93" s="363" t="s">
        <v>116</v>
      </c>
      <c r="GHN93" s="363" t="s">
        <v>116</v>
      </c>
      <c r="GHO93" s="363" t="s">
        <v>116</v>
      </c>
      <c r="GHP93" s="363" t="s">
        <v>116</v>
      </c>
      <c r="GHQ93" s="363" t="s">
        <v>116</v>
      </c>
      <c r="GHR93" s="363" t="s">
        <v>116</v>
      </c>
      <c r="GHS93" s="363" t="s">
        <v>116</v>
      </c>
      <c r="GHT93" s="363" t="s">
        <v>116</v>
      </c>
      <c r="GHU93" s="363" t="s">
        <v>116</v>
      </c>
      <c r="GHV93" s="363" t="s">
        <v>116</v>
      </c>
      <c r="GHW93" s="363" t="s">
        <v>116</v>
      </c>
      <c r="GHX93" s="363" t="s">
        <v>116</v>
      </c>
      <c r="GHY93" s="363" t="s">
        <v>116</v>
      </c>
      <c r="GHZ93" s="363" t="s">
        <v>116</v>
      </c>
      <c r="GIA93" s="363" t="s">
        <v>116</v>
      </c>
      <c r="GIB93" s="363" t="s">
        <v>116</v>
      </c>
      <c r="GIC93" s="363" t="s">
        <v>116</v>
      </c>
      <c r="GID93" s="363" t="s">
        <v>116</v>
      </c>
      <c r="GIE93" s="363" t="s">
        <v>116</v>
      </c>
      <c r="GIF93" s="363" t="s">
        <v>116</v>
      </c>
      <c r="GIG93" s="363" t="s">
        <v>116</v>
      </c>
      <c r="GIH93" s="363" t="s">
        <v>116</v>
      </c>
      <c r="GII93" s="363" t="s">
        <v>116</v>
      </c>
      <c r="GIJ93" s="363" t="s">
        <v>116</v>
      </c>
      <c r="GIK93" s="363" t="s">
        <v>116</v>
      </c>
      <c r="GIL93" s="363" t="s">
        <v>116</v>
      </c>
      <c r="GIM93" s="363" t="s">
        <v>116</v>
      </c>
      <c r="GIN93" s="363" t="s">
        <v>116</v>
      </c>
      <c r="GIO93" s="363" t="s">
        <v>116</v>
      </c>
      <c r="GIP93" s="363" t="s">
        <v>116</v>
      </c>
      <c r="GIQ93" s="363" t="s">
        <v>116</v>
      </c>
      <c r="GIR93" s="363" t="s">
        <v>116</v>
      </c>
      <c r="GIS93" s="363" t="s">
        <v>116</v>
      </c>
      <c r="GIT93" s="363" t="s">
        <v>116</v>
      </c>
      <c r="GIU93" s="363" t="s">
        <v>116</v>
      </c>
      <c r="GIV93" s="363" t="s">
        <v>116</v>
      </c>
      <c r="GIW93" s="363" t="s">
        <v>116</v>
      </c>
      <c r="GIX93" s="363" t="s">
        <v>116</v>
      </c>
      <c r="GIY93" s="363" t="s">
        <v>116</v>
      </c>
      <c r="GIZ93" s="363" t="s">
        <v>116</v>
      </c>
      <c r="GJA93" s="363" t="s">
        <v>116</v>
      </c>
      <c r="GJB93" s="363" t="s">
        <v>116</v>
      </c>
      <c r="GJC93" s="363" t="s">
        <v>116</v>
      </c>
      <c r="GJD93" s="363" t="s">
        <v>116</v>
      </c>
      <c r="GJE93" s="363" t="s">
        <v>116</v>
      </c>
      <c r="GJF93" s="363" t="s">
        <v>116</v>
      </c>
      <c r="GJG93" s="363" t="s">
        <v>116</v>
      </c>
      <c r="GJH93" s="363" t="s">
        <v>116</v>
      </c>
      <c r="GJI93" s="363" t="s">
        <v>116</v>
      </c>
      <c r="GJJ93" s="363" t="s">
        <v>116</v>
      </c>
      <c r="GJK93" s="363" t="s">
        <v>116</v>
      </c>
      <c r="GJL93" s="363" t="s">
        <v>116</v>
      </c>
      <c r="GJM93" s="363" t="s">
        <v>116</v>
      </c>
      <c r="GJN93" s="363" t="s">
        <v>116</v>
      </c>
      <c r="GJO93" s="363" t="s">
        <v>116</v>
      </c>
      <c r="GJP93" s="363" t="s">
        <v>116</v>
      </c>
      <c r="GJQ93" s="363" t="s">
        <v>116</v>
      </c>
      <c r="GJR93" s="363" t="s">
        <v>116</v>
      </c>
      <c r="GJS93" s="363" t="s">
        <v>116</v>
      </c>
      <c r="GJT93" s="363" t="s">
        <v>116</v>
      </c>
      <c r="GJU93" s="363" t="s">
        <v>116</v>
      </c>
      <c r="GJV93" s="363" t="s">
        <v>116</v>
      </c>
      <c r="GJW93" s="363" t="s">
        <v>116</v>
      </c>
      <c r="GJX93" s="363" t="s">
        <v>116</v>
      </c>
      <c r="GJY93" s="363" t="s">
        <v>116</v>
      </c>
      <c r="GJZ93" s="363" t="s">
        <v>116</v>
      </c>
      <c r="GKA93" s="363" t="s">
        <v>116</v>
      </c>
      <c r="GKB93" s="363" t="s">
        <v>116</v>
      </c>
      <c r="GKC93" s="363" t="s">
        <v>116</v>
      </c>
      <c r="GKD93" s="363" t="s">
        <v>116</v>
      </c>
      <c r="GKE93" s="363" t="s">
        <v>116</v>
      </c>
      <c r="GKF93" s="363" t="s">
        <v>116</v>
      </c>
      <c r="GKG93" s="363" t="s">
        <v>116</v>
      </c>
      <c r="GKH93" s="363" t="s">
        <v>116</v>
      </c>
      <c r="GKI93" s="363" t="s">
        <v>116</v>
      </c>
      <c r="GKJ93" s="363" t="s">
        <v>116</v>
      </c>
      <c r="GKK93" s="363" t="s">
        <v>116</v>
      </c>
      <c r="GKL93" s="363" t="s">
        <v>116</v>
      </c>
      <c r="GKM93" s="363" t="s">
        <v>116</v>
      </c>
      <c r="GKN93" s="363" t="s">
        <v>116</v>
      </c>
      <c r="GKO93" s="363" t="s">
        <v>116</v>
      </c>
      <c r="GKP93" s="363" t="s">
        <v>116</v>
      </c>
      <c r="GKQ93" s="363" t="s">
        <v>116</v>
      </c>
      <c r="GKR93" s="363" t="s">
        <v>116</v>
      </c>
      <c r="GKS93" s="363" t="s">
        <v>116</v>
      </c>
      <c r="GKT93" s="363" t="s">
        <v>116</v>
      </c>
      <c r="GKU93" s="363" t="s">
        <v>116</v>
      </c>
      <c r="GKV93" s="363" t="s">
        <v>116</v>
      </c>
      <c r="GKW93" s="363" t="s">
        <v>116</v>
      </c>
      <c r="GKX93" s="363" t="s">
        <v>116</v>
      </c>
      <c r="GKY93" s="363" t="s">
        <v>116</v>
      </c>
      <c r="GKZ93" s="363" t="s">
        <v>116</v>
      </c>
      <c r="GLA93" s="363" t="s">
        <v>116</v>
      </c>
      <c r="GLB93" s="363" t="s">
        <v>116</v>
      </c>
      <c r="GLC93" s="363" t="s">
        <v>116</v>
      </c>
      <c r="GLD93" s="363" t="s">
        <v>116</v>
      </c>
      <c r="GLE93" s="363" t="s">
        <v>116</v>
      </c>
      <c r="GLF93" s="363" t="s">
        <v>116</v>
      </c>
      <c r="GLG93" s="363" t="s">
        <v>116</v>
      </c>
      <c r="GLH93" s="363" t="s">
        <v>116</v>
      </c>
      <c r="GLI93" s="363" t="s">
        <v>116</v>
      </c>
      <c r="GLJ93" s="363" t="s">
        <v>116</v>
      </c>
      <c r="GLK93" s="363" t="s">
        <v>116</v>
      </c>
      <c r="GLL93" s="363" t="s">
        <v>116</v>
      </c>
      <c r="GLM93" s="363" t="s">
        <v>116</v>
      </c>
      <c r="GLN93" s="363" t="s">
        <v>116</v>
      </c>
      <c r="GLO93" s="363" t="s">
        <v>116</v>
      </c>
      <c r="GLP93" s="363" t="s">
        <v>116</v>
      </c>
      <c r="GLQ93" s="363" t="s">
        <v>116</v>
      </c>
      <c r="GLR93" s="363" t="s">
        <v>116</v>
      </c>
      <c r="GLS93" s="363" t="s">
        <v>116</v>
      </c>
      <c r="GLT93" s="363" t="s">
        <v>116</v>
      </c>
      <c r="GLU93" s="363" t="s">
        <v>116</v>
      </c>
      <c r="GLV93" s="363" t="s">
        <v>116</v>
      </c>
      <c r="GLW93" s="363" t="s">
        <v>116</v>
      </c>
      <c r="GLX93" s="363" t="s">
        <v>116</v>
      </c>
      <c r="GLY93" s="363" t="s">
        <v>116</v>
      </c>
      <c r="GLZ93" s="363" t="s">
        <v>116</v>
      </c>
      <c r="GMA93" s="363" t="s">
        <v>116</v>
      </c>
      <c r="GMB93" s="363" t="s">
        <v>116</v>
      </c>
      <c r="GMC93" s="363" t="s">
        <v>116</v>
      </c>
      <c r="GMD93" s="363" t="s">
        <v>116</v>
      </c>
      <c r="GME93" s="363" t="s">
        <v>116</v>
      </c>
      <c r="GMF93" s="363" t="s">
        <v>116</v>
      </c>
      <c r="GMG93" s="363" t="s">
        <v>116</v>
      </c>
      <c r="GMH93" s="363" t="s">
        <v>116</v>
      </c>
      <c r="GMI93" s="363" t="s">
        <v>116</v>
      </c>
      <c r="GMJ93" s="363" t="s">
        <v>116</v>
      </c>
      <c r="GMK93" s="363" t="s">
        <v>116</v>
      </c>
      <c r="GML93" s="363" t="s">
        <v>116</v>
      </c>
      <c r="GMM93" s="363" t="s">
        <v>116</v>
      </c>
      <c r="GMN93" s="363" t="s">
        <v>116</v>
      </c>
      <c r="GMO93" s="363" t="s">
        <v>116</v>
      </c>
      <c r="GMP93" s="363" t="s">
        <v>116</v>
      </c>
      <c r="GMQ93" s="363" t="s">
        <v>116</v>
      </c>
      <c r="GMR93" s="363" t="s">
        <v>116</v>
      </c>
      <c r="GMS93" s="363" t="s">
        <v>116</v>
      </c>
      <c r="GMT93" s="363" t="s">
        <v>116</v>
      </c>
      <c r="GMU93" s="363" t="s">
        <v>116</v>
      </c>
      <c r="GMV93" s="363" t="s">
        <v>116</v>
      </c>
      <c r="GMW93" s="363" t="s">
        <v>116</v>
      </c>
      <c r="GMX93" s="363" t="s">
        <v>116</v>
      </c>
      <c r="GMY93" s="363" t="s">
        <v>116</v>
      </c>
      <c r="GMZ93" s="363" t="s">
        <v>116</v>
      </c>
      <c r="GNA93" s="363" t="s">
        <v>116</v>
      </c>
      <c r="GNB93" s="363" t="s">
        <v>116</v>
      </c>
      <c r="GNC93" s="363" t="s">
        <v>116</v>
      </c>
      <c r="GND93" s="363" t="s">
        <v>116</v>
      </c>
      <c r="GNE93" s="363" t="s">
        <v>116</v>
      </c>
      <c r="GNF93" s="363" t="s">
        <v>116</v>
      </c>
      <c r="GNG93" s="363" t="s">
        <v>116</v>
      </c>
      <c r="GNH93" s="363" t="s">
        <v>116</v>
      </c>
      <c r="GNI93" s="363" t="s">
        <v>116</v>
      </c>
      <c r="GNJ93" s="363" t="s">
        <v>116</v>
      </c>
      <c r="GNK93" s="363" t="s">
        <v>116</v>
      </c>
      <c r="GNL93" s="363" t="s">
        <v>116</v>
      </c>
      <c r="GNM93" s="363" t="s">
        <v>116</v>
      </c>
      <c r="GNN93" s="363" t="s">
        <v>116</v>
      </c>
      <c r="GNO93" s="363" t="s">
        <v>116</v>
      </c>
      <c r="GNP93" s="363" t="s">
        <v>116</v>
      </c>
      <c r="GNQ93" s="363" t="s">
        <v>116</v>
      </c>
      <c r="GNR93" s="363" t="s">
        <v>116</v>
      </c>
      <c r="GNS93" s="363" t="s">
        <v>116</v>
      </c>
      <c r="GNT93" s="363" t="s">
        <v>116</v>
      </c>
      <c r="GNU93" s="363" t="s">
        <v>116</v>
      </c>
      <c r="GNV93" s="363" t="s">
        <v>116</v>
      </c>
      <c r="GNW93" s="363" t="s">
        <v>116</v>
      </c>
      <c r="GNX93" s="363" t="s">
        <v>116</v>
      </c>
      <c r="GNY93" s="363" t="s">
        <v>116</v>
      </c>
      <c r="GNZ93" s="363" t="s">
        <v>116</v>
      </c>
      <c r="GOA93" s="363" t="s">
        <v>116</v>
      </c>
      <c r="GOB93" s="363" t="s">
        <v>116</v>
      </c>
      <c r="GOC93" s="363" t="s">
        <v>116</v>
      </c>
      <c r="GOD93" s="363" t="s">
        <v>116</v>
      </c>
      <c r="GOE93" s="363" t="s">
        <v>116</v>
      </c>
      <c r="GOF93" s="363" t="s">
        <v>116</v>
      </c>
      <c r="GOG93" s="363" t="s">
        <v>116</v>
      </c>
      <c r="GOH93" s="363" t="s">
        <v>116</v>
      </c>
      <c r="GOI93" s="363" t="s">
        <v>116</v>
      </c>
      <c r="GOJ93" s="363" t="s">
        <v>116</v>
      </c>
      <c r="GOK93" s="363" t="s">
        <v>116</v>
      </c>
      <c r="GOL93" s="363" t="s">
        <v>116</v>
      </c>
      <c r="GOM93" s="363" t="s">
        <v>116</v>
      </c>
      <c r="GON93" s="363" t="s">
        <v>116</v>
      </c>
      <c r="GOO93" s="363" t="s">
        <v>116</v>
      </c>
      <c r="GOP93" s="363" t="s">
        <v>116</v>
      </c>
      <c r="GOQ93" s="363" t="s">
        <v>116</v>
      </c>
      <c r="GOR93" s="363" t="s">
        <v>116</v>
      </c>
      <c r="GOS93" s="363" t="s">
        <v>116</v>
      </c>
      <c r="GOT93" s="363" t="s">
        <v>116</v>
      </c>
      <c r="GOU93" s="363" t="s">
        <v>116</v>
      </c>
      <c r="GOV93" s="363" t="s">
        <v>116</v>
      </c>
      <c r="GOW93" s="363" t="s">
        <v>116</v>
      </c>
      <c r="GOX93" s="363" t="s">
        <v>116</v>
      </c>
      <c r="GOY93" s="363" t="s">
        <v>116</v>
      </c>
      <c r="GOZ93" s="363" t="s">
        <v>116</v>
      </c>
      <c r="GPA93" s="363" t="s">
        <v>116</v>
      </c>
      <c r="GPB93" s="363" t="s">
        <v>116</v>
      </c>
      <c r="GPC93" s="363" t="s">
        <v>116</v>
      </c>
      <c r="GPD93" s="363" t="s">
        <v>116</v>
      </c>
      <c r="GPE93" s="363" t="s">
        <v>116</v>
      </c>
      <c r="GPF93" s="363" t="s">
        <v>116</v>
      </c>
      <c r="GPG93" s="363" t="s">
        <v>116</v>
      </c>
      <c r="GPH93" s="363" t="s">
        <v>116</v>
      </c>
      <c r="GPI93" s="363" t="s">
        <v>116</v>
      </c>
      <c r="GPJ93" s="363" t="s">
        <v>116</v>
      </c>
      <c r="GPK93" s="363" t="s">
        <v>116</v>
      </c>
      <c r="GPL93" s="363" t="s">
        <v>116</v>
      </c>
      <c r="GPM93" s="363" t="s">
        <v>116</v>
      </c>
      <c r="GPN93" s="363" t="s">
        <v>116</v>
      </c>
      <c r="GPO93" s="363" t="s">
        <v>116</v>
      </c>
      <c r="GPP93" s="363" t="s">
        <v>116</v>
      </c>
      <c r="GPQ93" s="363" t="s">
        <v>116</v>
      </c>
      <c r="GPR93" s="363" t="s">
        <v>116</v>
      </c>
      <c r="GPS93" s="363" t="s">
        <v>116</v>
      </c>
      <c r="GPT93" s="363" t="s">
        <v>116</v>
      </c>
      <c r="GPU93" s="363" t="s">
        <v>116</v>
      </c>
      <c r="GPV93" s="363" t="s">
        <v>116</v>
      </c>
      <c r="GPW93" s="363" t="s">
        <v>116</v>
      </c>
      <c r="GPX93" s="363" t="s">
        <v>116</v>
      </c>
      <c r="GPY93" s="363" t="s">
        <v>116</v>
      </c>
      <c r="GPZ93" s="363" t="s">
        <v>116</v>
      </c>
      <c r="GQA93" s="363" t="s">
        <v>116</v>
      </c>
      <c r="GQB93" s="363" t="s">
        <v>116</v>
      </c>
      <c r="GQC93" s="363" t="s">
        <v>116</v>
      </c>
      <c r="GQD93" s="363" t="s">
        <v>116</v>
      </c>
      <c r="GQE93" s="363" t="s">
        <v>116</v>
      </c>
      <c r="GQF93" s="363" t="s">
        <v>116</v>
      </c>
      <c r="GQG93" s="363" t="s">
        <v>116</v>
      </c>
      <c r="GQH93" s="363" t="s">
        <v>116</v>
      </c>
      <c r="GQI93" s="363" t="s">
        <v>116</v>
      </c>
      <c r="GQJ93" s="363" t="s">
        <v>116</v>
      </c>
      <c r="GQK93" s="363" t="s">
        <v>116</v>
      </c>
      <c r="GQL93" s="363" t="s">
        <v>116</v>
      </c>
      <c r="GQM93" s="363" t="s">
        <v>116</v>
      </c>
      <c r="GQN93" s="363" t="s">
        <v>116</v>
      </c>
      <c r="GQO93" s="363" t="s">
        <v>116</v>
      </c>
      <c r="GQP93" s="363" t="s">
        <v>116</v>
      </c>
      <c r="GQQ93" s="363" t="s">
        <v>116</v>
      </c>
      <c r="GQR93" s="363" t="s">
        <v>116</v>
      </c>
      <c r="GQS93" s="363" t="s">
        <v>116</v>
      </c>
      <c r="GQT93" s="363" t="s">
        <v>116</v>
      </c>
      <c r="GQU93" s="363" t="s">
        <v>116</v>
      </c>
      <c r="GQV93" s="363" t="s">
        <v>116</v>
      </c>
      <c r="GQW93" s="363" t="s">
        <v>116</v>
      </c>
      <c r="GQX93" s="363" t="s">
        <v>116</v>
      </c>
      <c r="GQY93" s="363" t="s">
        <v>116</v>
      </c>
      <c r="GQZ93" s="363" t="s">
        <v>116</v>
      </c>
      <c r="GRA93" s="363" t="s">
        <v>116</v>
      </c>
      <c r="GRB93" s="363" t="s">
        <v>116</v>
      </c>
      <c r="GRC93" s="363" t="s">
        <v>116</v>
      </c>
      <c r="GRD93" s="363" t="s">
        <v>116</v>
      </c>
      <c r="GRE93" s="363" t="s">
        <v>116</v>
      </c>
      <c r="GRF93" s="363" t="s">
        <v>116</v>
      </c>
      <c r="GRG93" s="363" t="s">
        <v>116</v>
      </c>
      <c r="GRH93" s="363" t="s">
        <v>116</v>
      </c>
      <c r="GRI93" s="363" t="s">
        <v>116</v>
      </c>
      <c r="GRJ93" s="363" t="s">
        <v>116</v>
      </c>
      <c r="GRK93" s="363" t="s">
        <v>116</v>
      </c>
      <c r="GRL93" s="363" t="s">
        <v>116</v>
      </c>
      <c r="GRM93" s="363" t="s">
        <v>116</v>
      </c>
      <c r="GRN93" s="363" t="s">
        <v>116</v>
      </c>
      <c r="GRO93" s="363" t="s">
        <v>116</v>
      </c>
      <c r="GRP93" s="363" t="s">
        <v>116</v>
      </c>
      <c r="GRQ93" s="363" t="s">
        <v>116</v>
      </c>
      <c r="GRR93" s="363" t="s">
        <v>116</v>
      </c>
      <c r="GRS93" s="363" t="s">
        <v>116</v>
      </c>
      <c r="GRT93" s="363" t="s">
        <v>116</v>
      </c>
      <c r="GRU93" s="363" t="s">
        <v>116</v>
      </c>
      <c r="GRV93" s="363" t="s">
        <v>116</v>
      </c>
      <c r="GRW93" s="363" t="s">
        <v>116</v>
      </c>
      <c r="GRX93" s="363" t="s">
        <v>116</v>
      </c>
      <c r="GRY93" s="363" t="s">
        <v>116</v>
      </c>
      <c r="GRZ93" s="363" t="s">
        <v>116</v>
      </c>
      <c r="GSA93" s="363" t="s">
        <v>116</v>
      </c>
      <c r="GSB93" s="363" t="s">
        <v>116</v>
      </c>
      <c r="GSC93" s="363" t="s">
        <v>116</v>
      </c>
      <c r="GSD93" s="363" t="s">
        <v>116</v>
      </c>
      <c r="GSE93" s="363" t="s">
        <v>116</v>
      </c>
      <c r="GSF93" s="363" t="s">
        <v>116</v>
      </c>
      <c r="GSG93" s="363" t="s">
        <v>116</v>
      </c>
      <c r="GSH93" s="363" t="s">
        <v>116</v>
      </c>
      <c r="GSI93" s="363" t="s">
        <v>116</v>
      </c>
      <c r="GSJ93" s="363" t="s">
        <v>116</v>
      </c>
      <c r="GSK93" s="363" t="s">
        <v>116</v>
      </c>
      <c r="GSL93" s="363" t="s">
        <v>116</v>
      </c>
      <c r="GSM93" s="363" t="s">
        <v>116</v>
      </c>
      <c r="GSN93" s="363" t="s">
        <v>116</v>
      </c>
      <c r="GSO93" s="363" t="s">
        <v>116</v>
      </c>
      <c r="GSP93" s="363" t="s">
        <v>116</v>
      </c>
      <c r="GSQ93" s="363" t="s">
        <v>116</v>
      </c>
      <c r="GSR93" s="363" t="s">
        <v>116</v>
      </c>
      <c r="GSS93" s="363" t="s">
        <v>116</v>
      </c>
      <c r="GST93" s="363" t="s">
        <v>116</v>
      </c>
      <c r="GSU93" s="363" t="s">
        <v>116</v>
      </c>
      <c r="GSV93" s="363" t="s">
        <v>116</v>
      </c>
      <c r="GSW93" s="363" t="s">
        <v>116</v>
      </c>
      <c r="GSX93" s="363" t="s">
        <v>116</v>
      </c>
      <c r="GSY93" s="363" t="s">
        <v>116</v>
      </c>
      <c r="GSZ93" s="363" t="s">
        <v>116</v>
      </c>
      <c r="GTA93" s="363" t="s">
        <v>116</v>
      </c>
      <c r="GTB93" s="363" t="s">
        <v>116</v>
      </c>
      <c r="GTC93" s="363" t="s">
        <v>116</v>
      </c>
      <c r="GTD93" s="363" t="s">
        <v>116</v>
      </c>
      <c r="GTE93" s="363" t="s">
        <v>116</v>
      </c>
      <c r="GTF93" s="363" t="s">
        <v>116</v>
      </c>
      <c r="GTG93" s="363" t="s">
        <v>116</v>
      </c>
      <c r="GTH93" s="363" t="s">
        <v>116</v>
      </c>
      <c r="GTI93" s="363" t="s">
        <v>116</v>
      </c>
      <c r="GTJ93" s="363" t="s">
        <v>116</v>
      </c>
      <c r="GTK93" s="363" t="s">
        <v>116</v>
      </c>
      <c r="GTL93" s="363" t="s">
        <v>116</v>
      </c>
      <c r="GTM93" s="363" t="s">
        <v>116</v>
      </c>
      <c r="GTN93" s="363" t="s">
        <v>116</v>
      </c>
      <c r="GTO93" s="363" t="s">
        <v>116</v>
      </c>
      <c r="GTP93" s="363" t="s">
        <v>116</v>
      </c>
      <c r="GTQ93" s="363" t="s">
        <v>116</v>
      </c>
      <c r="GTR93" s="363" t="s">
        <v>116</v>
      </c>
      <c r="GTS93" s="363" t="s">
        <v>116</v>
      </c>
      <c r="GTT93" s="363" t="s">
        <v>116</v>
      </c>
      <c r="GTU93" s="363" t="s">
        <v>116</v>
      </c>
      <c r="GTV93" s="363" t="s">
        <v>116</v>
      </c>
      <c r="GTW93" s="363" t="s">
        <v>116</v>
      </c>
      <c r="GTX93" s="363" t="s">
        <v>116</v>
      </c>
      <c r="GTY93" s="363" t="s">
        <v>116</v>
      </c>
      <c r="GTZ93" s="363" t="s">
        <v>116</v>
      </c>
      <c r="GUA93" s="363" t="s">
        <v>116</v>
      </c>
      <c r="GUB93" s="363" t="s">
        <v>116</v>
      </c>
      <c r="GUC93" s="363" t="s">
        <v>116</v>
      </c>
      <c r="GUD93" s="363" t="s">
        <v>116</v>
      </c>
      <c r="GUE93" s="363" t="s">
        <v>116</v>
      </c>
      <c r="GUF93" s="363" t="s">
        <v>116</v>
      </c>
      <c r="GUG93" s="363" t="s">
        <v>116</v>
      </c>
      <c r="GUH93" s="363" t="s">
        <v>116</v>
      </c>
      <c r="GUI93" s="363" t="s">
        <v>116</v>
      </c>
      <c r="GUJ93" s="363" t="s">
        <v>116</v>
      </c>
      <c r="GUK93" s="363" t="s">
        <v>116</v>
      </c>
      <c r="GUL93" s="363" t="s">
        <v>116</v>
      </c>
      <c r="GUM93" s="363" t="s">
        <v>116</v>
      </c>
      <c r="GUN93" s="363" t="s">
        <v>116</v>
      </c>
      <c r="GUO93" s="363" t="s">
        <v>116</v>
      </c>
      <c r="GUP93" s="363" t="s">
        <v>116</v>
      </c>
      <c r="GUQ93" s="363" t="s">
        <v>116</v>
      </c>
      <c r="GUR93" s="363" t="s">
        <v>116</v>
      </c>
      <c r="GUS93" s="363" t="s">
        <v>116</v>
      </c>
      <c r="GUT93" s="363" t="s">
        <v>116</v>
      </c>
      <c r="GUU93" s="363" t="s">
        <v>116</v>
      </c>
      <c r="GUV93" s="363" t="s">
        <v>116</v>
      </c>
      <c r="GUW93" s="363" t="s">
        <v>116</v>
      </c>
      <c r="GUX93" s="363" t="s">
        <v>116</v>
      </c>
      <c r="GUY93" s="363" t="s">
        <v>116</v>
      </c>
      <c r="GUZ93" s="363" t="s">
        <v>116</v>
      </c>
      <c r="GVA93" s="363" t="s">
        <v>116</v>
      </c>
      <c r="GVB93" s="363" t="s">
        <v>116</v>
      </c>
      <c r="GVC93" s="363" t="s">
        <v>116</v>
      </c>
      <c r="GVD93" s="363" t="s">
        <v>116</v>
      </c>
      <c r="GVE93" s="363" t="s">
        <v>116</v>
      </c>
      <c r="GVF93" s="363" t="s">
        <v>116</v>
      </c>
      <c r="GVG93" s="363" t="s">
        <v>116</v>
      </c>
      <c r="GVH93" s="363" t="s">
        <v>116</v>
      </c>
      <c r="GVI93" s="363" t="s">
        <v>116</v>
      </c>
      <c r="GVJ93" s="363" t="s">
        <v>116</v>
      </c>
      <c r="GVK93" s="363" t="s">
        <v>116</v>
      </c>
      <c r="GVL93" s="363" t="s">
        <v>116</v>
      </c>
      <c r="GVM93" s="363" t="s">
        <v>116</v>
      </c>
      <c r="GVN93" s="363" t="s">
        <v>116</v>
      </c>
      <c r="GVO93" s="363" t="s">
        <v>116</v>
      </c>
      <c r="GVP93" s="363" t="s">
        <v>116</v>
      </c>
      <c r="GVQ93" s="363" t="s">
        <v>116</v>
      </c>
      <c r="GVR93" s="363" t="s">
        <v>116</v>
      </c>
      <c r="GVS93" s="363" t="s">
        <v>116</v>
      </c>
      <c r="GVT93" s="363" t="s">
        <v>116</v>
      </c>
      <c r="GVU93" s="363" t="s">
        <v>116</v>
      </c>
      <c r="GVV93" s="363" t="s">
        <v>116</v>
      </c>
      <c r="GVW93" s="363" t="s">
        <v>116</v>
      </c>
      <c r="GVX93" s="363" t="s">
        <v>116</v>
      </c>
      <c r="GVY93" s="363" t="s">
        <v>116</v>
      </c>
      <c r="GVZ93" s="363" t="s">
        <v>116</v>
      </c>
      <c r="GWA93" s="363" t="s">
        <v>116</v>
      </c>
      <c r="GWB93" s="363" t="s">
        <v>116</v>
      </c>
      <c r="GWC93" s="363" t="s">
        <v>116</v>
      </c>
      <c r="GWD93" s="363" t="s">
        <v>116</v>
      </c>
      <c r="GWE93" s="363" t="s">
        <v>116</v>
      </c>
      <c r="GWF93" s="363" t="s">
        <v>116</v>
      </c>
      <c r="GWG93" s="363" t="s">
        <v>116</v>
      </c>
      <c r="GWH93" s="363" t="s">
        <v>116</v>
      </c>
      <c r="GWI93" s="363" t="s">
        <v>116</v>
      </c>
      <c r="GWJ93" s="363" t="s">
        <v>116</v>
      </c>
      <c r="GWK93" s="363" t="s">
        <v>116</v>
      </c>
      <c r="GWL93" s="363" t="s">
        <v>116</v>
      </c>
      <c r="GWM93" s="363" t="s">
        <v>116</v>
      </c>
      <c r="GWN93" s="363" t="s">
        <v>116</v>
      </c>
      <c r="GWO93" s="363" t="s">
        <v>116</v>
      </c>
      <c r="GWP93" s="363" t="s">
        <v>116</v>
      </c>
      <c r="GWQ93" s="363" t="s">
        <v>116</v>
      </c>
      <c r="GWR93" s="363" t="s">
        <v>116</v>
      </c>
      <c r="GWS93" s="363" t="s">
        <v>116</v>
      </c>
      <c r="GWT93" s="363" t="s">
        <v>116</v>
      </c>
      <c r="GWU93" s="363" t="s">
        <v>116</v>
      </c>
      <c r="GWV93" s="363" t="s">
        <v>116</v>
      </c>
      <c r="GWW93" s="363" t="s">
        <v>116</v>
      </c>
      <c r="GWX93" s="363" t="s">
        <v>116</v>
      </c>
      <c r="GWY93" s="363" t="s">
        <v>116</v>
      </c>
      <c r="GWZ93" s="363" t="s">
        <v>116</v>
      </c>
      <c r="GXA93" s="363" t="s">
        <v>116</v>
      </c>
      <c r="GXB93" s="363" t="s">
        <v>116</v>
      </c>
      <c r="GXC93" s="363" t="s">
        <v>116</v>
      </c>
      <c r="GXD93" s="363" t="s">
        <v>116</v>
      </c>
      <c r="GXE93" s="363" t="s">
        <v>116</v>
      </c>
      <c r="GXF93" s="363" t="s">
        <v>116</v>
      </c>
      <c r="GXG93" s="363" t="s">
        <v>116</v>
      </c>
      <c r="GXH93" s="363" t="s">
        <v>116</v>
      </c>
      <c r="GXI93" s="363" t="s">
        <v>116</v>
      </c>
      <c r="GXJ93" s="363" t="s">
        <v>116</v>
      </c>
      <c r="GXK93" s="363" t="s">
        <v>116</v>
      </c>
      <c r="GXL93" s="363" t="s">
        <v>116</v>
      </c>
      <c r="GXM93" s="363" t="s">
        <v>116</v>
      </c>
      <c r="GXN93" s="363" t="s">
        <v>116</v>
      </c>
      <c r="GXO93" s="363" t="s">
        <v>116</v>
      </c>
      <c r="GXP93" s="363" t="s">
        <v>116</v>
      </c>
      <c r="GXQ93" s="363" t="s">
        <v>116</v>
      </c>
      <c r="GXR93" s="363" t="s">
        <v>116</v>
      </c>
      <c r="GXS93" s="363" t="s">
        <v>116</v>
      </c>
      <c r="GXT93" s="363" t="s">
        <v>116</v>
      </c>
      <c r="GXU93" s="363" t="s">
        <v>116</v>
      </c>
      <c r="GXV93" s="363" t="s">
        <v>116</v>
      </c>
      <c r="GXW93" s="363" t="s">
        <v>116</v>
      </c>
      <c r="GXX93" s="363" t="s">
        <v>116</v>
      </c>
      <c r="GXY93" s="363" t="s">
        <v>116</v>
      </c>
      <c r="GXZ93" s="363" t="s">
        <v>116</v>
      </c>
      <c r="GYA93" s="363" t="s">
        <v>116</v>
      </c>
      <c r="GYB93" s="363" t="s">
        <v>116</v>
      </c>
      <c r="GYC93" s="363" t="s">
        <v>116</v>
      </c>
      <c r="GYD93" s="363" t="s">
        <v>116</v>
      </c>
      <c r="GYE93" s="363" t="s">
        <v>116</v>
      </c>
      <c r="GYF93" s="363" t="s">
        <v>116</v>
      </c>
      <c r="GYG93" s="363" t="s">
        <v>116</v>
      </c>
      <c r="GYH93" s="363" t="s">
        <v>116</v>
      </c>
      <c r="GYI93" s="363" t="s">
        <v>116</v>
      </c>
      <c r="GYJ93" s="363" t="s">
        <v>116</v>
      </c>
      <c r="GYK93" s="363" t="s">
        <v>116</v>
      </c>
      <c r="GYL93" s="363" t="s">
        <v>116</v>
      </c>
      <c r="GYM93" s="363" t="s">
        <v>116</v>
      </c>
      <c r="GYN93" s="363" t="s">
        <v>116</v>
      </c>
      <c r="GYO93" s="363" t="s">
        <v>116</v>
      </c>
      <c r="GYP93" s="363" t="s">
        <v>116</v>
      </c>
      <c r="GYQ93" s="363" t="s">
        <v>116</v>
      </c>
      <c r="GYR93" s="363" t="s">
        <v>116</v>
      </c>
      <c r="GYS93" s="363" t="s">
        <v>116</v>
      </c>
      <c r="GYT93" s="363" t="s">
        <v>116</v>
      </c>
      <c r="GYU93" s="363" t="s">
        <v>116</v>
      </c>
      <c r="GYV93" s="363" t="s">
        <v>116</v>
      </c>
      <c r="GYW93" s="363" t="s">
        <v>116</v>
      </c>
      <c r="GYX93" s="363" t="s">
        <v>116</v>
      </c>
      <c r="GYY93" s="363" t="s">
        <v>116</v>
      </c>
      <c r="GYZ93" s="363" t="s">
        <v>116</v>
      </c>
      <c r="GZA93" s="363" t="s">
        <v>116</v>
      </c>
      <c r="GZB93" s="363" t="s">
        <v>116</v>
      </c>
      <c r="GZC93" s="363" t="s">
        <v>116</v>
      </c>
      <c r="GZD93" s="363" t="s">
        <v>116</v>
      </c>
      <c r="GZE93" s="363" t="s">
        <v>116</v>
      </c>
      <c r="GZF93" s="363" t="s">
        <v>116</v>
      </c>
      <c r="GZG93" s="363" t="s">
        <v>116</v>
      </c>
      <c r="GZH93" s="363" t="s">
        <v>116</v>
      </c>
      <c r="GZI93" s="363" t="s">
        <v>116</v>
      </c>
      <c r="GZJ93" s="363" t="s">
        <v>116</v>
      </c>
      <c r="GZK93" s="363" t="s">
        <v>116</v>
      </c>
      <c r="GZL93" s="363" t="s">
        <v>116</v>
      </c>
      <c r="GZM93" s="363" t="s">
        <v>116</v>
      </c>
      <c r="GZN93" s="363" t="s">
        <v>116</v>
      </c>
      <c r="GZO93" s="363" t="s">
        <v>116</v>
      </c>
      <c r="GZP93" s="363" t="s">
        <v>116</v>
      </c>
      <c r="GZQ93" s="363" t="s">
        <v>116</v>
      </c>
      <c r="GZR93" s="363" t="s">
        <v>116</v>
      </c>
      <c r="GZS93" s="363" t="s">
        <v>116</v>
      </c>
      <c r="GZT93" s="363" t="s">
        <v>116</v>
      </c>
      <c r="GZU93" s="363" t="s">
        <v>116</v>
      </c>
      <c r="GZV93" s="363" t="s">
        <v>116</v>
      </c>
      <c r="GZW93" s="363" t="s">
        <v>116</v>
      </c>
      <c r="GZX93" s="363" t="s">
        <v>116</v>
      </c>
      <c r="GZY93" s="363" t="s">
        <v>116</v>
      </c>
      <c r="GZZ93" s="363" t="s">
        <v>116</v>
      </c>
      <c r="HAA93" s="363" t="s">
        <v>116</v>
      </c>
      <c r="HAB93" s="363" t="s">
        <v>116</v>
      </c>
      <c r="HAC93" s="363" t="s">
        <v>116</v>
      </c>
      <c r="HAD93" s="363" t="s">
        <v>116</v>
      </c>
      <c r="HAE93" s="363" t="s">
        <v>116</v>
      </c>
      <c r="HAF93" s="363" t="s">
        <v>116</v>
      </c>
      <c r="HAG93" s="363" t="s">
        <v>116</v>
      </c>
      <c r="HAH93" s="363" t="s">
        <v>116</v>
      </c>
      <c r="HAI93" s="363" t="s">
        <v>116</v>
      </c>
      <c r="HAJ93" s="363" t="s">
        <v>116</v>
      </c>
      <c r="HAK93" s="363" t="s">
        <v>116</v>
      </c>
      <c r="HAL93" s="363" t="s">
        <v>116</v>
      </c>
      <c r="HAM93" s="363" t="s">
        <v>116</v>
      </c>
      <c r="HAN93" s="363" t="s">
        <v>116</v>
      </c>
      <c r="HAO93" s="363" t="s">
        <v>116</v>
      </c>
      <c r="HAP93" s="363" t="s">
        <v>116</v>
      </c>
      <c r="HAQ93" s="363" t="s">
        <v>116</v>
      </c>
      <c r="HAR93" s="363" t="s">
        <v>116</v>
      </c>
      <c r="HAS93" s="363" t="s">
        <v>116</v>
      </c>
      <c r="HAT93" s="363" t="s">
        <v>116</v>
      </c>
      <c r="HAU93" s="363" t="s">
        <v>116</v>
      </c>
      <c r="HAV93" s="363" t="s">
        <v>116</v>
      </c>
      <c r="HAW93" s="363" t="s">
        <v>116</v>
      </c>
      <c r="HAX93" s="363" t="s">
        <v>116</v>
      </c>
      <c r="HAY93" s="363" t="s">
        <v>116</v>
      </c>
      <c r="HAZ93" s="363" t="s">
        <v>116</v>
      </c>
      <c r="HBA93" s="363" t="s">
        <v>116</v>
      </c>
      <c r="HBB93" s="363" t="s">
        <v>116</v>
      </c>
      <c r="HBC93" s="363" t="s">
        <v>116</v>
      </c>
      <c r="HBD93" s="363" t="s">
        <v>116</v>
      </c>
      <c r="HBE93" s="363" t="s">
        <v>116</v>
      </c>
      <c r="HBF93" s="363" t="s">
        <v>116</v>
      </c>
      <c r="HBG93" s="363" t="s">
        <v>116</v>
      </c>
      <c r="HBH93" s="363" t="s">
        <v>116</v>
      </c>
      <c r="HBI93" s="363" t="s">
        <v>116</v>
      </c>
      <c r="HBJ93" s="363" t="s">
        <v>116</v>
      </c>
      <c r="HBK93" s="363" t="s">
        <v>116</v>
      </c>
      <c r="HBL93" s="363" t="s">
        <v>116</v>
      </c>
      <c r="HBM93" s="363" t="s">
        <v>116</v>
      </c>
      <c r="HBN93" s="363" t="s">
        <v>116</v>
      </c>
      <c r="HBO93" s="363" t="s">
        <v>116</v>
      </c>
      <c r="HBP93" s="363" t="s">
        <v>116</v>
      </c>
      <c r="HBQ93" s="363" t="s">
        <v>116</v>
      </c>
      <c r="HBR93" s="363" t="s">
        <v>116</v>
      </c>
      <c r="HBS93" s="363" t="s">
        <v>116</v>
      </c>
      <c r="HBT93" s="363" t="s">
        <v>116</v>
      </c>
      <c r="HBU93" s="363" t="s">
        <v>116</v>
      </c>
      <c r="HBV93" s="363" t="s">
        <v>116</v>
      </c>
      <c r="HBW93" s="363" t="s">
        <v>116</v>
      </c>
      <c r="HBX93" s="363" t="s">
        <v>116</v>
      </c>
      <c r="HBY93" s="363" t="s">
        <v>116</v>
      </c>
      <c r="HBZ93" s="363" t="s">
        <v>116</v>
      </c>
      <c r="HCA93" s="363" t="s">
        <v>116</v>
      </c>
      <c r="HCB93" s="363" t="s">
        <v>116</v>
      </c>
      <c r="HCC93" s="363" t="s">
        <v>116</v>
      </c>
      <c r="HCD93" s="363" t="s">
        <v>116</v>
      </c>
      <c r="HCE93" s="363" t="s">
        <v>116</v>
      </c>
      <c r="HCF93" s="363" t="s">
        <v>116</v>
      </c>
      <c r="HCG93" s="363" t="s">
        <v>116</v>
      </c>
      <c r="HCH93" s="363" t="s">
        <v>116</v>
      </c>
      <c r="HCI93" s="363" t="s">
        <v>116</v>
      </c>
      <c r="HCJ93" s="363" t="s">
        <v>116</v>
      </c>
      <c r="HCK93" s="363" t="s">
        <v>116</v>
      </c>
      <c r="HCL93" s="363" t="s">
        <v>116</v>
      </c>
      <c r="HCM93" s="363" t="s">
        <v>116</v>
      </c>
      <c r="HCN93" s="363" t="s">
        <v>116</v>
      </c>
      <c r="HCO93" s="363" t="s">
        <v>116</v>
      </c>
      <c r="HCP93" s="363" t="s">
        <v>116</v>
      </c>
      <c r="HCQ93" s="363" t="s">
        <v>116</v>
      </c>
      <c r="HCR93" s="363" t="s">
        <v>116</v>
      </c>
      <c r="HCS93" s="363" t="s">
        <v>116</v>
      </c>
      <c r="HCT93" s="363" t="s">
        <v>116</v>
      </c>
      <c r="HCU93" s="363" t="s">
        <v>116</v>
      </c>
      <c r="HCV93" s="363" t="s">
        <v>116</v>
      </c>
      <c r="HCW93" s="363" t="s">
        <v>116</v>
      </c>
      <c r="HCX93" s="363" t="s">
        <v>116</v>
      </c>
      <c r="HCY93" s="363" t="s">
        <v>116</v>
      </c>
      <c r="HCZ93" s="363" t="s">
        <v>116</v>
      </c>
      <c r="HDA93" s="363" t="s">
        <v>116</v>
      </c>
      <c r="HDB93" s="363" t="s">
        <v>116</v>
      </c>
      <c r="HDC93" s="363" t="s">
        <v>116</v>
      </c>
      <c r="HDD93" s="363" t="s">
        <v>116</v>
      </c>
      <c r="HDE93" s="363" t="s">
        <v>116</v>
      </c>
      <c r="HDF93" s="363" t="s">
        <v>116</v>
      </c>
      <c r="HDG93" s="363" t="s">
        <v>116</v>
      </c>
      <c r="HDH93" s="363" t="s">
        <v>116</v>
      </c>
      <c r="HDI93" s="363" t="s">
        <v>116</v>
      </c>
      <c r="HDJ93" s="363" t="s">
        <v>116</v>
      </c>
      <c r="HDK93" s="363" t="s">
        <v>116</v>
      </c>
      <c r="HDL93" s="363" t="s">
        <v>116</v>
      </c>
      <c r="HDM93" s="363" t="s">
        <v>116</v>
      </c>
      <c r="HDN93" s="363" t="s">
        <v>116</v>
      </c>
      <c r="HDO93" s="363" t="s">
        <v>116</v>
      </c>
      <c r="HDP93" s="363" t="s">
        <v>116</v>
      </c>
      <c r="HDQ93" s="363" t="s">
        <v>116</v>
      </c>
      <c r="HDR93" s="363" t="s">
        <v>116</v>
      </c>
      <c r="HDS93" s="363" t="s">
        <v>116</v>
      </c>
      <c r="HDT93" s="363" t="s">
        <v>116</v>
      </c>
      <c r="HDU93" s="363" t="s">
        <v>116</v>
      </c>
      <c r="HDV93" s="363" t="s">
        <v>116</v>
      </c>
      <c r="HDW93" s="363" t="s">
        <v>116</v>
      </c>
      <c r="HDX93" s="363" t="s">
        <v>116</v>
      </c>
      <c r="HDY93" s="363" t="s">
        <v>116</v>
      </c>
      <c r="HDZ93" s="363" t="s">
        <v>116</v>
      </c>
      <c r="HEA93" s="363" t="s">
        <v>116</v>
      </c>
      <c r="HEB93" s="363" t="s">
        <v>116</v>
      </c>
      <c r="HEC93" s="363" t="s">
        <v>116</v>
      </c>
      <c r="HED93" s="363" t="s">
        <v>116</v>
      </c>
      <c r="HEE93" s="363" t="s">
        <v>116</v>
      </c>
      <c r="HEF93" s="363" t="s">
        <v>116</v>
      </c>
      <c r="HEG93" s="363" t="s">
        <v>116</v>
      </c>
      <c r="HEH93" s="363" t="s">
        <v>116</v>
      </c>
      <c r="HEI93" s="363" t="s">
        <v>116</v>
      </c>
      <c r="HEJ93" s="363" t="s">
        <v>116</v>
      </c>
      <c r="HEK93" s="363" t="s">
        <v>116</v>
      </c>
      <c r="HEL93" s="363" t="s">
        <v>116</v>
      </c>
      <c r="HEM93" s="363" t="s">
        <v>116</v>
      </c>
      <c r="HEN93" s="363" t="s">
        <v>116</v>
      </c>
      <c r="HEO93" s="363" t="s">
        <v>116</v>
      </c>
      <c r="HEP93" s="363" t="s">
        <v>116</v>
      </c>
      <c r="HEQ93" s="363" t="s">
        <v>116</v>
      </c>
      <c r="HER93" s="363" t="s">
        <v>116</v>
      </c>
      <c r="HES93" s="363" t="s">
        <v>116</v>
      </c>
      <c r="HET93" s="363" t="s">
        <v>116</v>
      </c>
      <c r="HEU93" s="363" t="s">
        <v>116</v>
      </c>
      <c r="HEV93" s="363" t="s">
        <v>116</v>
      </c>
      <c r="HEW93" s="363" t="s">
        <v>116</v>
      </c>
      <c r="HEX93" s="363" t="s">
        <v>116</v>
      </c>
      <c r="HEY93" s="363" t="s">
        <v>116</v>
      </c>
      <c r="HEZ93" s="363" t="s">
        <v>116</v>
      </c>
      <c r="HFA93" s="363" t="s">
        <v>116</v>
      </c>
      <c r="HFB93" s="363" t="s">
        <v>116</v>
      </c>
      <c r="HFC93" s="363" t="s">
        <v>116</v>
      </c>
      <c r="HFD93" s="363" t="s">
        <v>116</v>
      </c>
      <c r="HFE93" s="363" t="s">
        <v>116</v>
      </c>
      <c r="HFF93" s="363" t="s">
        <v>116</v>
      </c>
      <c r="HFG93" s="363" t="s">
        <v>116</v>
      </c>
      <c r="HFH93" s="363" t="s">
        <v>116</v>
      </c>
      <c r="HFI93" s="363" t="s">
        <v>116</v>
      </c>
      <c r="HFJ93" s="363" t="s">
        <v>116</v>
      </c>
      <c r="HFK93" s="363" t="s">
        <v>116</v>
      </c>
      <c r="HFL93" s="363" t="s">
        <v>116</v>
      </c>
      <c r="HFM93" s="363" t="s">
        <v>116</v>
      </c>
      <c r="HFN93" s="363" t="s">
        <v>116</v>
      </c>
      <c r="HFO93" s="363" t="s">
        <v>116</v>
      </c>
      <c r="HFP93" s="363" t="s">
        <v>116</v>
      </c>
      <c r="HFQ93" s="363" t="s">
        <v>116</v>
      </c>
      <c r="HFR93" s="363" t="s">
        <v>116</v>
      </c>
      <c r="HFS93" s="363" t="s">
        <v>116</v>
      </c>
      <c r="HFT93" s="363" t="s">
        <v>116</v>
      </c>
      <c r="HFU93" s="363" t="s">
        <v>116</v>
      </c>
      <c r="HFV93" s="363" t="s">
        <v>116</v>
      </c>
      <c r="HFW93" s="363" t="s">
        <v>116</v>
      </c>
      <c r="HFX93" s="363" t="s">
        <v>116</v>
      </c>
      <c r="HFY93" s="363" t="s">
        <v>116</v>
      </c>
      <c r="HFZ93" s="363" t="s">
        <v>116</v>
      </c>
      <c r="HGA93" s="363" t="s">
        <v>116</v>
      </c>
      <c r="HGB93" s="363" t="s">
        <v>116</v>
      </c>
      <c r="HGC93" s="363" t="s">
        <v>116</v>
      </c>
      <c r="HGD93" s="363" t="s">
        <v>116</v>
      </c>
      <c r="HGE93" s="363" t="s">
        <v>116</v>
      </c>
      <c r="HGF93" s="363" t="s">
        <v>116</v>
      </c>
      <c r="HGG93" s="363" t="s">
        <v>116</v>
      </c>
      <c r="HGH93" s="363" t="s">
        <v>116</v>
      </c>
      <c r="HGI93" s="363" t="s">
        <v>116</v>
      </c>
      <c r="HGJ93" s="363" t="s">
        <v>116</v>
      </c>
      <c r="HGK93" s="363" t="s">
        <v>116</v>
      </c>
      <c r="HGL93" s="363" t="s">
        <v>116</v>
      </c>
      <c r="HGM93" s="363" t="s">
        <v>116</v>
      </c>
      <c r="HGN93" s="363" t="s">
        <v>116</v>
      </c>
      <c r="HGO93" s="363" t="s">
        <v>116</v>
      </c>
      <c r="HGP93" s="363" t="s">
        <v>116</v>
      </c>
      <c r="HGQ93" s="363" t="s">
        <v>116</v>
      </c>
      <c r="HGR93" s="363" t="s">
        <v>116</v>
      </c>
      <c r="HGS93" s="363" t="s">
        <v>116</v>
      </c>
      <c r="HGT93" s="363" t="s">
        <v>116</v>
      </c>
      <c r="HGU93" s="363" t="s">
        <v>116</v>
      </c>
      <c r="HGV93" s="363" t="s">
        <v>116</v>
      </c>
      <c r="HGW93" s="363" t="s">
        <v>116</v>
      </c>
      <c r="HGX93" s="363" t="s">
        <v>116</v>
      </c>
      <c r="HGY93" s="363" t="s">
        <v>116</v>
      </c>
      <c r="HGZ93" s="363" t="s">
        <v>116</v>
      </c>
      <c r="HHA93" s="363" t="s">
        <v>116</v>
      </c>
      <c r="HHB93" s="363" t="s">
        <v>116</v>
      </c>
      <c r="HHC93" s="363" t="s">
        <v>116</v>
      </c>
      <c r="HHD93" s="363" t="s">
        <v>116</v>
      </c>
      <c r="HHE93" s="363" t="s">
        <v>116</v>
      </c>
      <c r="HHF93" s="363" t="s">
        <v>116</v>
      </c>
      <c r="HHG93" s="363" t="s">
        <v>116</v>
      </c>
      <c r="HHH93" s="363" t="s">
        <v>116</v>
      </c>
      <c r="HHI93" s="363" t="s">
        <v>116</v>
      </c>
      <c r="HHJ93" s="363" t="s">
        <v>116</v>
      </c>
      <c r="HHK93" s="363" t="s">
        <v>116</v>
      </c>
      <c r="HHL93" s="363" t="s">
        <v>116</v>
      </c>
      <c r="HHM93" s="363" t="s">
        <v>116</v>
      </c>
      <c r="HHN93" s="363" t="s">
        <v>116</v>
      </c>
      <c r="HHO93" s="363" t="s">
        <v>116</v>
      </c>
      <c r="HHP93" s="363" t="s">
        <v>116</v>
      </c>
      <c r="HHQ93" s="363" t="s">
        <v>116</v>
      </c>
      <c r="HHR93" s="363" t="s">
        <v>116</v>
      </c>
      <c r="HHS93" s="363" t="s">
        <v>116</v>
      </c>
      <c r="HHT93" s="363" t="s">
        <v>116</v>
      </c>
      <c r="HHU93" s="363" t="s">
        <v>116</v>
      </c>
      <c r="HHV93" s="363" t="s">
        <v>116</v>
      </c>
      <c r="HHW93" s="363" t="s">
        <v>116</v>
      </c>
      <c r="HHX93" s="363" t="s">
        <v>116</v>
      </c>
      <c r="HHY93" s="363" t="s">
        <v>116</v>
      </c>
      <c r="HHZ93" s="363" t="s">
        <v>116</v>
      </c>
      <c r="HIA93" s="363" t="s">
        <v>116</v>
      </c>
      <c r="HIB93" s="363" t="s">
        <v>116</v>
      </c>
      <c r="HIC93" s="363" t="s">
        <v>116</v>
      </c>
      <c r="HID93" s="363" t="s">
        <v>116</v>
      </c>
      <c r="HIE93" s="363" t="s">
        <v>116</v>
      </c>
      <c r="HIF93" s="363" t="s">
        <v>116</v>
      </c>
      <c r="HIG93" s="363" t="s">
        <v>116</v>
      </c>
      <c r="HIH93" s="363" t="s">
        <v>116</v>
      </c>
      <c r="HII93" s="363" t="s">
        <v>116</v>
      </c>
      <c r="HIJ93" s="363" t="s">
        <v>116</v>
      </c>
      <c r="HIK93" s="363" t="s">
        <v>116</v>
      </c>
      <c r="HIL93" s="363" t="s">
        <v>116</v>
      </c>
      <c r="HIM93" s="363" t="s">
        <v>116</v>
      </c>
      <c r="HIN93" s="363" t="s">
        <v>116</v>
      </c>
      <c r="HIO93" s="363" t="s">
        <v>116</v>
      </c>
      <c r="HIP93" s="363" t="s">
        <v>116</v>
      </c>
      <c r="HIQ93" s="363" t="s">
        <v>116</v>
      </c>
      <c r="HIR93" s="363" t="s">
        <v>116</v>
      </c>
      <c r="HIS93" s="363" t="s">
        <v>116</v>
      </c>
      <c r="HIT93" s="363" t="s">
        <v>116</v>
      </c>
      <c r="HIU93" s="363" t="s">
        <v>116</v>
      </c>
      <c r="HIV93" s="363" t="s">
        <v>116</v>
      </c>
      <c r="HIW93" s="363" t="s">
        <v>116</v>
      </c>
      <c r="HIX93" s="363" t="s">
        <v>116</v>
      </c>
      <c r="HIY93" s="363" t="s">
        <v>116</v>
      </c>
      <c r="HIZ93" s="363" t="s">
        <v>116</v>
      </c>
      <c r="HJA93" s="363" t="s">
        <v>116</v>
      </c>
      <c r="HJB93" s="363" t="s">
        <v>116</v>
      </c>
      <c r="HJC93" s="363" t="s">
        <v>116</v>
      </c>
      <c r="HJD93" s="363" t="s">
        <v>116</v>
      </c>
      <c r="HJE93" s="363" t="s">
        <v>116</v>
      </c>
      <c r="HJF93" s="363" t="s">
        <v>116</v>
      </c>
      <c r="HJG93" s="363" t="s">
        <v>116</v>
      </c>
      <c r="HJH93" s="363" t="s">
        <v>116</v>
      </c>
      <c r="HJI93" s="363" t="s">
        <v>116</v>
      </c>
      <c r="HJJ93" s="363" t="s">
        <v>116</v>
      </c>
      <c r="HJK93" s="363" t="s">
        <v>116</v>
      </c>
      <c r="HJL93" s="363" t="s">
        <v>116</v>
      </c>
      <c r="HJM93" s="363" t="s">
        <v>116</v>
      </c>
      <c r="HJN93" s="363" t="s">
        <v>116</v>
      </c>
      <c r="HJO93" s="363" t="s">
        <v>116</v>
      </c>
      <c r="HJP93" s="363" t="s">
        <v>116</v>
      </c>
      <c r="HJQ93" s="363" t="s">
        <v>116</v>
      </c>
      <c r="HJR93" s="363" t="s">
        <v>116</v>
      </c>
      <c r="HJS93" s="363" t="s">
        <v>116</v>
      </c>
      <c r="HJT93" s="363" t="s">
        <v>116</v>
      </c>
      <c r="HJU93" s="363" t="s">
        <v>116</v>
      </c>
      <c r="HJV93" s="363" t="s">
        <v>116</v>
      </c>
      <c r="HJW93" s="363" t="s">
        <v>116</v>
      </c>
      <c r="HJX93" s="363" t="s">
        <v>116</v>
      </c>
      <c r="HJY93" s="363" t="s">
        <v>116</v>
      </c>
      <c r="HJZ93" s="363" t="s">
        <v>116</v>
      </c>
      <c r="HKA93" s="363" t="s">
        <v>116</v>
      </c>
      <c r="HKB93" s="363" t="s">
        <v>116</v>
      </c>
      <c r="HKC93" s="363" t="s">
        <v>116</v>
      </c>
      <c r="HKD93" s="363" t="s">
        <v>116</v>
      </c>
      <c r="HKE93" s="363" t="s">
        <v>116</v>
      </c>
      <c r="HKF93" s="363" t="s">
        <v>116</v>
      </c>
      <c r="HKG93" s="363" t="s">
        <v>116</v>
      </c>
      <c r="HKH93" s="363" t="s">
        <v>116</v>
      </c>
      <c r="HKI93" s="363" t="s">
        <v>116</v>
      </c>
      <c r="HKJ93" s="363" t="s">
        <v>116</v>
      </c>
      <c r="HKK93" s="363" t="s">
        <v>116</v>
      </c>
      <c r="HKL93" s="363" t="s">
        <v>116</v>
      </c>
      <c r="HKM93" s="363" t="s">
        <v>116</v>
      </c>
      <c r="HKN93" s="363" t="s">
        <v>116</v>
      </c>
      <c r="HKO93" s="363" t="s">
        <v>116</v>
      </c>
      <c r="HKP93" s="363" t="s">
        <v>116</v>
      </c>
      <c r="HKQ93" s="363" t="s">
        <v>116</v>
      </c>
      <c r="HKR93" s="363" t="s">
        <v>116</v>
      </c>
      <c r="HKS93" s="363" t="s">
        <v>116</v>
      </c>
      <c r="HKT93" s="363" t="s">
        <v>116</v>
      </c>
      <c r="HKU93" s="363" t="s">
        <v>116</v>
      </c>
      <c r="HKV93" s="363" t="s">
        <v>116</v>
      </c>
      <c r="HKW93" s="363" t="s">
        <v>116</v>
      </c>
      <c r="HKX93" s="363" t="s">
        <v>116</v>
      </c>
      <c r="HKY93" s="363" t="s">
        <v>116</v>
      </c>
      <c r="HKZ93" s="363" t="s">
        <v>116</v>
      </c>
      <c r="HLA93" s="363" t="s">
        <v>116</v>
      </c>
      <c r="HLB93" s="363" t="s">
        <v>116</v>
      </c>
      <c r="HLC93" s="363" t="s">
        <v>116</v>
      </c>
      <c r="HLD93" s="363" t="s">
        <v>116</v>
      </c>
      <c r="HLE93" s="363" t="s">
        <v>116</v>
      </c>
      <c r="HLF93" s="363" t="s">
        <v>116</v>
      </c>
      <c r="HLG93" s="363" t="s">
        <v>116</v>
      </c>
      <c r="HLH93" s="363" t="s">
        <v>116</v>
      </c>
      <c r="HLI93" s="363" t="s">
        <v>116</v>
      </c>
      <c r="HLJ93" s="363" t="s">
        <v>116</v>
      </c>
      <c r="HLK93" s="363" t="s">
        <v>116</v>
      </c>
      <c r="HLL93" s="363" t="s">
        <v>116</v>
      </c>
      <c r="HLM93" s="363" t="s">
        <v>116</v>
      </c>
      <c r="HLN93" s="363" t="s">
        <v>116</v>
      </c>
      <c r="HLO93" s="363" t="s">
        <v>116</v>
      </c>
      <c r="HLP93" s="363" t="s">
        <v>116</v>
      </c>
      <c r="HLQ93" s="363" t="s">
        <v>116</v>
      </c>
      <c r="HLR93" s="363" t="s">
        <v>116</v>
      </c>
      <c r="HLS93" s="363" t="s">
        <v>116</v>
      </c>
      <c r="HLT93" s="363" t="s">
        <v>116</v>
      </c>
      <c r="HLU93" s="363" t="s">
        <v>116</v>
      </c>
      <c r="HLV93" s="363" t="s">
        <v>116</v>
      </c>
      <c r="HLW93" s="363" t="s">
        <v>116</v>
      </c>
      <c r="HLX93" s="363" t="s">
        <v>116</v>
      </c>
      <c r="HLY93" s="363" t="s">
        <v>116</v>
      </c>
      <c r="HLZ93" s="363" t="s">
        <v>116</v>
      </c>
      <c r="HMA93" s="363" t="s">
        <v>116</v>
      </c>
      <c r="HMB93" s="363" t="s">
        <v>116</v>
      </c>
      <c r="HMC93" s="363" t="s">
        <v>116</v>
      </c>
      <c r="HMD93" s="363" t="s">
        <v>116</v>
      </c>
      <c r="HME93" s="363" t="s">
        <v>116</v>
      </c>
      <c r="HMF93" s="363" t="s">
        <v>116</v>
      </c>
      <c r="HMG93" s="363" t="s">
        <v>116</v>
      </c>
      <c r="HMH93" s="363" t="s">
        <v>116</v>
      </c>
      <c r="HMI93" s="363" t="s">
        <v>116</v>
      </c>
      <c r="HMJ93" s="363" t="s">
        <v>116</v>
      </c>
      <c r="HMK93" s="363" t="s">
        <v>116</v>
      </c>
      <c r="HML93" s="363" t="s">
        <v>116</v>
      </c>
      <c r="HMM93" s="363" t="s">
        <v>116</v>
      </c>
      <c r="HMN93" s="363" t="s">
        <v>116</v>
      </c>
      <c r="HMO93" s="363" t="s">
        <v>116</v>
      </c>
      <c r="HMP93" s="363" t="s">
        <v>116</v>
      </c>
      <c r="HMQ93" s="363" t="s">
        <v>116</v>
      </c>
      <c r="HMR93" s="363" t="s">
        <v>116</v>
      </c>
      <c r="HMS93" s="363" t="s">
        <v>116</v>
      </c>
      <c r="HMT93" s="363" t="s">
        <v>116</v>
      </c>
      <c r="HMU93" s="363" t="s">
        <v>116</v>
      </c>
      <c r="HMV93" s="363" t="s">
        <v>116</v>
      </c>
      <c r="HMW93" s="363" t="s">
        <v>116</v>
      </c>
      <c r="HMX93" s="363" t="s">
        <v>116</v>
      </c>
      <c r="HMY93" s="363" t="s">
        <v>116</v>
      </c>
      <c r="HMZ93" s="363" t="s">
        <v>116</v>
      </c>
      <c r="HNA93" s="363" t="s">
        <v>116</v>
      </c>
      <c r="HNB93" s="363" t="s">
        <v>116</v>
      </c>
      <c r="HNC93" s="363" t="s">
        <v>116</v>
      </c>
      <c r="HND93" s="363" t="s">
        <v>116</v>
      </c>
      <c r="HNE93" s="363" t="s">
        <v>116</v>
      </c>
      <c r="HNF93" s="363" t="s">
        <v>116</v>
      </c>
      <c r="HNG93" s="363" t="s">
        <v>116</v>
      </c>
      <c r="HNH93" s="363" t="s">
        <v>116</v>
      </c>
      <c r="HNI93" s="363" t="s">
        <v>116</v>
      </c>
      <c r="HNJ93" s="363" t="s">
        <v>116</v>
      </c>
      <c r="HNK93" s="363" t="s">
        <v>116</v>
      </c>
      <c r="HNL93" s="363" t="s">
        <v>116</v>
      </c>
      <c r="HNM93" s="363" t="s">
        <v>116</v>
      </c>
      <c r="HNN93" s="363" t="s">
        <v>116</v>
      </c>
      <c r="HNO93" s="363" t="s">
        <v>116</v>
      </c>
      <c r="HNP93" s="363" t="s">
        <v>116</v>
      </c>
      <c r="HNQ93" s="363" t="s">
        <v>116</v>
      </c>
      <c r="HNR93" s="363" t="s">
        <v>116</v>
      </c>
      <c r="HNS93" s="363" t="s">
        <v>116</v>
      </c>
      <c r="HNT93" s="363" t="s">
        <v>116</v>
      </c>
      <c r="HNU93" s="363" t="s">
        <v>116</v>
      </c>
      <c r="HNV93" s="363" t="s">
        <v>116</v>
      </c>
      <c r="HNW93" s="363" t="s">
        <v>116</v>
      </c>
      <c r="HNX93" s="363" t="s">
        <v>116</v>
      </c>
      <c r="HNY93" s="363" t="s">
        <v>116</v>
      </c>
      <c r="HNZ93" s="363" t="s">
        <v>116</v>
      </c>
      <c r="HOA93" s="363" t="s">
        <v>116</v>
      </c>
      <c r="HOB93" s="363" t="s">
        <v>116</v>
      </c>
      <c r="HOC93" s="363" t="s">
        <v>116</v>
      </c>
      <c r="HOD93" s="363" t="s">
        <v>116</v>
      </c>
      <c r="HOE93" s="363" t="s">
        <v>116</v>
      </c>
      <c r="HOF93" s="363" t="s">
        <v>116</v>
      </c>
      <c r="HOG93" s="363" t="s">
        <v>116</v>
      </c>
      <c r="HOH93" s="363" t="s">
        <v>116</v>
      </c>
      <c r="HOI93" s="363" t="s">
        <v>116</v>
      </c>
      <c r="HOJ93" s="363" t="s">
        <v>116</v>
      </c>
      <c r="HOK93" s="363" t="s">
        <v>116</v>
      </c>
      <c r="HOL93" s="363" t="s">
        <v>116</v>
      </c>
      <c r="HOM93" s="363" t="s">
        <v>116</v>
      </c>
      <c r="HON93" s="363" t="s">
        <v>116</v>
      </c>
      <c r="HOO93" s="363" t="s">
        <v>116</v>
      </c>
      <c r="HOP93" s="363" t="s">
        <v>116</v>
      </c>
      <c r="HOQ93" s="363" t="s">
        <v>116</v>
      </c>
      <c r="HOR93" s="363" t="s">
        <v>116</v>
      </c>
      <c r="HOS93" s="363" t="s">
        <v>116</v>
      </c>
      <c r="HOT93" s="363" t="s">
        <v>116</v>
      </c>
      <c r="HOU93" s="363" t="s">
        <v>116</v>
      </c>
      <c r="HOV93" s="363" t="s">
        <v>116</v>
      </c>
      <c r="HOW93" s="363" t="s">
        <v>116</v>
      </c>
      <c r="HOX93" s="363" t="s">
        <v>116</v>
      </c>
      <c r="HOY93" s="363" t="s">
        <v>116</v>
      </c>
      <c r="HOZ93" s="363" t="s">
        <v>116</v>
      </c>
      <c r="HPA93" s="363" t="s">
        <v>116</v>
      </c>
      <c r="HPB93" s="363" t="s">
        <v>116</v>
      </c>
      <c r="HPC93" s="363" t="s">
        <v>116</v>
      </c>
      <c r="HPD93" s="363" t="s">
        <v>116</v>
      </c>
      <c r="HPE93" s="363" t="s">
        <v>116</v>
      </c>
      <c r="HPF93" s="363" t="s">
        <v>116</v>
      </c>
      <c r="HPG93" s="363" t="s">
        <v>116</v>
      </c>
      <c r="HPH93" s="363" t="s">
        <v>116</v>
      </c>
      <c r="HPI93" s="363" t="s">
        <v>116</v>
      </c>
      <c r="HPJ93" s="363" t="s">
        <v>116</v>
      </c>
      <c r="HPK93" s="363" t="s">
        <v>116</v>
      </c>
      <c r="HPL93" s="363" t="s">
        <v>116</v>
      </c>
      <c r="HPM93" s="363" t="s">
        <v>116</v>
      </c>
      <c r="HPN93" s="363" t="s">
        <v>116</v>
      </c>
      <c r="HPO93" s="363" t="s">
        <v>116</v>
      </c>
      <c r="HPP93" s="363" t="s">
        <v>116</v>
      </c>
      <c r="HPQ93" s="363" t="s">
        <v>116</v>
      </c>
      <c r="HPR93" s="363" t="s">
        <v>116</v>
      </c>
      <c r="HPS93" s="363" t="s">
        <v>116</v>
      </c>
      <c r="HPT93" s="363" t="s">
        <v>116</v>
      </c>
      <c r="HPU93" s="363" t="s">
        <v>116</v>
      </c>
      <c r="HPV93" s="363" t="s">
        <v>116</v>
      </c>
      <c r="HPW93" s="363" t="s">
        <v>116</v>
      </c>
      <c r="HPX93" s="363" t="s">
        <v>116</v>
      </c>
      <c r="HPY93" s="363" t="s">
        <v>116</v>
      </c>
      <c r="HPZ93" s="363" t="s">
        <v>116</v>
      </c>
      <c r="HQA93" s="363" t="s">
        <v>116</v>
      </c>
      <c r="HQB93" s="363" t="s">
        <v>116</v>
      </c>
      <c r="HQC93" s="363" t="s">
        <v>116</v>
      </c>
      <c r="HQD93" s="363" t="s">
        <v>116</v>
      </c>
      <c r="HQE93" s="363" t="s">
        <v>116</v>
      </c>
      <c r="HQF93" s="363" t="s">
        <v>116</v>
      </c>
      <c r="HQG93" s="363" t="s">
        <v>116</v>
      </c>
      <c r="HQH93" s="363" t="s">
        <v>116</v>
      </c>
      <c r="HQI93" s="363" t="s">
        <v>116</v>
      </c>
      <c r="HQJ93" s="363" t="s">
        <v>116</v>
      </c>
      <c r="HQK93" s="363" t="s">
        <v>116</v>
      </c>
      <c r="HQL93" s="363" t="s">
        <v>116</v>
      </c>
      <c r="HQM93" s="363" t="s">
        <v>116</v>
      </c>
      <c r="HQN93" s="363" t="s">
        <v>116</v>
      </c>
      <c r="HQO93" s="363" t="s">
        <v>116</v>
      </c>
      <c r="HQP93" s="363" t="s">
        <v>116</v>
      </c>
      <c r="HQQ93" s="363" t="s">
        <v>116</v>
      </c>
      <c r="HQR93" s="363" t="s">
        <v>116</v>
      </c>
      <c r="HQS93" s="363" t="s">
        <v>116</v>
      </c>
      <c r="HQT93" s="363" t="s">
        <v>116</v>
      </c>
      <c r="HQU93" s="363" t="s">
        <v>116</v>
      </c>
      <c r="HQV93" s="363" t="s">
        <v>116</v>
      </c>
      <c r="HQW93" s="363" t="s">
        <v>116</v>
      </c>
      <c r="HQX93" s="363" t="s">
        <v>116</v>
      </c>
      <c r="HQY93" s="363" t="s">
        <v>116</v>
      </c>
      <c r="HQZ93" s="363" t="s">
        <v>116</v>
      </c>
      <c r="HRA93" s="363" t="s">
        <v>116</v>
      </c>
      <c r="HRB93" s="363" t="s">
        <v>116</v>
      </c>
      <c r="HRC93" s="363" t="s">
        <v>116</v>
      </c>
      <c r="HRD93" s="363" t="s">
        <v>116</v>
      </c>
      <c r="HRE93" s="363" t="s">
        <v>116</v>
      </c>
      <c r="HRF93" s="363" t="s">
        <v>116</v>
      </c>
      <c r="HRG93" s="363" t="s">
        <v>116</v>
      </c>
      <c r="HRH93" s="363" t="s">
        <v>116</v>
      </c>
      <c r="HRI93" s="363" t="s">
        <v>116</v>
      </c>
      <c r="HRJ93" s="363" t="s">
        <v>116</v>
      </c>
      <c r="HRK93" s="363" t="s">
        <v>116</v>
      </c>
      <c r="HRL93" s="363" t="s">
        <v>116</v>
      </c>
      <c r="HRM93" s="363" t="s">
        <v>116</v>
      </c>
      <c r="HRN93" s="363" t="s">
        <v>116</v>
      </c>
      <c r="HRO93" s="363" t="s">
        <v>116</v>
      </c>
      <c r="HRP93" s="363" t="s">
        <v>116</v>
      </c>
      <c r="HRQ93" s="363" t="s">
        <v>116</v>
      </c>
      <c r="HRR93" s="363" t="s">
        <v>116</v>
      </c>
      <c r="HRS93" s="363" t="s">
        <v>116</v>
      </c>
      <c r="HRT93" s="363" t="s">
        <v>116</v>
      </c>
      <c r="HRU93" s="363" t="s">
        <v>116</v>
      </c>
      <c r="HRV93" s="363" t="s">
        <v>116</v>
      </c>
      <c r="HRW93" s="363" t="s">
        <v>116</v>
      </c>
      <c r="HRX93" s="363" t="s">
        <v>116</v>
      </c>
      <c r="HRY93" s="363" t="s">
        <v>116</v>
      </c>
      <c r="HRZ93" s="363" t="s">
        <v>116</v>
      </c>
      <c r="HSA93" s="363" t="s">
        <v>116</v>
      </c>
      <c r="HSB93" s="363" t="s">
        <v>116</v>
      </c>
      <c r="HSC93" s="363" t="s">
        <v>116</v>
      </c>
      <c r="HSD93" s="363" t="s">
        <v>116</v>
      </c>
      <c r="HSE93" s="363" t="s">
        <v>116</v>
      </c>
      <c r="HSF93" s="363" t="s">
        <v>116</v>
      </c>
      <c r="HSG93" s="363" t="s">
        <v>116</v>
      </c>
      <c r="HSH93" s="363" t="s">
        <v>116</v>
      </c>
      <c r="HSI93" s="363" t="s">
        <v>116</v>
      </c>
      <c r="HSJ93" s="363" t="s">
        <v>116</v>
      </c>
      <c r="HSK93" s="363" t="s">
        <v>116</v>
      </c>
      <c r="HSL93" s="363" t="s">
        <v>116</v>
      </c>
      <c r="HSM93" s="363" t="s">
        <v>116</v>
      </c>
      <c r="HSN93" s="363" t="s">
        <v>116</v>
      </c>
      <c r="HSO93" s="363" t="s">
        <v>116</v>
      </c>
      <c r="HSP93" s="363" t="s">
        <v>116</v>
      </c>
      <c r="HSQ93" s="363" t="s">
        <v>116</v>
      </c>
      <c r="HSR93" s="363" t="s">
        <v>116</v>
      </c>
      <c r="HSS93" s="363" t="s">
        <v>116</v>
      </c>
      <c r="HST93" s="363" t="s">
        <v>116</v>
      </c>
      <c r="HSU93" s="363" t="s">
        <v>116</v>
      </c>
      <c r="HSV93" s="363" t="s">
        <v>116</v>
      </c>
      <c r="HSW93" s="363" t="s">
        <v>116</v>
      </c>
      <c r="HSX93" s="363" t="s">
        <v>116</v>
      </c>
      <c r="HSY93" s="363" t="s">
        <v>116</v>
      </c>
      <c r="HSZ93" s="363" t="s">
        <v>116</v>
      </c>
      <c r="HTA93" s="363" t="s">
        <v>116</v>
      </c>
      <c r="HTB93" s="363" t="s">
        <v>116</v>
      </c>
      <c r="HTC93" s="363" t="s">
        <v>116</v>
      </c>
      <c r="HTD93" s="363" t="s">
        <v>116</v>
      </c>
      <c r="HTE93" s="363" t="s">
        <v>116</v>
      </c>
      <c r="HTF93" s="363" t="s">
        <v>116</v>
      </c>
      <c r="HTG93" s="363" t="s">
        <v>116</v>
      </c>
      <c r="HTH93" s="363" t="s">
        <v>116</v>
      </c>
      <c r="HTI93" s="363" t="s">
        <v>116</v>
      </c>
      <c r="HTJ93" s="363" t="s">
        <v>116</v>
      </c>
      <c r="HTK93" s="363" t="s">
        <v>116</v>
      </c>
      <c r="HTL93" s="363" t="s">
        <v>116</v>
      </c>
      <c r="HTM93" s="363" t="s">
        <v>116</v>
      </c>
      <c r="HTN93" s="363" t="s">
        <v>116</v>
      </c>
      <c r="HTO93" s="363" t="s">
        <v>116</v>
      </c>
      <c r="HTP93" s="363" t="s">
        <v>116</v>
      </c>
      <c r="HTQ93" s="363" t="s">
        <v>116</v>
      </c>
      <c r="HTR93" s="363" t="s">
        <v>116</v>
      </c>
      <c r="HTS93" s="363" t="s">
        <v>116</v>
      </c>
      <c r="HTT93" s="363" t="s">
        <v>116</v>
      </c>
      <c r="HTU93" s="363" t="s">
        <v>116</v>
      </c>
      <c r="HTV93" s="363" t="s">
        <v>116</v>
      </c>
      <c r="HTW93" s="363" t="s">
        <v>116</v>
      </c>
      <c r="HTX93" s="363" t="s">
        <v>116</v>
      </c>
      <c r="HTY93" s="363" t="s">
        <v>116</v>
      </c>
      <c r="HTZ93" s="363" t="s">
        <v>116</v>
      </c>
      <c r="HUA93" s="363" t="s">
        <v>116</v>
      </c>
      <c r="HUB93" s="363" t="s">
        <v>116</v>
      </c>
      <c r="HUC93" s="363" t="s">
        <v>116</v>
      </c>
      <c r="HUD93" s="363" t="s">
        <v>116</v>
      </c>
      <c r="HUE93" s="363" t="s">
        <v>116</v>
      </c>
      <c r="HUF93" s="363" t="s">
        <v>116</v>
      </c>
      <c r="HUG93" s="363" t="s">
        <v>116</v>
      </c>
      <c r="HUH93" s="363" t="s">
        <v>116</v>
      </c>
      <c r="HUI93" s="363" t="s">
        <v>116</v>
      </c>
      <c r="HUJ93" s="363" t="s">
        <v>116</v>
      </c>
      <c r="HUK93" s="363" t="s">
        <v>116</v>
      </c>
      <c r="HUL93" s="363" t="s">
        <v>116</v>
      </c>
      <c r="HUM93" s="363" t="s">
        <v>116</v>
      </c>
      <c r="HUN93" s="363" t="s">
        <v>116</v>
      </c>
      <c r="HUO93" s="363" t="s">
        <v>116</v>
      </c>
      <c r="HUP93" s="363" t="s">
        <v>116</v>
      </c>
      <c r="HUQ93" s="363" t="s">
        <v>116</v>
      </c>
      <c r="HUR93" s="363" t="s">
        <v>116</v>
      </c>
      <c r="HUS93" s="363" t="s">
        <v>116</v>
      </c>
      <c r="HUT93" s="363" t="s">
        <v>116</v>
      </c>
      <c r="HUU93" s="363" t="s">
        <v>116</v>
      </c>
      <c r="HUV93" s="363" t="s">
        <v>116</v>
      </c>
      <c r="HUW93" s="363" t="s">
        <v>116</v>
      </c>
      <c r="HUX93" s="363" t="s">
        <v>116</v>
      </c>
      <c r="HUY93" s="363" t="s">
        <v>116</v>
      </c>
      <c r="HUZ93" s="363" t="s">
        <v>116</v>
      </c>
      <c r="HVA93" s="363" t="s">
        <v>116</v>
      </c>
      <c r="HVB93" s="363" t="s">
        <v>116</v>
      </c>
      <c r="HVC93" s="363" t="s">
        <v>116</v>
      </c>
      <c r="HVD93" s="363" t="s">
        <v>116</v>
      </c>
      <c r="HVE93" s="363" t="s">
        <v>116</v>
      </c>
      <c r="HVF93" s="363" t="s">
        <v>116</v>
      </c>
      <c r="HVG93" s="363" t="s">
        <v>116</v>
      </c>
      <c r="HVH93" s="363" t="s">
        <v>116</v>
      </c>
      <c r="HVI93" s="363" t="s">
        <v>116</v>
      </c>
      <c r="HVJ93" s="363" t="s">
        <v>116</v>
      </c>
      <c r="HVK93" s="363" t="s">
        <v>116</v>
      </c>
      <c r="HVL93" s="363" t="s">
        <v>116</v>
      </c>
      <c r="HVM93" s="363" t="s">
        <v>116</v>
      </c>
      <c r="HVN93" s="363" t="s">
        <v>116</v>
      </c>
      <c r="HVO93" s="363" t="s">
        <v>116</v>
      </c>
      <c r="HVP93" s="363" t="s">
        <v>116</v>
      </c>
      <c r="HVQ93" s="363" t="s">
        <v>116</v>
      </c>
      <c r="HVR93" s="363" t="s">
        <v>116</v>
      </c>
      <c r="HVS93" s="363" t="s">
        <v>116</v>
      </c>
      <c r="HVT93" s="363" t="s">
        <v>116</v>
      </c>
      <c r="HVU93" s="363" t="s">
        <v>116</v>
      </c>
      <c r="HVV93" s="363" t="s">
        <v>116</v>
      </c>
      <c r="HVW93" s="363" t="s">
        <v>116</v>
      </c>
      <c r="HVX93" s="363" t="s">
        <v>116</v>
      </c>
      <c r="HVY93" s="363" t="s">
        <v>116</v>
      </c>
      <c r="HVZ93" s="363" t="s">
        <v>116</v>
      </c>
      <c r="HWA93" s="363" t="s">
        <v>116</v>
      </c>
      <c r="HWB93" s="363" t="s">
        <v>116</v>
      </c>
      <c r="HWC93" s="363" t="s">
        <v>116</v>
      </c>
      <c r="HWD93" s="363" t="s">
        <v>116</v>
      </c>
      <c r="HWE93" s="363" t="s">
        <v>116</v>
      </c>
      <c r="HWF93" s="363" t="s">
        <v>116</v>
      </c>
      <c r="HWG93" s="363" t="s">
        <v>116</v>
      </c>
      <c r="HWH93" s="363" t="s">
        <v>116</v>
      </c>
      <c r="HWI93" s="363" t="s">
        <v>116</v>
      </c>
      <c r="HWJ93" s="363" t="s">
        <v>116</v>
      </c>
      <c r="HWK93" s="363" t="s">
        <v>116</v>
      </c>
      <c r="HWL93" s="363" t="s">
        <v>116</v>
      </c>
      <c r="HWM93" s="363" t="s">
        <v>116</v>
      </c>
      <c r="HWN93" s="363" t="s">
        <v>116</v>
      </c>
      <c r="HWO93" s="363" t="s">
        <v>116</v>
      </c>
      <c r="HWP93" s="363" t="s">
        <v>116</v>
      </c>
      <c r="HWQ93" s="363" t="s">
        <v>116</v>
      </c>
      <c r="HWR93" s="363" t="s">
        <v>116</v>
      </c>
      <c r="HWS93" s="363" t="s">
        <v>116</v>
      </c>
      <c r="HWT93" s="363" t="s">
        <v>116</v>
      </c>
      <c r="HWU93" s="363" t="s">
        <v>116</v>
      </c>
      <c r="HWV93" s="363" t="s">
        <v>116</v>
      </c>
      <c r="HWW93" s="363" t="s">
        <v>116</v>
      </c>
      <c r="HWX93" s="363" t="s">
        <v>116</v>
      </c>
      <c r="HWY93" s="363" t="s">
        <v>116</v>
      </c>
      <c r="HWZ93" s="363" t="s">
        <v>116</v>
      </c>
      <c r="HXA93" s="363" t="s">
        <v>116</v>
      </c>
      <c r="HXB93" s="363" t="s">
        <v>116</v>
      </c>
      <c r="HXC93" s="363" t="s">
        <v>116</v>
      </c>
      <c r="HXD93" s="363" t="s">
        <v>116</v>
      </c>
      <c r="HXE93" s="363" t="s">
        <v>116</v>
      </c>
      <c r="HXF93" s="363" t="s">
        <v>116</v>
      </c>
      <c r="HXG93" s="363" t="s">
        <v>116</v>
      </c>
      <c r="HXH93" s="363" t="s">
        <v>116</v>
      </c>
      <c r="HXI93" s="363" t="s">
        <v>116</v>
      </c>
      <c r="HXJ93" s="363" t="s">
        <v>116</v>
      </c>
      <c r="HXK93" s="363" t="s">
        <v>116</v>
      </c>
      <c r="HXL93" s="363" t="s">
        <v>116</v>
      </c>
      <c r="HXM93" s="363" t="s">
        <v>116</v>
      </c>
      <c r="HXN93" s="363" t="s">
        <v>116</v>
      </c>
      <c r="HXO93" s="363" t="s">
        <v>116</v>
      </c>
      <c r="HXP93" s="363" t="s">
        <v>116</v>
      </c>
      <c r="HXQ93" s="363" t="s">
        <v>116</v>
      </c>
      <c r="HXR93" s="363" t="s">
        <v>116</v>
      </c>
      <c r="HXS93" s="363" t="s">
        <v>116</v>
      </c>
      <c r="HXT93" s="363" t="s">
        <v>116</v>
      </c>
      <c r="HXU93" s="363" t="s">
        <v>116</v>
      </c>
      <c r="HXV93" s="363" t="s">
        <v>116</v>
      </c>
      <c r="HXW93" s="363" t="s">
        <v>116</v>
      </c>
      <c r="HXX93" s="363" t="s">
        <v>116</v>
      </c>
      <c r="HXY93" s="363" t="s">
        <v>116</v>
      </c>
      <c r="HXZ93" s="363" t="s">
        <v>116</v>
      </c>
      <c r="HYA93" s="363" t="s">
        <v>116</v>
      </c>
      <c r="HYB93" s="363" t="s">
        <v>116</v>
      </c>
      <c r="HYC93" s="363" t="s">
        <v>116</v>
      </c>
      <c r="HYD93" s="363" t="s">
        <v>116</v>
      </c>
      <c r="HYE93" s="363" t="s">
        <v>116</v>
      </c>
      <c r="HYF93" s="363" t="s">
        <v>116</v>
      </c>
      <c r="HYG93" s="363" t="s">
        <v>116</v>
      </c>
      <c r="HYH93" s="363" t="s">
        <v>116</v>
      </c>
      <c r="HYI93" s="363" t="s">
        <v>116</v>
      </c>
      <c r="HYJ93" s="363" t="s">
        <v>116</v>
      </c>
      <c r="HYK93" s="363" t="s">
        <v>116</v>
      </c>
      <c r="HYL93" s="363" t="s">
        <v>116</v>
      </c>
      <c r="HYM93" s="363" t="s">
        <v>116</v>
      </c>
      <c r="HYN93" s="363" t="s">
        <v>116</v>
      </c>
      <c r="HYO93" s="363" t="s">
        <v>116</v>
      </c>
      <c r="HYP93" s="363" t="s">
        <v>116</v>
      </c>
      <c r="HYQ93" s="363" t="s">
        <v>116</v>
      </c>
      <c r="HYR93" s="363" t="s">
        <v>116</v>
      </c>
      <c r="HYS93" s="363" t="s">
        <v>116</v>
      </c>
      <c r="HYT93" s="363" t="s">
        <v>116</v>
      </c>
      <c r="HYU93" s="363" t="s">
        <v>116</v>
      </c>
      <c r="HYV93" s="363" t="s">
        <v>116</v>
      </c>
      <c r="HYW93" s="363" t="s">
        <v>116</v>
      </c>
      <c r="HYX93" s="363" t="s">
        <v>116</v>
      </c>
      <c r="HYY93" s="363" t="s">
        <v>116</v>
      </c>
      <c r="HYZ93" s="363" t="s">
        <v>116</v>
      </c>
      <c r="HZA93" s="363" t="s">
        <v>116</v>
      </c>
      <c r="HZB93" s="363" t="s">
        <v>116</v>
      </c>
      <c r="HZC93" s="363" t="s">
        <v>116</v>
      </c>
      <c r="HZD93" s="363" t="s">
        <v>116</v>
      </c>
      <c r="HZE93" s="363" t="s">
        <v>116</v>
      </c>
      <c r="HZF93" s="363" t="s">
        <v>116</v>
      </c>
      <c r="HZG93" s="363" t="s">
        <v>116</v>
      </c>
      <c r="HZH93" s="363" t="s">
        <v>116</v>
      </c>
      <c r="HZI93" s="363" t="s">
        <v>116</v>
      </c>
      <c r="HZJ93" s="363" t="s">
        <v>116</v>
      </c>
      <c r="HZK93" s="363" t="s">
        <v>116</v>
      </c>
      <c r="HZL93" s="363" t="s">
        <v>116</v>
      </c>
      <c r="HZM93" s="363" t="s">
        <v>116</v>
      </c>
      <c r="HZN93" s="363" t="s">
        <v>116</v>
      </c>
      <c r="HZO93" s="363" t="s">
        <v>116</v>
      </c>
      <c r="HZP93" s="363" t="s">
        <v>116</v>
      </c>
      <c r="HZQ93" s="363" t="s">
        <v>116</v>
      </c>
      <c r="HZR93" s="363" t="s">
        <v>116</v>
      </c>
      <c r="HZS93" s="363" t="s">
        <v>116</v>
      </c>
      <c r="HZT93" s="363" t="s">
        <v>116</v>
      </c>
      <c r="HZU93" s="363" t="s">
        <v>116</v>
      </c>
      <c r="HZV93" s="363" t="s">
        <v>116</v>
      </c>
      <c r="HZW93" s="363" t="s">
        <v>116</v>
      </c>
      <c r="HZX93" s="363" t="s">
        <v>116</v>
      </c>
      <c r="HZY93" s="363" t="s">
        <v>116</v>
      </c>
      <c r="HZZ93" s="363" t="s">
        <v>116</v>
      </c>
      <c r="IAA93" s="363" t="s">
        <v>116</v>
      </c>
      <c r="IAB93" s="363" t="s">
        <v>116</v>
      </c>
      <c r="IAC93" s="363" t="s">
        <v>116</v>
      </c>
      <c r="IAD93" s="363" t="s">
        <v>116</v>
      </c>
      <c r="IAE93" s="363" t="s">
        <v>116</v>
      </c>
      <c r="IAF93" s="363" t="s">
        <v>116</v>
      </c>
      <c r="IAG93" s="363" t="s">
        <v>116</v>
      </c>
      <c r="IAH93" s="363" t="s">
        <v>116</v>
      </c>
      <c r="IAI93" s="363" t="s">
        <v>116</v>
      </c>
      <c r="IAJ93" s="363" t="s">
        <v>116</v>
      </c>
      <c r="IAK93" s="363" t="s">
        <v>116</v>
      </c>
      <c r="IAL93" s="363" t="s">
        <v>116</v>
      </c>
      <c r="IAM93" s="363" t="s">
        <v>116</v>
      </c>
      <c r="IAN93" s="363" t="s">
        <v>116</v>
      </c>
      <c r="IAO93" s="363" t="s">
        <v>116</v>
      </c>
      <c r="IAP93" s="363" t="s">
        <v>116</v>
      </c>
      <c r="IAQ93" s="363" t="s">
        <v>116</v>
      </c>
      <c r="IAR93" s="363" t="s">
        <v>116</v>
      </c>
      <c r="IAS93" s="363" t="s">
        <v>116</v>
      </c>
      <c r="IAT93" s="363" t="s">
        <v>116</v>
      </c>
      <c r="IAU93" s="363" t="s">
        <v>116</v>
      </c>
      <c r="IAV93" s="363" t="s">
        <v>116</v>
      </c>
      <c r="IAW93" s="363" t="s">
        <v>116</v>
      </c>
      <c r="IAX93" s="363" t="s">
        <v>116</v>
      </c>
      <c r="IAY93" s="363" t="s">
        <v>116</v>
      </c>
      <c r="IAZ93" s="363" t="s">
        <v>116</v>
      </c>
      <c r="IBA93" s="363" t="s">
        <v>116</v>
      </c>
      <c r="IBB93" s="363" t="s">
        <v>116</v>
      </c>
      <c r="IBC93" s="363" t="s">
        <v>116</v>
      </c>
      <c r="IBD93" s="363" t="s">
        <v>116</v>
      </c>
      <c r="IBE93" s="363" t="s">
        <v>116</v>
      </c>
      <c r="IBF93" s="363" t="s">
        <v>116</v>
      </c>
      <c r="IBG93" s="363" t="s">
        <v>116</v>
      </c>
      <c r="IBH93" s="363" t="s">
        <v>116</v>
      </c>
      <c r="IBI93" s="363" t="s">
        <v>116</v>
      </c>
      <c r="IBJ93" s="363" t="s">
        <v>116</v>
      </c>
      <c r="IBK93" s="363" t="s">
        <v>116</v>
      </c>
      <c r="IBL93" s="363" t="s">
        <v>116</v>
      </c>
      <c r="IBM93" s="363" t="s">
        <v>116</v>
      </c>
      <c r="IBN93" s="363" t="s">
        <v>116</v>
      </c>
      <c r="IBO93" s="363" t="s">
        <v>116</v>
      </c>
      <c r="IBP93" s="363" t="s">
        <v>116</v>
      </c>
      <c r="IBQ93" s="363" t="s">
        <v>116</v>
      </c>
      <c r="IBR93" s="363" t="s">
        <v>116</v>
      </c>
      <c r="IBS93" s="363" t="s">
        <v>116</v>
      </c>
      <c r="IBT93" s="363" t="s">
        <v>116</v>
      </c>
      <c r="IBU93" s="363" t="s">
        <v>116</v>
      </c>
      <c r="IBV93" s="363" t="s">
        <v>116</v>
      </c>
      <c r="IBW93" s="363" t="s">
        <v>116</v>
      </c>
      <c r="IBX93" s="363" t="s">
        <v>116</v>
      </c>
      <c r="IBY93" s="363" t="s">
        <v>116</v>
      </c>
      <c r="IBZ93" s="363" t="s">
        <v>116</v>
      </c>
      <c r="ICA93" s="363" t="s">
        <v>116</v>
      </c>
      <c r="ICB93" s="363" t="s">
        <v>116</v>
      </c>
      <c r="ICC93" s="363" t="s">
        <v>116</v>
      </c>
      <c r="ICD93" s="363" t="s">
        <v>116</v>
      </c>
      <c r="ICE93" s="363" t="s">
        <v>116</v>
      </c>
      <c r="ICF93" s="363" t="s">
        <v>116</v>
      </c>
      <c r="ICG93" s="363" t="s">
        <v>116</v>
      </c>
      <c r="ICH93" s="363" t="s">
        <v>116</v>
      </c>
      <c r="ICI93" s="363" t="s">
        <v>116</v>
      </c>
      <c r="ICJ93" s="363" t="s">
        <v>116</v>
      </c>
      <c r="ICK93" s="363" t="s">
        <v>116</v>
      </c>
      <c r="ICL93" s="363" t="s">
        <v>116</v>
      </c>
      <c r="ICM93" s="363" t="s">
        <v>116</v>
      </c>
      <c r="ICN93" s="363" t="s">
        <v>116</v>
      </c>
      <c r="ICO93" s="363" t="s">
        <v>116</v>
      </c>
      <c r="ICP93" s="363" t="s">
        <v>116</v>
      </c>
      <c r="ICQ93" s="363" t="s">
        <v>116</v>
      </c>
      <c r="ICR93" s="363" t="s">
        <v>116</v>
      </c>
      <c r="ICS93" s="363" t="s">
        <v>116</v>
      </c>
      <c r="ICT93" s="363" t="s">
        <v>116</v>
      </c>
      <c r="ICU93" s="363" t="s">
        <v>116</v>
      </c>
      <c r="ICV93" s="363" t="s">
        <v>116</v>
      </c>
      <c r="ICW93" s="363" t="s">
        <v>116</v>
      </c>
      <c r="ICX93" s="363" t="s">
        <v>116</v>
      </c>
      <c r="ICY93" s="363" t="s">
        <v>116</v>
      </c>
      <c r="ICZ93" s="363" t="s">
        <v>116</v>
      </c>
      <c r="IDA93" s="363" t="s">
        <v>116</v>
      </c>
      <c r="IDB93" s="363" t="s">
        <v>116</v>
      </c>
      <c r="IDC93" s="363" t="s">
        <v>116</v>
      </c>
      <c r="IDD93" s="363" t="s">
        <v>116</v>
      </c>
      <c r="IDE93" s="363" t="s">
        <v>116</v>
      </c>
      <c r="IDF93" s="363" t="s">
        <v>116</v>
      </c>
      <c r="IDG93" s="363" t="s">
        <v>116</v>
      </c>
      <c r="IDH93" s="363" t="s">
        <v>116</v>
      </c>
      <c r="IDI93" s="363" t="s">
        <v>116</v>
      </c>
      <c r="IDJ93" s="363" t="s">
        <v>116</v>
      </c>
      <c r="IDK93" s="363" t="s">
        <v>116</v>
      </c>
      <c r="IDL93" s="363" t="s">
        <v>116</v>
      </c>
      <c r="IDM93" s="363" t="s">
        <v>116</v>
      </c>
      <c r="IDN93" s="363" t="s">
        <v>116</v>
      </c>
      <c r="IDO93" s="363" t="s">
        <v>116</v>
      </c>
      <c r="IDP93" s="363" t="s">
        <v>116</v>
      </c>
      <c r="IDQ93" s="363" t="s">
        <v>116</v>
      </c>
      <c r="IDR93" s="363" t="s">
        <v>116</v>
      </c>
      <c r="IDS93" s="363" t="s">
        <v>116</v>
      </c>
      <c r="IDT93" s="363" t="s">
        <v>116</v>
      </c>
      <c r="IDU93" s="363" t="s">
        <v>116</v>
      </c>
      <c r="IDV93" s="363" t="s">
        <v>116</v>
      </c>
      <c r="IDW93" s="363" t="s">
        <v>116</v>
      </c>
      <c r="IDX93" s="363" t="s">
        <v>116</v>
      </c>
      <c r="IDY93" s="363" t="s">
        <v>116</v>
      </c>
      <c r="IDZ93" s="363" t="s">
        <v>116</v>
      </c>
      <c r="IEA93" s="363" t="s">
        <v>116</v>
      </c>
      <c r="IEB93" s="363" t="s">
        <v>116</v>
      </c>
      <c r="IEC93" s="363" t="s">
        <v>116</v>
      </c>
      <c r="IED93" s="363" t="s">
        <v>116</v>
      </c>
      <c r="IEE93" s="363" t="s">
        <v>116</v>
      </c>
      <c r="IEF93" s="363" t="s">
        <v>116</v>
      </c>
      <c r="IEG93" s="363" t="s">
        <v>116</v>
      </c>
      <c r="IEH93" s="363" t="s">
        <v>116</v>
      </c>
      <c r="IEI93" s="363" t="s">
        <v>116</v>
      </c>
      <c r="IEJ93" s="363" t="s">
        <v>116</v>
      </c>
      <c r="IEK93" s="363" t="s">
        <v>116</v>
      </c>
      <c r="IEL93" s="363" t="s">
        <v>116</v>
      </c>
      <c r="IEM93" s="363" t="s">
        <v>116</v>
      </c>
      <c r="IEN93" s="363" t="s">
        <v>116</v>
      </c>
      <c r="IEO93" s="363" t="s">
        <v>116</v>
      </c>
      <c r="IEP93" s="363" t="s">
        <v>116</v>
      </c>
      <c r="IEQ93" s="363" t="s">
        <v>116</v>
      </c>
      <c r="IER93" s="363" t="s">
        <v>116</v>
      </c>
      <c r="IES93" s="363" t="s">
        <v>116</v>
      </c>
      <c r="IET93" s="363" t="s">
        <v>116</v>
      </c>
      <c r="IEU93" s="363" t="s">
        <v>116</v>
      </c>
      <c r="IEV93" s="363" t="s">
        <v>116</v>
      </c>
      <c r="IEW93" s="363" t="s">
        <v>116</v>
      </c>
      <c r="IEX93" s="363" t="s">
        <v>116</v>
      </c>
      <c r="IEY93" s="363" t="s">
        <v>116</v>
      </c>
      <c r="IEZ93" s="363" t="s">
        <v>116</v>
      </c>
      <c r="IFA93" s="363" t="s">
        <v>116</v>
      </c>
      <c r="IFB93" s="363" t="s">
        <v>116</v>
      </c>
      <c r="IFC93" s="363" t="s">
        <v>116</v>
      </c>
      <c r="IFD93" s="363" t="s">
        <v>116</v>
      </c>
      <c r="IFE93" s="363" t="s">
        <v>116</v>
      </c>
      <c r="IFF93" s="363" t="s">
        <v>116</v>
      </c>
      <c r="IFG93" s="363" t="s">
        <v>116</v>
      </c>
      <c r="IFH93" s="363" t="s">
        <v>116</v>
      </c>
      <c r="IFI93" s="363" t="s">
        <v>116</v>
      </c>
      <c r="IFJ93" s="363" t="s">
        <v>116</v>
      </c>
      <c r="IFK93" s="363" t="s">
        <v>116</v>
      </c>
      <c r="IFL93" s="363" t="s">
        <v>116</v>
      </c>
      <c r="IFM93" s="363" t="s">
        <v>116</v>
      </c>
      <c r="IFN93" s="363" t="s">
        <v>116</v>
      </c>
      <c r="IFO93" s="363" t="s">
        <v>116</v>
      </c>
      <c r="IFP93" s="363" t="s">
        <v>116</v>
      </c>
      <c r="IFQ93" s="363" t="s">
        <v>116</v>
      </c>
      <c r="IFR93" s="363" t="s">
        <v>116</v>
      </c>
      <c r="IFS93" s="363" t="s">
        <v>116</v>
      </c>
      <c r="IFT93" s="363" t="s">
        <v>116</v>
      </c>
      <c r="IFU93" s="363" t="s">
        <v>116</v>
      </c>
      <c r="IFV93" s="363" t="s">
        <v>116</v>
      </c>
      <c r="IFW93" s="363" t="s">
        <v>116</v>
      </c>
      <c r="IFX93" s="363" t="s">
        <v>116</v>
      </c>
      <c r="IFY93" s="363" t="s">
        <v>116</v>
      </c>
      <c r="IFZ93" s="363" t="s">
        <v>116</v>
      </c>
      <c r="IGA93" s="363" t="s">
        <v>116</v>
      </c>
      <c r="IGB93" s="363" t="s">
        <v>116</v>
      </c>
      <c r="IGC93" s="363" t="s">
        <v>116</v>
      </c>
      <c r="IGD93" s="363" t="s">
        <v>116</v>
      </c>
      <c r="IGE93" s="363" t="s">
        <v>116</v>
      </c>
      <c r="IGF93" s="363" t="s">
        <v>116</v>
      </c>
      <c r="IGG93" s="363" t="s">
        <v>116</v>
      </c>
      <c r="IGH93" s="363" t="s">
        <v>116</v>
      </c>
      <c r="IGI93" s="363" t="s">
        <v>116</v>
      </c>
      <c r="IGJ93" s="363" t="s">
        <v>116</v>
      </c>
      <c r="IGK93" s="363" t="s">
        <v>116</v>
      </c>
      <c r="IGL93" s="363" t="s">
        <v>116</v>
      </c>
      <c r="IGM93" s="363" t="s">
        <v>116</v>
      </c>
      <c r="IGN93" s="363" t="s">
        <v>116</v>
      </c>
      <c r="IGO93" s="363" t="s">
        <v>116</v>
      </c>
      <c r="IGP93" s="363" t="s">
        <v>116</v>
      </c>
      <c r="IGQ93" s="363" t="s">
        <v>116</v>
      </c>
      <c r="IGR93" s="363" t="s">
        <v>116</v>
      </c>
      <c r="IGS93" s="363" t="s">
        <v>116</v>
      </c>
      <c r="IGT93" s="363" t="s">
        <v>116</v>
      </c>
      <c r="IGU93" s="363" t="s">
        <v>116</v>
      </c>
      <c r="IGV93" s="363" t="s">
        <v>116</v>
      </c>
      <c r="IGW93" s="363" t="s">
        <v>116</v>
      </c>
      <c r="IGX93" s="363" t="s">
        <v>116</v>
      </c>
      <c r="IGY93" s="363" t="s">
        <v>116</v>
      </c>
      <c r="IGZ93" s="363" t="s">
        <v>116</v>
      </c>
      <c r="IHA93" s="363" t="s">
        <v>116</v>
      </c>
      <c r="IHB93" s="363" t="s">
        <v>116</v>
      </c>
      <c r="IHC93" s="363" t="s">
        <v>116</v>
      </c>
      <c r="IHD93" s="363" t="s">
        <v>116</v>
      </c>
      <c r="IHE93" s="363" t="s">
        <v>116</v>
      </c>
      <c r="IHF93" s="363" t="s">
        <v>116</v>
      </c>
      <c r="IHG93" s="363" t="s">
        <v>116</v>
      </c>
      <c r="IHH93" s="363" t="s">
        <v>116</v>
      </c>
      <c r="IHI93" s="363" t="s">
        <v>116</v>
      </c>
      <c r="IHJ93" s="363" t="s">
        <v>116</v>
      </c>
      <c r="IHK93" s="363" t="s">
        <v>116</v>
      </c>
      <c r="IHL93" s="363" t="s">
        <v>116</v>
      </c>
      <c r="IHM93" s="363" t="s">
        <v>116</v>
      </c>
      <c r="IHN93" s="363" t="s">
        <v>116</v>
      </c>
      <c r="IHO93" s="363" t="s">
        <v>116</v>
      </c>
      <c r="IHP93" s="363" t="s">
        <v>116</v>
      </c>
      <c r="IHQ93" s="363" t="s">
        <v>116</v>
      </c>
      <c r="IHR93" s="363" t="s">
        <v>116</v>
      </c>
      <c r="IHS93" s="363" t="s">
        <v>116</v>
      </c>
      <c r="IHT93" s="363" t="s">
        <v>116</v>
      </c>
      <c r="IHU93" s="363" t="s">
        <v>116</v>
      </c>
      <c r="IHV93" s="363" t="s">
        <v>116</v>
      </c>
      <c r="IHW93" s="363" t="s">
        <v>116</v>
      </c>
      <c r="IHX93" s="363" t="s">
        <v>116</v>
      </c>
      <c r="IHY93" s="363" t="s">
        <v>116</v>
      </c>
      <c r="IHZ93" s="363" t="s">
        <v>116</v>
      </c>
      <c r="IIA93" s="363" t="s">
        <v>116</v>
      </c>
      <c r="IIB93" s="363" t="s">
        <v>116</v>
      </c>
      <c r="IIC93" s="363" t="s">
        <v>116</v>
      </c>
      <c r="IID93" s="363" t="s">
        <v>116</v>
      </c>
      <c r="IIE93" s="363" t="s">
        <v>116</v>
      </c>
      <c r="IIF93" s="363" t="s">
        <v>116</v>
      </c>
      <c r="IIG93" s="363" t="s">
        <v>116</v>
      </c>
      <c r="IIH93" s="363" t="s">
        <v>116</v>
      </c>
      <c r="III93" s="363" t="s">
        <v>116</v>
      </c>
      <c r="IIJ93" s="363" t="s">
        <v>116</v>
      </c>
      <c r="IIK93" s="363" t="s">
        <v>116</v>
      </c>
      <c r="IIL93" s="363" t="s">
        <v>116</v>
      </c>
      <c r="IIM93" s="363" t="s">
        <v>116</v>
      </c>
      <c r="IIN93" s="363" t="s">
        <v>116</v>
      </c>
      <c r="IIO93" s="363" t="s">
        <v>116</v>
      </c>
      <c r="IIP93" s="363" t="s">
        <v>116</v>
      </c>
      <c r="IIQ93" s="363" t="s">
        <v>116</v>
      </c>
      <c r="IIR93" s="363" t="s">
        <v>116</v>
      </c>
      <c r="IIS93" s="363" t="s">
        <v>116</v>
      </c>
      <c r="IIT93" s="363" t="s">
        <v>116</v>
      </c>
      <c r="IIU93" s="363" t="s">
        <v>116</v>
      </c>
      <c r="IIV93" s="363" t="s">
        <v>116</v>
      </c>
      <c r="IIW93" s="363" t="s">
        <v>116</v>
      </c>
      <c r="IIX93" s="363" t="s">
        <v>116</v>
      </c>
      <c r="IIY93" s="363" t="s">
        <v>116</v>
      </c>
      <c r="IIZ93" s="363" t="s">
        <v>116</v>
      </c>
      <c r="IJA93" s="363" t="s">
        <v>116</v>
      </c>
      <c r="IJB93" s="363" t="s">
        <v>116</v>
      </c>
      <c r="IJC93" s="363" t="s">
        <v>116</v>
      </c>
      <c r="IJD93" s="363" t="s">
        <v>116</v>
      </c>
      <c r="IJE93" s="363" t="s">
        <v>116</v>
      </c>
      <c r="IJF93" s="363" t="s">
        <v>116</v>
      </c>
      <c r="IJG93" s="363" t="s">
        <v>116</v>
      </c>
      <c r="IJH93" s="363" t="s">
        <v>116</v>
      </c>
      <c r="IJI93" s="363" t="s">
        <v>116</v>
      </c>
      <c r="IJJ93" s="363" t="s">
        <v>116</v>
      </c>
      <c r="IJK93" s="363" t="s">
        <v>116</v>
      </c>
      <c r="IJL93" s="363" t="s">
        <v>116</v>
      </c>
      <c r="IJM93" s="363" t="s">
        <v>116</v>
      </c>
      <c r="IJN93" s="363" t="s">
        <v>116</v>
      </c>
      <c r="IJO93" s="363" t="s">
        <v>116</v>
      </c>
      <c r="IJP93" s="363" t="s">
        <v>116</v>
      </c>
      <c r="IJQ93" s="363" t="s">
        <v>116</v>
      </c>
      <c r="IJR93" s="363" t="s">
        <v>116</v>
      </c>
      <c r="IJS93" s="363" t="s">
        <v>116</v>
      </c>
      <c r="IJT93" s="363" t="s">
        <v>116</v>
      </c>
      <c r="IJU93" s="363" t="s">
        <v>116</v>
      </c>
      <c r="IJV93" s="363" t="s">
        <v>116</v>
      </c>
      <c r="IJW93" s="363" t="s">
        <v>116</v>
      </c>
      <c r="IJX93" s="363" t="s">
        <v>116</v>
      </c>
      <c r="IJY93" s="363" t="s">
        <v>116</v>
      </c>
      <c r="IJZ93" s="363" t="s">
        <v>116</v>
      </c>
      <c r="IKA93" s="363" t="s">
        <v>116</v>
      </c>
      <c r="IKB93" s="363" t="s">
        <v>116</v>
      </c>
      <c r="IKC93" s="363" t="s">
        <v>116</v>
      </c>
      <c r="IKD93" s="363" t="s">
        <v>116</v>
      </c>
      <c r="IKE93" s="363" t="s">
        <v>116</v>
      </c>
      <c r="IKF93" s="363" t="s">
        <v>116</v>
      </c>
      <c r="IKG93" s="363" t="s">
        <v>116</v>
      </c>
      <c r="IKH93" s="363" t="s">
        <v>116</v>
      </c>
      <c r="IKI93" s="363" t="s">
        <v>116</v>
      </c>
      <c r="IKJ93" s="363" t="s">
        <v>116</v>
      </c>
      <c r="IKK93" s="363" t="s">
        <v>116</v>
      </c>
      <c r="IKL93" s="363" t="s">
        <v>116</v>
      </c>
      <c r="IKM93" s="363" t="s">
        <v>116</v>
      </c>
      <c r="IKN93" s="363" t="s">
        <v>116</v>
      </c>
      <c r="IKO93" s="363" t="s">
        <v>116</v>
      </c>
      <c r="IKP93" s="363" t="s">
        <v>116</v>
      </c>
      <c r="IKQ93" s="363" t="s">
        <v>116</v>
      </c>
      <c r="IKR93" s="363" t="s">
        <v>116</v>
      </c>
      <c r="IKS93" s="363" t="s">
        <v>116</v>
      </c>
      <c r="IKT93" s="363" t="s">
        <v>116</v>
      </c>
      <c r="IKU93" s="363" t="s">
        <v>116</v>
      </c>
      <c r="IKV93" s="363" t="s">
        <v>116</v>
      </c>
      <c r="IKW93" s="363" t="s">
        <v>116</v>
      </c>
      <c r="IKX93" s="363" t="s">
        <v>116</v>
      </c>
      <c r="IKY93" s="363" t="s">
        <v>116</v>
      </c>
      <c r="IKZ93" s="363" t="s">
        <v>116</v>
      </c>
      <c r="ILA93" s="363" t="s">
        <v>116</v>
      </c>
      <c r="ILB93" s="363" t="s">
        <v>116</v>
      </c>
      <c r="ILC93" s="363" t="s">
        <v>116</v>
      </c>
      <c r="ILD93" s="363" t="s">
        <v>116</v>
      </c>
      <c r="ILE93" s="363" t="s">
        <v>116</v>
      </c>
      <c r="ILF93" s="363" t="s">
        <v>116</v>
      </c>
      <c r="ILG93" s="363" t="s">
        <v>116</v>
      </c>
      <c r="ILH93" s="363" t="s">
        <v>116</v>
      </c>
      <c r="ILI93" s="363" t="s">
        <v>116</v>
      </c>
      <c r="ILJ93" s="363" t="s">
        <v>116</v>
      </c>
      <c r="ILK93" s="363" t="s">
        <v>116</v>
      </c>
      <c r="ILL93" s="363" t="s">
        <v>116</v>
      </c>
      <c r="ILM93" s="363" t="s">
        <v>116</v>
      </c>
      <c r="ILN93" s="363" t="s">
        <v>116</v>
      </c>
      <c r="ILO93" s="363" t="s">
        <v>116</v>
      </c>
      <c r="ILP93" s="363" t="s">
        <v>116</v>
      </c>
      <c r="ILQ93" s="363" t="s">
        <v>116</v>
      </c>
      <c r="ILR93" s="363" t="s">
        <v>116</v>
      </c>
      <c r="ILS93" s="363" t="s">
        <v>116</v>
      </c>
      <c r="ILT93" s="363" t="s">
        <v>116</v>
      </c>
      <c r="ILU93" s="363" t="s">
        <v>116</v>
      </c>
      <c r="ILV93" s="363" t="s">
        <v>116</v>
      </c>
      <c r="ILW93" s="363" t="s">
        <v>116</v>
      </c>
      <c r="ILX93" s="363" t="s">
        <v>116</v>
      </c>
      <c r="ILY93" s="363" t="s">
        <v>116</v>
      </c>
      <c r="ILZ93" s="363" t="s">
        <v>116</v>
      </c>
      <c r="IMA93" s="363" t="s">
        <v>116</v>
      </c>
      <c r="IMB93" s="363" t="s">
        <v>116</v>
      </c>
      <c r="IMC93" s="363" t="s">
        <v>116</v>
      </c>
      <c r="IMD93" s="363" t="s">
        <v>116</v>
      </c>
      <c r="IME93" s="363" t="s">
        <v>116</v>
      </c>
      <c r="IMF93" s="363" t="s">
        <v>116</v>
      </c>
      <c r="IMG93" s="363" t="s">
        <v>116</v>
      </c>
      <c r="IMH93" s="363" t="s">
        <v>116</v>
      </c>
      <c r="IMI93" s="363" t="s">
        <v>116</v>
      </c>
      <c r="IMJ93" s="363" t="s">
        <v>116</v>
      </c>
      <c r="IMK93" s="363" t="s">
        <v>116</v>
      </c>
      <c r="IML93" s="363" t="s">
        <v>116</v>
      </c>
      <c r="IMM93" s="363" t="s">
        <v>116</v>
      </c>
      <c r="IMN93" s="363" t="s">
        <v>116</v>
      </c>
      <c r="IMO93" s="363" t="s">
        <v>116</v>
      </c>
      <c r="IMP93" s="363" t="s">
        <v>116</v>
      </c>
      <c r="IMQ93" s="363" t="s">
        <v>116</v>
      </c>
      <c r="IMR93" s="363" t="s">
        <v>116</v>
      </c>
      <c r="IMS93" s="363" t="s">
        <v>116</v>
      </c>
      <c r="IMT93" s="363" t="s">
        <v>116</v>
      </c>
      <c r="IMU93" s="363" t="s">
        <v>116</v>
      </c>
      <c r="IMV93" s="363" t="s">
        <v>116</v>
      </c>
      <c r="IMW93" s="363" t="s">
        <v>116</v>
      </c>
      <c r="IMX93" s="363" t="s">
        <v>116</v>
      </c>
      <c r="IMY93" s="363" t="s">
        <v>116</v>
      </c>
      <c r="IMZ93" s="363" t="s">
        <v>116</v>
      </c>
      <c r="INA93" s="363" t="s">
        <v>116</v>
      </c>
      <c r="INB93" s="363" t="s">
        <v>116</v>
      </c>
      <c r="INC93" s="363" t="s">
        <v>116</v>
      </c>
      <c r="IND93" s="363" t="s">
        <v>116</v>
      </c>
      <c r="INE93" s="363" t="s">
        <v>116</v>
      </c>
      <c r="INF93" s="363" t="s">
        <v>116</v>
      </c>
      <c r="ING93" s="363" t="s">
        <v>116</v>
      </c>
      <c r="INH93" s="363" t="s">
        <v>116</v>
      </c>
      <c r="INI93" s="363" t="s">
        <v>116</v>
      </c>
      <c r="INJ93" s="363" t="s">
        <v>116</v>
      </c>
      <c r="INK93" s="363" t="s">
        <v>116</v>
      </c>
      <c r="INL93" s="363" t="s">
        <v>116</v>
      </c>
      <c r="INM93" s="363" t="s">
        <v>116</v>
      </c>
      <c r="INN93" s="363" t="s">
        <v>116</v>
      </c>
      <c r="INO93" s="363" t="s">
        <v>116</v>
      </c>
      <c r="INP93" s="363" t="s">
        <v>116</v>
      </c>
      <c r="INQ93" s="363" t="s">
        <v>116</v>
      </c>
      <c r="INR93" s="363" t="s">
        <v>116</v>
      </c>
      <c r="INS93" s="363" t="s">
        <v>116</v>
      </c>
      <c r="INT93" s="363" t="s">
        <v>116</v>
      </c>
      <c r="INU93" s="363" t="s">
        <v>116</v>
      </c>
      <c r="INV93" s="363" t="s">
        <v>116</v>
      </c>
      <c r="INW93" s="363" t="s">
        <v>116</v>
      </c>
      <c r="INX93" s="363" t="s">
        <v>116</v>
      </c>
      <c r="INY93" s="363" t="s">
        <v>116</v>
      </c>
      <c r="INZ93" s="363" t="s">
        <v>116</v>
      </c>
      <c r="IOA93" s="363" t="s">
        <v>116</v>
      </c>
      <c r="IOB93" s="363" t="s">
        <v>116</v>
      </c>
      <c r="IOC93" s="363" t="s">
        <v>116</v>
      </c>
      <c r="IOD93" s="363" t="s">
        <v>116</v>
      </c>
      <c r="IOE93" s="363" t="s">
        <v>116</v>
      </c>
      <c r="IOF93" s="363" t="s">
        <v>116</v>
      </c>
      <c r="IOG93" s="363" t="s">
        <v>116</v>
      </c>
      <c r="IOH93" s="363" t="s">
        <v>116</v>
      </c>
      <c r="IOI93" s="363" t="s">
        <v>116</v>
      </c>
      <c r="IOJ93" s="363" t="s">
        <v>116</v>
      </c>
      <c r="IOK93" s="363" t="s">
        <v>116</v>
      </c>
      <c r="IOL93" s="363" t="s">
        <v>116</v>
      </c>
      <c r="IOM93" s="363" t="s">
        <v>116</v>
      </c>
      <c r="ION93" s="363" t="s">
        <v>116</v>
      </c>
      <c r="IOO93" s="363" t="s">
        <v>116</v>
      </c>
      <c r="IOP93" s="363" t="s">
        <v>116</v>
      </c>
      <c r="IOQ93" s="363" t="s">
        <v>116</v>
      </c>
      <c r="IOR93" s="363" t="s">
        <v>116</v>
      </c>
      <c r="IOS93" s="363" t="s">
        <v>116</v>
      </c>
      <c r="IOT93" s="363" t="s">
        <v>116</v>
      </c>
      <c r="IOU93" s="363" t="s">
        <v>116</v>
      </c>
      <c r="IOV93" s="363" t="s">
        <v>116</v>
      </c>
      <c r="IOW93" s="363" t="s">
        <v>116</v>
      </c>
      <c r="IOX93" s="363" t="s">
        <v>116</v>
      </c>
      <c r="IOY93" s="363" t="s">
        <v>116</v>
      </c>
      <c r="IOZ93" s="363" t="s">
        <v>116</v>
      </c>
      <c r="IPA93" s="363" t="s">
        <v>116</v>
      </c>
      <c r="IPB93" s="363" t="s">
        <v>116</v>
      </c>
      <c r="IPC93" s="363" t="s">
        <v>116</v>
      </c>
      <c r="IPD93" s="363" t="s">
        <v>116</v>
      </c>
      <c r="IPE93" s="363" t="s">
        <v>116</v>
      </c>
      <c r="IPF93" s="363" t="s">
        <v>116</v>
      </c>
      <c r="IPG93" s="363" t="s">
        <v>116</v>
      </c>
      <c r="IPH93" s="363" t="s">
        <v>116</v>
      </c>
      <c r="IPI93" s="363" t="s">
        <v>116</v>
      </c>
      <c r="IPJ93" s="363" t="s">
        <v>116</v>
      </c>
      <c r="IPK93" s="363" t="s">
        <v>116</v>
      </c>
      <c r="IPL93" s="363" t="s">
        <v>116</v>
      </c>
      <c r="IPM93" s="363" t="s">
        <v>116</v>
      </c>
      <c r="IPN93" s="363" t="s">
        <v>116</v>
      </c>
      <c r="IPO93" s="363" t="s">
        <v>116</v>
      </c>
      <c r="IPP93" s="363" t="s">
        <v>116</v>
      </c>
      <c r="IPQ93" s="363" t="s">
        <v>116</v>
      </c>
      <c r="IPR93" s="363" t="s">
        <v>116</v>
      </c>
      <c r="IPS93" s="363" t="s">
        <v>116</v>
      </c>
      <c r="IPT93" s="363" t="s">
        <v>116</v>
      </c>
      <c r="IPU93" s="363" t="s">
        <v>116</v>
      </c>
      <c r="IPV93" s="363" t="s">
        <v>116</v>
      </c>
      <c r="IPW93" s="363" t="s">
        <v>116</v>
      </c>
      <c r="IPX93" s="363" t="s">
        <v>116</v>
      </c>
      <c r="IPY93" s="363" t="s">
        <v>116</v>
      </c>
      <c r="IPZ93" s="363" t="s">
        <v>116</v>
      </c>
      <c r="IQA93" s="363" t="s">
        <v>116</v>
      </c>
      <c r="IQB93" s="363" t="s">
        <v>116</v>
      </c>
      <c r="IQC93" s="363" t="s">
        <v>116</v>
      </c>
      <c r="IQD93" s="363" t="s">
        <v>116</v>
      </c>
      <c r="IQE93" s="363" t="s">
        <v>116</v>
      </c>
      <c r="IQF93" s="363" t="s">
        <v>116</v>
      </c>
      <c r="IQG93" s="363" t="s">
        <v>116</v>
      </c>
      <c r="IQH93" s="363" t="s">
        <v>116</v>
      </c>
      <c r="IQI93" s="363" t="s">
        <v>116</v>
      </c>
      <c r="IQJ93" s="363" t="s">
        <v>116</v>
      </c>
      <c r="IQK93" s="363" t="s">
        <v>116</v>
      </c>
      <c r="IQL93" s="363" t="s">
        <v>116</v>
      </c>
      <c r="IQM93" s="363" t="s">
        <v>116</v>
      </c>
      <c r="IQN93" s="363" t="s">
        <v>116</v>
      </c>
      <c r="IQO93" s="363" t="s">
        <v>116</v>
      </c>
      <c r="IQP93" s="363" t="s">
        <v>116</v>
      </c>
      <c r="IQQ93" s="363" t="s">
        <v>116</v>
      </c>
      <c r="IQR93" s="363" t="s">
        <v>116</v>
      </c>
      <c r="IQS93" s="363" t="s">
        <v>116</v>
      </c>
      <c r="IQT93" s="363" t="s">
        <v>116</v>
      </c>
      <c r="IQU93" s="363" t="s">
        <v>116</v>
      </c>
      <c r="IQV93" s="363" t="s">
        <v>116</v>
      </c>
      <c r="IQW93" s="363" t="s">
        <v>116</v>
      </c>
      <c r="IQX93" s="363" t="s">
        <v>116</v>
      </c>
      <c r="IQY93" s="363" t="s">
        <v>116</v>
      </c>
      <c r="IQZ93" s="363" t="s">
        <v>116</v>
      </c>
      <c r="IRA93" s="363" t="s">
        <v>116</v>
      </c>
      <c r="IRB93" s="363" t="s">
        <v>116</v>
      </c>
      <c r="IRC93" s="363" t="s">
        <v>116</v>
      </c>
      <c r="IRD93" s="363" t="s">
        <v>116</v>
      </c>
      <c r="IRE93" s="363" t="s">
        <v>116</v>
      </c>
      <c r="IRF93" s="363" t="s">
        <v>116</v>
      </c>
      <c r="IRG93" s="363" t="s">
        <v>116</v>
      </c>
      <c r="IRH93" s="363" t="s">
        <v>116</v>
      </c>
      <c r="IRI93" s="363" t="s">
        <v>116</v>
      </c>
      <c r="IRJ93" s="363" t="s">
        <v>116</v>
      </c>
      <c r="IRK93" s="363" t="s">
        <v>116</v>
      </c>
      <c r="IRL93" s="363" t="s">
        <v>116</v>
      </c>
      <c r="IRM93" s="363" t="s">
        <v>116</v>
      </c>
      <c r="IRN93" s="363" t="s">
        <v>116</v>
      </c>
      <c r="IRO93" s="363" t="s">
        <v>116</v>
      </c>
      <c r="IRP93" s="363" t="s">
        <v>116</v>
      </c>
      <c r="IRQ93" s="363" t="s">
        <v>116</v>
      </c>
      <c r="IRR93" s="363" t="s">
        <v>116</v>
      </c>
      <c r="IRS93" s="363" t="s">
        <v>116</v>
      </c>
      <c r="IRT93" s="363" t="s">
        <v>116</v>
      </c>
      <c r="IRU93" s="363" t="s">
        <v>116</v>
      </c>
      <c r="IRV93" s="363" t="s">
        <v>116</v>
      </c>
      <c r="IRW93" s="363" t="s">
        <v>116</v>
      </c>
      <c r="IRX93" s="363" t="s">
        <v>116</v>
      </c>
      <c r="IRY93" s="363" t="s">
        <v>116</v>
      </c>
      <c r="IRZ93" s="363" t="s">
        <v>116</v>
      </c>
      <c r="ISA93" s="363" t="s">
        <v>116</v>
      </c>
      <c r="ISB93" s="363" t="s">
        <v>116</v>
      </c>
      <c r="ISC93" s="363" t="s">
        <v>116</v>
      </c>
      <c r="ISD93" s="363" t="s">
        <v>116</v>
      </c>
      <c r="ISE93" s="363" t="s">
        <v>116</v>
      </c>
      <c r="ISF93" s="363" t="s">
        <v>116</v>
      </c>
      <c r="ISG93" s="363" t="s">
        <v>116</v>
      </c>
      <c r="ISH93" s="363" t="s">
        <v>116</v>
      </c>
      <c r="ISI93" s="363" t="s">
        <v>116</v>
      </c>
      <c r="ISJ93" s="363" t="s">
        <v>116</v>
      </c>
      <c r="ISK93" s="363" t="s">
        <v>116</v>
      </c>
      <c r="ISL93" s="363" t="s">
        <v>116</v>
      </c>
      <c r="ISM93" s="363" t="s">
        <v>116</v>
      </c>
      <c r="ISN93" s="363" t="s">
        <v>116</v>
      </c>
      <c r="ISO93" s="363" t="s">
        <v>116</v>
      </c>
      <c r="ISP93" s="363" t="s">
        <v>116</v>
      </c>
      <c r="ISQ93" s="363" t="s">
        <v>116</v>
      </c>
      <c r="ISR93" s="363" t="s">
        <v>116</v>
      </c>
      <c r="ISS93" s="363" t="s">
        <v>116</v>
      </c>
      <c r="IST93" s="363" t="s">
        <v>116</v>
      </c>
      <c r="ISU93" s="363" t="s">
        <v>116</v>
      </c>
      <c r="ISV93" s="363" t="s">
        <v>116</v>
      </c>
      <c r="ISW93" s="363" t="s">
        <v>116</v>
      </c>
      <c r="ISX93" s="363" t="s">
        <v>116</v>
      </c>
      <c r="ISY93" s="363" t="s">
        <v>116</v>
      </c>
      <c r="ISZ93" s="363" t="s">
        <v>116</v>
      </c>
      <c r="ITA93" s="363" t="s">
        <v>116</v>
      </c>
      <c r="ITB93" s="363" t="s">
        <v>116</v>
      </c>
      <c r="ITC93" s="363" t="s">
        <v>116</v>
      </c>
      <c r="ITD93" s="363" t="s">
        <v>116</v>
      </c>
      <c r="ITE93" s="363" t="s">
        <v>116</v>
      </c>
      <c r="ITF93" s="363" t="s">
        <v>116</v>
      </c>
      <c r="ITG93" s="363" t="s">
        <v>116</v>
      </c>
      <c r="ITH93" s="363" t="s">
        <v>116</v>
      </c>
      <c r="ITI93" s="363" t="s">
        <v>116</v>
      </c>
      <c r="ITJ93" s="363" t="s">
        <v>116</v>
      </c>
      <c r="ITK93" s="363" t="s">
        <v>116</v>
      </c>
      <c r="ITL93" s="363" t="s">
        <v>116</v>
      </c>
      <c r="ITM93" s="363" t="s">
        <v>116</v>
      </c>
      <c r="ITN93" s="363" t="s">
        <v>116</v>
      </c>
      <c r="ITO93" s="363" t="s">
        <v>116</v>
      </c>
      <c r="ITP93" s="363" t="s">
        <v>116</v>
      </c>
      <c r="ITQ93" s="363" t="s">
        <v>116</v>
      </c>
      <c r="ITR93" s="363" t="s">
        <v>116</v>
      </c>
      <c r="ITS93" s="363" t="s">
        <v>116</v>
      </c>
      <c r="ITT93" s="363" t="s">
        <v>116</v>
      </c>
      <c r="ITU93" s="363" t="s">
        <v>116</v>
      </c>
      <c r="ITV93" s="363" t="s">
        <v>116</v>
      </c>
      <c r="ITW93" s="363" t="s">
        <v>116</v>
      </c>
      <c r="ITX93" s="363" t="s">
        <v>116</v>
      </c>
      <c r="ITY93" s="363" t="s">
        <v>116</v>
      </c>
      <c r="ITZ93" s="363" t="s">
        <v>116</v>
      </c>
      <c r="IUA93" s="363" t="s">
        <v>116</v>
      </c>
      <c r="IUB93" s="363" t="s">
        <v>116</v>
      </c>
      <c r="IUC93" s="363" t="s">
        <v>116</v>
      </c>
      <c r="IUD93" s="363" t="s">
        <v>116</v>
      </c>
      <c r="IUE93" s="363" t="s">
        <v>116</v>
      </c>
      <c r="IUF93" s="363" t="s">
        <v>116</v>
      </c>
      <c r="IUG93" s="363" t="s">
        <v>116</v>
      </c>
      <c r="IUH93" s="363" t="s">
        <v>116</v>
      </c>
      <c r="IUI93" s="363" t="s">
        <v>116</v>
      </c>
      <c r="IUJ93" s="363" t="s">
        <v>116</v>
      </c>
      <c r="IUK93" s="363" t="s">
        <v>116</v>
      </c>
      <c r="IUL93" s="363" t="s">
        <v>116</v>
      </c>
      <c r="IUM93" s="363" t="s">
        <v>116</v>
      </c>
      <c r="IUN93" s="363" t="s">
        <v>116</v>
      </c>
      <c r="IUO93" s="363" t="s">
        <v>116</v>
      </c>
      <c r="IUP93" s="363" t="s">
        <v>116</v>
      </c>
      <c r="IUQ93" s="363" t="s">
        <v>116</v>
      </c>
      <c r="IUR93" s="363" t="s">
        <v>116</v>
      </c>
      <c r="IUS93" s="363" t="s">
        <v>116</v>
      </c>
      <c r="IUT93" s="363" t="s">
        <v>116</v>
      </c>
      <c r="IUU93" s="363" t="s">
        <v>116</v>
      </c>
      <c r="IUV93" s="363" t="s">
        <v>116</v>
      </c>
      <c r="IUW93" s="363" t="s">
        <v>116</v>
      </c>
      <c r="IUX93" s="363" t="s">
        <v>116</v>
      </c>
      <c r="IUY93" s="363" t="s">
        <v>116</v>
      </c>
      <c r="IUZ93" s="363" t="s">
        <v>116</v>
      </c>
      <c r="IVA93" s="363" t="s">
        <v>116</v>
      </c>
      <c r="IVB93" s="363" t="s">
        <v>116</v>
      </c>
      <c r="IVC93" s="363" t="s">
        <v>116</v>
      </c>
      <c r="IVD93" s="363" t="s">
        <v>116</v>
      </c>
      <c r="IVE93" s="363" t="s">
        <v>116</v>
      </c>
      <c r="IVF93" s="363" t="s">
        <v>116</v>
      </c>
      <c r="IVG93" s="363" t="s">
        <v>116</v>
      </c>
      <c r="IVH93" s="363" t="s">
        <v>116</v>
      </c>
      <c r="IVI93" s="363" t="s">
        <v>116</v>
      </c>
      <c r="IVJ93" s="363" t="s">
        <v>116</v>
      </c>
      <c r="IVK93" s="363" t="s">
        <v>116</v>
      </c>
      <c r="IVL93" s="363" t="s">
        <v>116</v>
      </c>
      <c r="IVM93" s="363" t="s">
        <v>116</v>
      </c>
      <c r="IVN93" s="363" t="s">
        <v>116</v>
      </c>
      <c r="IVO93" s="363" t="s">
        <v>116</v>
      </c>
      <c r="IVP93" s="363" t="s">
        <v>116</v>
      </c>
      <c r="IVQ93" s="363" t="s">
        <v>116</v>
      </c>
      <c r="IVR93" s="363" t="s">
        <v>116</v>
      </c>
      <c r="IVS93" s="363" t="s">
        <v>116</v>
      </c>
      <c r="IVT93" s="363" t="s">
        <v>116</v>
      </c>
      <c r="IVU93" s="363" t="s">
        <v>116</v>
      </c>
      <c r="IVV93" s="363" t="s">
        <v>116</v>
      </c>
      <c r="IVW93" s="363" t="s">
        <v>116</v>
      </c>
      <c r="IVX93" s="363" t="s">
        <v>116</v>
      </c>
      <c r="IVY93" s="363" t="s">
        <v>116</v>
      </c>
      <c r="IVZ93" s="363" t="s">
        <v>116</v>
      </c>
      <c r="IWA93" s="363" t="s">
        <v>116</v>
      </c>
      <c r="IWB93" s="363" t="s">
        <v>116</v>
      </c>
      <c r="IWC93" s="363" t="s">
        <v>116</v>
      </c>
      <c r="IWD93" s="363" t="s">
        <v>116</v>
      </c>
      <c r="IWE93" s="363" t="s">
        <v>116</v>
      </c>
      <c r="IWF93" s="363" t="s">
        <v>116</v>
      </c>
      <c r="IWG93" s="363" t="s">
        <v>116</v>
      </c>
      <c r="IWH93" s="363" t="s">
        <v>116</v>
      </c>
      <c r="IWI93" s="363" t="s">
        <v>116</v>
      </c>
      <c r="IWJ93" s="363" t="s">
        <v>116</v>
      </c>
      <c r="IWK93" s="363" t="s">
        <v>116</v>
      </c>
      <c r="IWL93" s="363" t="s">
        <v>116</v>
      </c>
      <c r="IWM93" s="363" t="s">
        <v>116</v>
      </c>
      <c r="IWN93" s="363" t="s">
        <v>116</v>
      </c>
      <c r="IWO93" s="363" t="s">
        <v>116</v>
      </c>
      <c r="IWP93" s="363" t="s">
        <v>116</v>
      </c>
      <c r="IWQ93" s="363" t="s">
        <v>116</v>
      </c>
      <c r="IWR93" s="363" t="s">
        <v>116</v>
      </c>
      <c r="IWS93" s="363" t="s">
        <v>116</v>
      </c>
      <c r="IWT93" s="363" t="s">
        <v>116</v>
      </c>
      <c r="IWU93" s="363" t="s">
        <v>116</v>
      </c>
      <c r="IWV93" s="363" t="s">
        <v>116</v>
      </c>
      <c r="IWW93" s="363" t="s">
        <v>116</v>
      </c>
      <c r="IWX93" s="363" t="s">
        <v>116</v>
      </c>
      <c r="IWY93" s="363" t="s">
        <v>116</v>
      </c>
      <c r="IWZ93" s="363" t="s">
        <v>116</v>
      </c>
      <c r="IXA93" s="363" t="s">
        <v>116</v>
      </c>
      <c r="IXB93" s="363" t="s">
        <v>116</v>
      </c>
      <c r="IXC93" s="363" t="s">
        <v>116</v>
      </c>
      <c r="IXD93" s="363" t="s">
        <v>116</v>
      </c>
      <c r="IXE93" s="363" t="s">
        <v>116</v>
      </c>
      <c r="IXF93" s="363" t="s">
        <v>116</v>
      </c>
      <c r="IXG93" s="363" t="s">
        <v>116</v>
      </c>
      <c r="IXH93" s="363" t="s">
        <v>116</v>
      </c>
      <c r="IXI93" s="363" t="s">
        <v>116</v>
      </c>
      <c r="IXJ93" s="363" t="s">
        <v>116</v>
      </c>
      <c r="IXK93" s="363" t="s">
        <v>116</v>
      </c>
      <c r="IXL93" s="363" t="s">
        <v>116</v>
      </c>
      <c r="IXM93" s="363" t="s">
        <v>116</v>
      </c>
      <c r="IXN93" s="363" t="s">
        <v>116</v>
      </c>
      <c r="IXO93" s="363" t="s">
        <v>116</v>
      </c>
      <c r="IXP93" s="363" t="s">
        <v>116</v>
      </c>
      <c r="IXQ93" s="363" t="s">
        <v>116</v>
      </c>
      <c r="IXR93" s="363" t="s">
        <v>116</v>
      </c>
      <c r="IXS93" s="363" t="s">
        <v>116</v>
      </c>
      <c r="IXT93" s="363" t="s">
        <v>116</v>
      </c>
      <c r="IXU93" s="363" t="s">
        <v>116</v>
      </c>
      <c r="IXV93" s="363" t="s">
        <v>116</v>
      </c>
      <c r="IXW93" s="363" t="s">
        <v>116</v>
      </c>
      <c r="IXX93" s="363" t="s">
        <v>116</v>
      </c>
      <c r="IXY93" s="363" t="s">
        <v>116</v>
      </c>
      <c r="IXZ93" s="363" t="s">
        <v>116</v>
      </c>
      <c r="IYA93" s="363" t="s">
        <v>116</v>
      </c>
      <c r="IYB93" s="363" t="s">
        <v>116</v>
      </c>
      <c r="IYC93" s="363" t="s">
        <v>116</v>
      </c>
      <c r="IYD93" s="363" t="s">
        <v>116</v>
      </c>
      <c r="IYE93" s="363" t="s">
        <v>116</v>
      </c>
      <c r="IYF93" s="363" t="s">
        <v>116</v>
      </c>
      <c r="IYG93" s="363" t="s">
        <v>116</v>
      </c>
      <c r="IYH93" s="363" t="s">
        <v>116</v>
      </c>
      <c r="IYI93" s="363" t="s">
        <v>116</v>
      </c>
      <c r="IYJ93" s="363" t="s">
        <v>116</v>
      </c>
      <c r="IYK93" s="363" t="s">
        <v>116</v>
      </c>
      <c r="IYL93" s="363" t="s">
        <v>116</v>
      </c>
      <c r="IYM93" s="363" t="s">
        <v>116</v>
      </c>
      <c r="IYN93" s="363" t="s">
        <v>116</v>
      </c>
      <c r="IYO93" s="363" t="s">
        <v>116</v>
      </c>
      <c r="IYP93" s="363" t="s">
        <v>116</v>
      </c>
      <c r="IYQ93" s="363" t="s">
        <v>116</v>
      </c>
      <c r="IYR93" s="363" t="s">
        <v>116</v>
      </c>
      <c r="IYS93" s="363" t="s">
        <v>116</v>
      </c>
      <c r="IYT93" s="363" t="s">
        <v>116</v>
      </c>
      <c r="IYU93" s="363" t="s">
        <v>116</v>
      </c>
      <c r="IYV93" s="363" t="s">
        <v>116</v>
      </c>
      <c r="IYW93" s="363" t="s">
        <v>116</v>
      </c>
      <c r="IYX93" s="363" t="s">
        <v>116</v>
      </c>
      <c r="IYY93" s="363" t="s">
        <v>116</v>
      </c>
      <c r="IYZ93" s="363" t="s">
        <v>116</v>
      </c>
      <c r="IZA93" s="363" t="s">
        <v>116</v>
      </c>
      <c r="IZB93" s="363" t="s">
        <v>116</v>
      </c>
      <c r="IZC93" s="363" t="s">
        <v>116</v>
      </c>
      <c r="IZD93" s="363" t="s">
        <v>116</v>
      </c>
      <c r="IZE93" s="363" t="s">
        <v>116</v>
      </c>
      <c r="IZF93" s="363" t="s">
        <v>116</v>
      </c>
      <c r="IZG93" s="363" t="s">
        <v>116</v>
      </c>
      <c r="IZH93" s="363" t="s">
        <v>116</v>
      </c>
      <c r="IZI93" s="363" t="s">
        <v>116</v>
      </c>
      <c r="IZJ93" s="363" t="s">
        <v>116</v>
      </c>
      <c r="IZK93" s="363" t="s">
        <v>116</v>
      </c>
      <c r="IZL93" s="363" t="s">
        <v>116</v>
      </c>
      <c r="IZM93" s="363" t="s">
        <v>116</v>
      </c>
      <c r="IZN93" s="363" t="s">
        <v>116</v>
      </c>
      <c r="IZO93" s="363" t="s">
        <v>116</v>
      </c>
      <c r="IZP93" s="363" t="s">
        <v>116</v>
      </c>
      <c r="IZQ93" s="363" t="s">
        <v>116</v>
      </c>
      <c r="IZR93" s="363" t="s">
        <v>116</v>
      </c>
      <c r="IZS93" s="363" t="s">
        <v>116</v>
      </c>
      <c r="IZT93" s="363" t="s">
        <v>116</v>
      </c>
      <c r="IZU93" s="363" t="s">
        <v>116</v>
      </c>
      <c r="IZV93" s="363" t="s">
        <v>116</v>
      </c>
      <c r="IZW93" s="363" t="s">
        <v>116</v>
      </c>
      <c r="IZX93" s="363" t="s">
        <v>116</v>
      </c>
      <c r="IZY93" s="363" t="s">
        <v>116</v>
      </c>
      <c r="IZZ93" s="363" t="s">
        <v>116</v>
      </c>
      <c r="JAA93" s="363" t="s">
        <v>116</v>
      </c>
      <c r="JAB93" s="363" t="s">
        <v>116</v>
      </c>
      <c r="JAC93" s="363" t="s">
        <v>116</v>
      </c>
      <c r="JAD93" s="363" t="s">
        <v>116</v>
      </c>
      <c r="JAE93" s="363" t="s">
        <v>116</v>
      </c>
      <c r="JAF93" s="363" t="s">
        <v>116</v>
      </c>
      <c r="JAG93" s="363" t="s">
        <v>116</v>
      </c>
      <c r="JAH93" s="363" t="s">
        <v>116</v>
      </c>
      <c r="JAI93" s="363" t="s">
        <v>116</v>
      </c>
      <c r="JAJ93" s="363" t="s">
        <v>116</v>
      </c>
      <c r="JAK93" s="363" t="s">
        <v>116</v>
      </c>
      <c r="JAL93" s="363" t="s">
        <v>116</v>
      </c>
      <c r="JAM93" s="363" t="s">
        <v>116</v>
      </c>
      <c r="JAN93" s="363" t="s">
        <v>116</v>
      </c>
      <c r="JAO93" s="363" t="s">
        <v>116</v>
      </c>
      <c r="JAP93" s="363" t="s">
        <v>116</v>
      </c>
      <c r="JAQ93" s="363" t="s">
        <v>116</v>
      </c>
      <c r="JAR93" s="363" t="s">
        <v>116</v>
      </c>
      <c r="JAS93" s="363" t="s">
        <v>116</v>
      </c>
      <c r="JAT93" s="363" t="s">
        <v>116</v>
      </c>
      <c r="JAU93" s="363" t="s">
        <v>116</v>
      </c>
      <c r="JAV93" s="363" t="s">
        <v>116</v>
      </c>
      <c r="JAW93" s="363" t="s">
        <v>116</v>
      </c>
      <c r="JAX93" s="363" t="s">
        <v>116</v>
      </c>
      <c r="JAY93" s="363" t="s">
        <v>116</v>
      </c>
      <c r="JAZ93" s="363" t="s">
        <v>116</v>
      </c>
      <c r="JBA93" s="363" t="s">
        <v>116</v>
      </c>
      <c r="JBB93" s="363" t="s">
        <v>116</v>
      </c>
      <c r="JBC93" s="363" t="s">
        <v>116</v>
      </c>
      <c r="JBD93" s="363" t="s">
        <v>116</v>
      </c>
      <c r="JBE93" s="363" t="s">
        <v>116</v>
      </c>
      <c r="JBF93" s="363" t="s">
        <v>116</v>
      </c>
      <c r="JBG93" s="363" t="s">
        <v>116</v>
      </c>
      <c r="JBH93" s="363" t="s">
        <v>116</v>
      </c>
      <c r="JBI93" s="363" t="s">
        <v>116</v>
      </c>
      <c r="JBJ93" s="363" t="s">
        <v>116</v>
      </c>
      <c r="JBK93" s="363" t="s">
        <v>116</v>
      </c>
      <c r="JBL93" s="363" t="s">
        <v>116</v>
      </c>
      <c r="JBM93" s="363" t="s">
        <v>116</v>
      </c>
      <c r="JBN93" s="363" t="s">
        <v>116</v>
      </c>
      <c r="JBO93" s="363" t="s">
        <v>116</v>
      </c>
      <c r="JBP93" s="363" t="s">
        <v>116</v>
      </c>
      <c r="JBQ93" s="363" t="s">
        <v>116</v>
      </c>
      <c r="JBR93" s="363" t="s">
        <v>116</v>
      </c>
      <c r="JBS93" s="363" t="s">
        <v>116</v>
      </c>
      <c r="JBT93" s="363" t="s">
        <v>116</v>
      </c>
      <c r="JBU93" s="363" t="s">
        <v>116</v>
      </c>
      <c r="JBV93" s="363" t="s">
        <v>116</v>
      </c>
      <c r="JBW93" s="363" t="s">
        <v>116</v>
      </c>
      <c r="JBX93" s="363" t="s">
        <v>116</v>
      </c>
      <c r="JBY93" s="363" t="s">
        <v>116</v>
      </c>
      <c r="JBZ93" s="363" t="s">
        <v>116</v>
      </c>
      <c r="JCA93" s="363" t="s">
        <v>116</v>
      </c>
      <c r="JCB93" s="363" t="s">
        <v>116</v>
      </c>
      <c r="JCC93" s="363" t="s">
        <v>116</v>
      </c>
      <c r="JCD93" s="363" t="s">
        <v>116</v>
      </c>
      <c r="JCE93" s="363" t="s">
        <v>116</v>
      </c>
      <c r="JCF93" s="363" t="s">
        <v>116</v>
      </c>
      <c r="JCG93" s="363" t="s">
        <v>116</v>
      </c>
      <c r="JCH93" s="363" t="s">
        <v>116</v>
      </c>
      <c r="JCI93" s="363" t="s">
        <v>116</v>
      </c>
      <c r="JCJ93" s="363" t="s">
        <v>116</v>
      </c>
      <c r="JCK93" s="363" t="s">
        <v>116</v>
      </c>
      <c r="JCL93" s="363" t="s">
        <v>116</v>
      </c>
      <c r="JCM93" s="363" t="s">
        <v>116</v>
      </c>
      <c r="JCN93" s="363" t="s">
        <v>116</v>
      </c>
      <c r="JCO93" s="363" t="s">
        <v>116</v>
      </c>
      <c r="JCP93" s="363" t="s">
        <v>116</v>
      </c>
      <c r="JCQ93" s="363" t="s">
        <v>116</v>
      </c>
      <c r="JCR93" s="363" t="s">
        <v>116</v>
      </c>
      <c r="JCS93" s="363" t="s">
        <v>116</v>
      </c>
      <c r="JCT93" s="363" t="s">
        <v>116</v>
      </c>
      <c r="JCU93" s="363" t="s">
        <v>116</v>
      </c>
      <c r="JCV93" s="363" t="s">
        <v>116</v>
      </c>
      <c r="JCW93" s="363" t="s">
        <v>116</v>
      </c>
      <c r="JCX93" s="363" t="s">
        <v>116</v>
      </c>
      <c r="JCY93" s="363" t="s">
        <v>116</v>
      </c>
      <c r="JCZ93" s="363" t="s">
        <v>116</v>
      </c>
      <c r="JDA93" s="363" t="s">
        <v>116</v>
      </c>
      <c r="JDB93" s="363" t="s">
        <v>116</v>
      </c>
      <c r="JDC93" s="363" t="s">
        <v>116</v>
      </c>
      <c r="JDD93" s="363" t="s">
        <v>116</v>
      </c>
      <c r="JDE93" s="363" t="s">
        <v>116</v>
      </c>
      <c r="JDF93" s="363" t="s">
        <v>116</v>
      </c>
      <c r="JDG93" s="363" t="s">
        <v>116</v>
      </c>
      <c r="JDH93" s="363" t="s">
        <v>116</v>
      </c>
      <c r="JDI93" s="363" t="s">
        <v>116</v>
      </c>
      <c r="JDJ93" s="363" t="s">
        <v>116</v>
      </c>
      <c r="JDK93" s="363" t="s">
        <v>116</v>
      </c>
      <c r="JDL93" s="363" t="s">
        <v>116</v>
      </c>
      <c r="JDM93" s="363" t="s">
        <v>116</v>
      </c>
      <c r="JDN93" s="363" t="s">
        <v>116</v>
      </c>
      <c r="JDO93" s="363" t="s">
        <v>116</v>
      </c>
      <c r="JDP93" s="363" t="s">
        <v>116</v>
      </c>
      <c r="JDQ93" s="363" t="s">
        <v>116</v>
      </c>
      <c r="JDR93" s="363" t="s">
        <v>116</v>
      </c>
      <c r="JDS93" s="363" t="s">
        <v>116</v>
      </c>
      <c r="JDT93" s="363" t="s">
        <v>116</v>
      </c>
      <c r="JDU93" s="363" t="s">
        <v>116</v>
      </c>
      <c r="JDV93" s="363" t="s">
        <v>116</v>
      </c>
      <c r="JDW93" s="363" t="s">
        <v>116</v>
      </c>
      <c r="JDX93" s="363" t="s">
        <v>116</v>
      </c>
      <c r="JDY93" s="363" t="s">
        <v>116</v>
      </c>
      <c r="JDZ93" s="363" t="s">
        <v>116</v>
      </c>
      <c r="JEA93" s="363" t="s">
        <v>116</v>
      </c>
      <c r="JEB93" s="363" t="s">
        <v>116</v>
      </c>
      <c r="JEC93" s="363" t="s">
        <v>116</v>
      </c>
      <c r="JED93" s="363" t="s">
        <v>116</v>
      </c>
      <c r="JEE93" s="363" t="s">
        <v>116</v>
      </c>
      <c r="JEF93" s="363" t="s">
        <v>116</v>
      </c>
      <c r="JEG93" s="363" t="s">
        <v>116</v>
      </c>
      <c r="JEH93" s="363" t="s">
        <v>116</v>
      </c>
      <c r="JEI93" s="363" t="s">
        <v>116</v>
      </c>
      <c r="JEJ93" s="363" t="s">
        <v>116</v>
      </c>
      <c r="JEK93" s="363" t="s">
        <v>116</v>
      </c>
      <c r="JEL93" s="363" t="s">
        <v>116</v>
      </c>
      <c r="JEM93" s="363" t="s">
        <v>116</v>
      </c>
      <c r="JEN93" s="363" t="s">
        <v>116</v>
      </c>
      <c r="JEO93" s="363" t="s">
        <v>116</v>
      </c>
      <c r="JEP93" s="363" t="s">
        <v>116</v>
      </c>
      <c r="JEQ93" s="363" t="s">
        <v>116</v>
      </c>
      <c r="JER93" s="363" t="s">
        <v>116</v>
      </c>
      <c r="JES93" s="363" t="s">
        <v>116</v>
      </c>
      <c r="JET93" s="363" t="s">
        <v>116</v>
      </c>
      <c r="JEU93" s="363" t="s">
        <v>116</v>
      </c>
      <c r="JEV93" s="363" t="s">
        <v>116</v>
      </c>
      <c r="JEW93" s="363" t="s">
        <v>116</v>
      </c>
      <c r="JEX93" s="363" t="s">
        <v>116</v>
      </c>
      <c r="JEY93" s="363" t="s">
        <v>116</v>
      </c>
      <c r="JEZ93" s="363" t="s">
        <v>116</v>
      </c>
      <c r="JFA93" s="363" t="s">
        <v>116</v>
      </c>
      <c r="JFB93" s="363" t="s">
        <v>116</v>
      </c>
      <c r="JFC93" s="363" t="s">
        <v>116</v>
      </c>
      <c r="JFD93" s="363" t="s">
        <v>116</v>
      </c>
      <c r="JFE93" s="363" t="s">
        <v>116</v>
      </c>
      <c r="JFF93" s="363" t="s">
        <v>116</v>
      </c>
      <c r="JFG93" s="363" t="s">
        <v>116</v>
      </c>
      <c r="JFH93" s="363" t="s">
        <v>116</v>
      </c>
      <c r="JFI93" s="363" t="s">
        <v>116</v>
      </c>
      <c r="JFJ93" s="363" t="s">
        <v>116</v>
      </c>
      <c r="JFK93" s="363" t="s">
        <v>116</v>
      </c>
      <c r="JFL93" s="363" t="s">
        <v>116</v>
      </c>
      <c r="JFM93" s="363" t="s">
        <v>116</v>
      </c>
      <c r="JFN93" s="363" t="s">
        <v>116</v>
      </c>
      <c r="JFO93" s="363" t="s">
        <v>116</v>
      </c>
      <c r="JFP93" s="363" t="s">
        <v>116</v>
      </c>
      <c r="JFQ93" s="363" t="s">
        <v>116</v>
      </c>
      <c r="JFR93" s="363" t="s">
        <v>116</v>
      </c>
      <c r="JFS93" s="363" t="s">
        <v>116</v>
      </c>
      <c r="JFT93" s="363" t="s">
        <v>116</v>
      </c>
      <c r="JFU93" s="363" t="s">
        <v>116</v>
      </c>
      <c r="JFV93" s="363" t="s">
        <v>116</v>
      </c>
      <c r="JFW93" s="363" t="s">
        <v>116</v>
      </c>
      <c r="JFX93" s="363" t="s">
        <v>116</v>
      </c>
      <c r="JFY93" s="363" t="s">
        <v>116</v>
      </c>
      <c r="JFZ93" s="363" t="s">
        <v>116</v>
      </c>
      <c r="JGA93" s="363" t="s">
        <v>116</v>
      </c>
      <c r="JGB93" s="363" t="s">
        <v>116</v>
      </c>
      <c r="JGC93" s="363" t="s">
        <v>116</v>
      </c>
      <c r="JGD93" s="363" t="s">
        <v>116</v>
      </c>
      <c r="JGE93" s="363" t="s">
        <v>116</v>
      </c>
      <c r="JGF93" s="363" t="s">
        <v>116</v>
      </c>
      <c r="JGG93" s="363" t="s">
        <v>116</v>
      </c>
      <c r="JGH93" s="363" t="s">
        <v>116</v>
      </c>
      <c r="JGI93" s="363" t="s">
        <v>116</v>
      </c>
      <c r="JGJ93" s="363" t="s">
        <v>116</v>
      </c>
      <c r="JGK93" s="363" t="s">
        <v>116</v>
      </c>
      <c r="JGL93" s="363" t="s">
        <v>116</v>
      </c>
      <c r="JGM93" s="363" t="s">
        <v>116</v>
      </c>
      <c r="JGN93" s="363" t="s">
        <v>116</v>
      </c>
      <c r="JGO93" s="363" t="s">
        <v>116</v>
      </c>
      <c r="JGP93" s="363" t="s">
        <v>116</v>
      </c>
      <c r="JGQ93" s="363" t="s">
        <v>116</v>
      </c>
      <c r="JGR93" s="363" t="s">
        <v>116</v>
      </c>
      <c r="JGS93" s="363" t="s">
        <v>116</v>
      </c>
      <c r="JGT93" s="363" t="s">
        <v>116</v>
      </c>
      <c r="JGU93" s="363" t="s">
        <v>116</v>
      </c>
      <c r="JGV93" s="363" t="s">
        <v>116</v>
      </c>
      <c r="JGW93" s="363" t="s">
        <v>116</v>
      </c>
      <c r="JGX93" s="363" t="s">
        <v>116</v>
      </c>
      <c r="JGY93" s="363" t="s">
        <v>116</v>
      </c>
      <c r="JGZ93" s="363" t="s">
        <v>116</v>
      </c>
      <c r="JHA93" s="363" t="s">
        <v>116</v>
      </c>
      <c r="JHB93" s="363" t="s">
        <v>116</v>
      </c>
      <c r="JHC93" s="363" t="s">
        <v>116</v>
      </c>
      <c r="JHD93" s="363" t="s">
        <v>116</v>
      </c>
      <c r="JHE93" s="363" t="s">
        <v>116</v>
      </c>
      <c r="JHF93" s="363" t="s">
        <v>116</v>
      </c>
      <c r="JHG93" s="363" t="s">
        <v>116</v>
      </c>
      <c r="JHH93" s="363" t="s">
        <v>116</v>
      </c>
      <c r="JHI93" s="363" t="s">
        <v>116</v>
      </c>
      <c r="JHJ93" s="363" t="s">
        <v>116</v>
      </c>
      <c r="JHK93" s="363" t="s">
        <v>116</v>
      </c>
      <c r="JHL93" s="363" t="s">
        <v>116</v>
      </c>
      <c r="JHM93" s="363" t="s">
        <v>116</v>
      </c>
      <c r="JHN93" s="363" t="s">
        <v>116</v>
      </c>
      <c r="JHO93" s="363" t="s">
        <v>116</v>
      </c>
      <c r="JHP93" s="363" t="s">
        <v>116</v>
      </c>
      <c r="JHQ93" s="363" t="s">
        <v>116</v>
      </c>
      <c r="JHR93" s="363" t="s">
        <v>116</v>
      </c>
      <c r="JHS93" s="363" t="s">
        <v>116</v>
      </c>
      <c r="JHT93" s="363" t="s">
        <v>116</v>
      </c>
      <c r="JHU93" s="363" t="s">
        <v>116</v>
      </c>
      <c r="JHV93" s="363" t="s">
        <v>116</v>
      </c>
      <c r="JHW93" s="363" t="s">
        <v>116</v>
      </c>
      <c r="JHX93" s="363" t="s">
        <v>116</v>
      </c>
      <c r="JHY93" s="363" t="s">
        <v>116</v>
      </c>
      <c r="JHZ93" s="363" t="s">
        <v>116</v>
      </c>
      <c r="JIA93" s="363" t="s">
        <v>116</v>
      </c>
      <c r="JIB93" s="363" t="s">
        <v>116</v>
      </c>
      <c r="JIC93" s="363" t="s">
        <v>116</v>
      </c>
      <c r="JID93" s="363" t="s">
        <v>116</v>
      </c>
      <c r="JIE93" s="363" t="s">
        <v>116</v>
      </c>
      <c r="JIF93" s="363" t="s">
        <v>116</v>
      </c>
      <c r="JIG93" s="363" t="s">
        <v>116</v>
      </c>
      <c r="JIH93" s="363" t="s">
        <v>116</v>
      </c>
      <c r="JII93" s="363" t="s">
        <v>116</v>
      </c>
      <c r="JIJ93" s="363" t="s">
        <v>116</v>
      </c>
      <c r="JIK93" s="363" t="s">
        <v>116</v>
      </c>
      <c r="JIL93" s="363" t="s">
        <v>116</v>
      </c>
      <c r="JIM93" s="363" t="s">
        <v>116</v>
      </c>
      <c r="JIN93" s="363" t="s">
        <v>116</v>
      </c>
      <c r="JIO93" s="363" t="s">
        <v>116</v>
      </c>
      <c r="JIP93" s="363" t="s">
        <v>116</v>
      </c>
      <c r="JIQ93" s="363" t="s">
        <v>116</v>
      </c>
      <c r="JIR93" s="363" t="s">
        <v>116</v>
      </c>
      <c r="JIS93" s="363" t="s">
        <v>116</v>
      </c>
      <c r="JIT93" s="363" t="s">
        <v>116</v>
      </c>
      <c r="JIU93" s="363" t="s">
        <v>116</v>
      </c>
      <c r="JIV93" s="363" t="s">
        <v>116</v>
      </c>
      <c r="JIW93" s="363" t="s">
        <v>116</v>
      </c>
      <c r="JIX93" s="363" t="s">
        <v>116</v>
      </c>
      <c r="JIY93" s="363" t="s">
        <v>116</v>
      </c>
      <c r="JIZ93" s="363" t="s">
        <v>116</v>
      </c>
      <c r="JJA93" s="363" t="s">
        <v>116</v>
      </c>
      <c r="JJB93" s="363" t="s">
        <v>116</v>
      </c>
      <c r="JJC93" s="363" t="s">
        <v>116</v>
      </c>
      <c r="JJD93" s="363" t="s">
        <v>116</v>
      </c>
      <c r="JJE93" s="363" t="s">
        <v>116</v>
      </c>
      <c r="JJF93" s="363" t="s">
        <v>116</v>
      </c>
      <c r="JJG93" s="363" t="s">
        <v>116</v>
      </c>
      <c r="JJH93" s="363" t="s">
        <v>116</v>
      </c>
      <c r="JJI93" s="363" t="s">
        <v>116</v>
      </c>
      <c r="JJJ93" s="363" t="s">
        <v>116</v>
      </c>
      <c r="JJK93" s="363" t="s">
        <v>116</v>
      </c>
      <c r="JJL93" s="363" t="s">
        <v>116</v>
      </c>
      <c r="JJM93" s="363" t="s">
        <v>116</v>
      </c>
      <c r="JJN93" s="363" t="s">
        <v>116</v>
      </c>
      <c r="JJO93" s="363" t="s">
        <v>116</v>
      </c>
      <c r="JJP93" s="363" t="s">
        <v>116</v>
      </c>
      <c r="JJQ93" s="363" t="s">
        <v>116</v>
      </c>
      <c r="JJR93" s="363" t="s">
        <v>116</v>
      </c>
      <c r="JJS93" s="363" t="s">
        <v>116</v>
      </c>
      <c r="JJT93" s="363" t="s">
        <v>116</v>
      </c>
      <c r="JJU93" s="363" t="s">
        <v>116</v>
      </c>
      <c r="JJV93" s="363" t="s">
        <v>116</v>
      </c>
      <c r="JJW93" s="363" t="s">
        <v>116</v>
      </c>
      <c r="JJX93" s="363" t="s">
        <v>116</v>
      </c>
      <c r="JJY93" s="363" t="s">
        <v>116</v>
      </c>
      <c r="JJZ93" s="363" t="s">
        <v>116</v>
      </c>
      <c r="JKA93" s="363" t="s">
        <v>116</v>
      </c>
      <c r="JKB93" s="363" t="s">
        <v>116</v>
      </c>
      <c r="JKC93" s="363" t="s">
        <v>116</v>
      </c>
      <c r="JKD93" s="363" t="s">
        <v>116</v>
      </c>
      <c r="JKE93" s="363" t="s">
        <v>116</v>
      </c>
      <c r="JKF93" s="363" t="s">
        <v>116</v>
      </c>
      <c r="JKG93" s="363" t="s">
        <v>116</v>
      </c>
      <c r="JKH93" s="363" t="s">
        <v>116</v>
      </c>
      <c r="JKI93" s="363" t="s">
        <v>116</v>
      </c>
      <c r="JKJ93" s="363" t="s">
        <v>116</v>
      </c>
      <c r="JKK93" s="363" t="s">
        <v>116</v>
      </c>
      <c r="JKL93" s="363" t="s">
        <v>116</v>
      </c>
      <c r="JKM93" s="363" t="s">
        <v>116</v>
      </c>
      <c r="JKN93" s="363" t="s">
        <v>116</v>
      </c>
      <c r="JKO93" s="363" t="s">
        <v>116</v>
      </c>
      <c r="JKP93" s="363" t="s">
        <v>116</v>
      </c>
      <c r="JKQ93" s="363" t="s">
        <v>116</v>
      </c>
      <c r="JKR93" s="363" t="s">
        <v>116</v>
      </c>
      <c r="JKS93" s="363" t="s">
        <v>116</v>
      </c>
      <c r="JKT93" s="363" t="s">
        <v>116</v>
      </c>
      <c r="JKU93" s="363" t="s">
        <v>116</v>
      </c>
      <c r="JKV93" s="363" t="s">
        <v>116</v>
      </c>
      <c r="JKW93" s="363" t="s">
        <v>116</v>
      </c>
      <c r="JKX93" s="363" t="s">
        <v>116</v>
      </c>
      <c r="JKY93" s="363" t="s">
        <v>116</v>
      </c>
      <c r="JKZ93" s="363" t="s">
        <v>116</v>
      </c>
      <c r="JLA93" s="363" t="s">
        <v>116</v>
      </c>
      <c r="JLB93" s="363" t="s">
        <v>116</v>
      </c>
      <c r="JLC93" s="363" t="s">
        <v>116</v>
      </c>
      <c r="JLD93" s="363" t="s">
        <v>116</v>
      </c>
      <c r="JLE93" s="363" t="s">
        <v>116</v>
      </c>
      <c r="JLF93" s="363" t="s">
        <v>116</v>
      </c>
      <c r="JLG93" s="363" t="s">
        <v>116</v>
      </c>
      <c r="JLH93" s="363" t="s">
        <v>116</v>
      </c>
      <c r="JLI93" s="363" t="s">
        <v>116</v>
      </c>
      <c r="JLJ93" s="363" t="s">
        <v>116</v>
      </c>
      <c r="JLK93" s="363" t="s">
        <v>116</v>
      </c>
      <c r="JLL93" s="363" t="s">
        <v>116</v>
      </c>
      <c r="JLM93" s="363" t="s">
        <v>116</v>
      </c>
      <c r="JLN93" s="363" t="s">
        <v>116</v>
      </c>
      <c r="JLO93" s="363" t="s">
        <v>116</v>
      </c>
      <c r="JLP93" s="363" t="s">
        <v>116</v>
      </c>
      <c r="JLQ93" s="363" t="s">
        <v>116</v>
      </c>
      <c r="JLR93" s="363" t="s">
        <v>116</v>
      </c>
      <c r="JLS93" s="363" t="s">
        <v>116</v>
      </c>
      <c r="JLT93" s="363" t="s">
        <v>116</v>
      </c>
      <c r="JLU93" s="363" t="s">
        <v>116</v>
      </c>
      <c r="JLV93" s="363" t="s">
        <v>116</v>
      </c>
      <c r="JLW93" s="363" t="s">
        <v>116</v>
      </c>
      <c r="JLX93" s="363" t="s">
        <v>116</v>
      </c>
      <c r="JLY93" s="363" t="s">
        <v>116</v>
      </c>
      <c r="JLZ93" s="363" t="s">
        <v>116</v>
      </c>
      <c r="JMA93" s="363" t="s">
        <v>116</v>
      </c>
      <c r="JMB93" s="363" t="s">
        <v>116</v>
      </c>
      <c r="JMC93" s="363" t="s">
        <v>116</v>
      </c>
      <c r="JMD93" s="363" t="s">
        <v>116</v>
      </c>
      <c r="JME93" s="363" t="s">
        <v>116</v>
      </c>
      <c r="JMF93" s="363" t="s">
        <v>116</v>
      </c>
      <c r="JMG93" s="363" t="s">
        <v>116</v>
      </c>
      <c r="JMH93" s="363" t="s">
        <v>116</v>
      </c>
      <c r="JMI93" s="363" t="s">
        <v>116</v>
      </c>
      <c r="JMJ93" s="363" t="s">
        <v>116</v>
      </c>
      <c r="JMK93" s="363" t="s">
        <v>116</v>
      </c>
      <c r="JML93" s="363" t="s">
        <v>116</v>
      </c>
      <c r="JMM93" s="363" t="s">
        <v>116</v>
      </c>
      <c r="JMN93" s="363" t="s">
        <v>116</v>
      </c>
      <c r="JMO93" s="363" t="s">
        <v>116</v>
      </c>
      <c r="JMP93" s="363" t="s">
        <v>116</v>
      </c>
      <c r="JMQ93" s="363" t="s">
        <v>116</v>
      </c>
      <c r="JMR93" s="363" t="s">
        <v>116</v>
      </c>
      <c r="JMS93" s="363" t="s">
        <v>116</v>
      </c>
      <c r="JMT93" s="363" t="s">
        <v>116</v>
      </c>
      <c r="JMU93" s="363" t="s">
        <v>116</v>
      </c>
      <c r="JMV93" s="363" t="s">
        <v>116</v>
      </c>
      <c r="JMW93" s="363" t="s">
        <v>116</v>
      </c>
      <c r="JMX93" s="363" t="s">
        <v>116</v>
      </c>
      <c r="JMY93" s="363" t="s">
        <v>116</v>
      </c>
      <c r="JMZ93" s="363" t="s">
        <v>116</v>
      </c>
      <c r="JNA93" s="363" t="s">
        <v>116</v>
      </c>
      <c r="JNB93" s="363" t="s">
        <v>116</v>
      </c>
      <c r="JNC93" s="363" t="s">
        <v>116</v>
      </c>
      <c r="JND93" s="363" t="s">
        <v>116</v>
      </c>
      <c r="JNE93" s="363" t="s">
        <v>116</v>
      </c>
      <c r="JNF93" s="363" t="s">
        <v>116</v>
      </c>
      <c r="JNG93" s="363" t="s">
        <v>116</v>
      </c>
      <c r="JNH93" s="363" t="s">
        <v>116</v>
      </c>
      <c r="JNI93" s="363" t="s">
        <v>116</v>
      </c>
      <c r="JNJ93" s="363" t="s">
        <v>116</v>
      </c>
      <c r="JNK93" s="363" t="s">
        <v>116</v>
      </c>
      <c r="JNL93" s="363" t="s">
        <v>116</v>
      </c>
      <c r="JNM93" s="363" t="s">
        <v>116</v>
      </c>
      <c r="JNN93" s="363" t="s">
        <v>116</v>
      </c>
      <c r="JNO93" s="363" t="s">
        <v>116</v>
      </c>
      <c r="JNP93" s="363" t="s">
        <v>116</v>
      </c>
      <c r="JNQ93" s="363" t="s">
        <v>116</v>
      </c>
      <c r="JNR93" s="363" t="s">
        <v>116</v>
      </c>
      <c r="JNS93" s="363" t="s">
        <v>116</v>
      </c>
      <c r="JNT93" s="363" t="s">
        <v>116</v>
      </c>
      <c r="JNU93" s="363" t="s">
        <v>116</v>
      </c>
      <c r="JNV93" s="363" t="s">
        <v>116</v>
      </c>
      <c r="JNW93" s="363" t="s">
        <v>116</v>
      </c>
      <c r="JNX93" s="363" t="s">
        <v>116</v>
      </c>
      <c r="JNY93" s="363" t="s">
        <v>116</v>
      </c>
      <c r="JNZ93" s="363" t="s">
        <v>116</v>
      </c>
      <c r="JOA93" s="363" t="s">
        <v>116</v>
      </c>
      <c r="JOB93" s="363" t="s">
        <v>116</v>
      </c>
      <c r="JOC93" s="363" t="s">
        <v>116</v>
      </c>
      <c r="JOD93" s="363" t="s">
        <v>116</v>
      </c>
      <c r="JOE93" s="363" t="s">
        <v>116</v>
      </c>
      <c r="JOF93" s="363" t="s">
        <v>116</v>
      </c>
      <c r="JOG93" s="363" t="s">
        <v>116</v>
      </c>
      <c r="JOH93" s="363" t="s">
        <v>116</v>
      </c>
      <c r="JOI93" s="363" t="s">
        <v>116</v>
      </c>
      <c r="JOJ93" s="363" t="s">
        <v>116</v>
      </c>
      <c r="JOK93" s="363" t="s">
        <v>116</v>
      </c>
      <c r="JOL93" s="363" t="s">
        <v>116</v>
      </c>
      <c r="JOM93" s="363" t="s">
        <v>116</v>
      </c>
      <c r="JON93" s="363" t="s">
        <v>116</v>
      </c>
      <c r="JOO93" s="363" t="s">
        <v>116</v>
      </c>
      <c r="JOP93" s="363" t="s">
        <v>116</v>
      </c>
      <c r="JOQ93" s="363" t="s">
        <v>116</v>
      </c>
      <c r="JOR93" s="363" t="s">
        <v>116</v>
      </c>
      <c r="JOS93" s="363" t="s">
        <v>116</v>
      </c>
      <c r="JOT93" s="363" t="s">
        <v>116</v>
      </c>
      <c r="JOU93" s="363" t="s">
        <v>116</v>
      </c>
      <c r="JOV93" s="363" t="s">
        <v>116</v>
      </c>
      <c r="JOW93" s="363" t="s">
        <v>116</v>
      </c>
      <c r="JOX93" s="363" t="s">
        <v>116</v>
      </c>
      <c r="JOY93" s="363" t="s">
        <v>116</v>
      </c>
      <c r="JOZ93" s="363" t="s">
        <v>116</v>
      </c>
      <c r="JPA93" s="363" t="s">
        <v>116</v>
      </c>
      <c r="JPB93" s="363" t="s">
        <v>116</v>
      </c>
      <c r="JPC93" s="363" t="s">
        <v>116</v>
      </c>
      <c r="JPD93" s="363" t="s">
        <v>116</v>
      </c>
      <c r="JPE93" s="363" t="s">
        <v>116</v>
      </c>
      <c r="JPF93" s="363" t="s">
        <v>116</v>
      </c>
      <c r="JPG93" s="363" t="s">
        <v>116</v>
      </c>
      <c r="JPH93" s="363" t="s">
        <v>116</v>
      </c>
      <c r="JPI93" s="363" t="s">
        <v>116</v>
      </c>
      <c r="JPJ93" s="363" t="s">
        <v>116</v>
      </c>
      <c r="JPK93" s="363" t="s">
        <v>116</v>
      </c>
      <c r="JPL93" s="363" t="s">
        <v>116</v>
      </c>
      <c r="JPM93" s="363" t="s">
        <v>116</v>
      </c>
      <c r="JPN93" s="363" t="s">
        <v>116</v>
      </c>
      <c r="JPO93" s="363" t="s">
        <v>116</v>
      </c>
      <c r="JPP93" s="363" t="s">
        <v>116</v>
      </c>
      <c r="JPQ93" s="363" t="s">
        <v>116</v>
      </c>
      <c r="JPR93" s="363" t="s">
        <v>116</v>
      </c>
      <c r="JPS93" s="363" t="s">
        <v>116</v>
      </c>
      <c r="JPT93" s="363" t="s">
        <v>116</v>
      </c>
      <c r="JPU93" s="363" t="s">
        <v>116</v>
      </c>
      <c r="JPV93" s="363" t="s">
        <v>116</v>
      </c>
      <c r="JPW93" s="363" t="s">
        <v>116</v>
      </c>
      <c r="JPX93" s="363" t="s">
        <v>116</v>
      </c>
      <c r="JPY93" s="363" t="s">
        <v>116</v>
      </c>
      <c r="JPZ93" s="363" t="s">
        <v>116</v>
      </c>
      <c r="JQA93" s="363" t="s">
        <v>116</v>
      </c>
      <c r="JQB93" s="363" t="s">
        <v>116</v>
      </c>
      <c r="JQC93" s="363" t="s">
        <v>116</v>
      </c>
      <c r="JQD93" s="363" t="s">
        <v>116</v>
      </c>
      <c r="JQE93" s="363" t="s">
        <v>116</v>
      </c>
      <c r="JQF93" s="363" t="s">
        <v>116</v>
      </c>
      <c r="JQG93" s="363" t="s">
        <v>116</v>
      </c>
      <c r="JQH93" s="363" t="s">
        <v>116</v>
      </c>
      <c r="JQI93" s="363" t="s">
        <v>116</v>
      </c>
      <c r="JQJ93" s="363" t="s">
        <v>116</v>
      </c>
      <c r="JQK93" s="363" t="s">
        <v>116</v>
      </c>
      <c r="JQL93" s="363" t="s">
        <v>116</v>
      </c>
      <c r="JQM93" s="363" t="s">
        <v>116</v>
      </c>
      <c r="JQN93" s="363" t="s">
        <v>116</v>
      </c>
      <c r="JQO93" s="363" t="s">
        <v>116</v>
      </c>
      <c r="JQP93" s="363" t="s">
        <v>116</v>
      </c>
      <c r="JQQ93" s="363" t="s">
        <v>116</v>
      </c>
      <c r="JQR93" s="363" t="s">
        <v>116</v>
      </c>
      <c r="JQS93" s="363" t="s">
        <v>116</v>
      </c>
      <c r="JQT93" s="363" t="s">
        <v>116</v>
      </c>
      <c r="JQU93" s="363" t="s">
        <v>116</v>
      </c>
      <c r="JQV93" s="363" t="s">
        <v>116</v>
      </c>
      <c r="JQW93" s="363" t="s">
        <v>116</v>
      </c>
      <c r="JQX93" s="363" t="s">
        <v>116</v>
      </c>
      <c r="JQY93" s="363" t="s">
        <v>116</v>
      </c>
      <c r="JQZ93" s="363" t="s">
        <v>116</v>
      </c>
      <c r="JRA93" s="363" t="s">
        <v>116</v>
      </c>
      <c r="JRB93" s="363" t="s">
        <v>116</v>
      </c>
      <c r="JRC93" s="363" t="s">
        <v>116</v>
      </c>
      <c r="JRD93" s="363" t="s">
        <v>116</v>
      </c>
      <c r="JRE93" s="363" t="s">
        <v>116</v>
      </c>
      <c r="JRF93" s="363" t="s">
        <v>116</v>
      </c>
      <c r="JRG93" s="363" t="s">
        <v>116</v>
      </c>
      <c r="JRH93" s="363" t="s">
        <v>116</v>
      </c>
      <c r="JRI93" s="363" t="s">
        <v>116</v>
      </c>
      <c r="JRJ93" s="363" t="s">
        <v>116</v>
      </c>
      <c r="JRK93" s="363" t="s">
        <v>116</v>
      </c>
      <c r="JRL93" s="363" t="s">
        <v>116</v>
      </c>
      <c r="JRM93" s="363" t="s">
        <v>116</v>
      </c>
      <c r="JRN93" s="363" t="s">
        <v>116</v>
      </c>
      <c r="JRO93" s="363" t="s">
        <v>116</v>
      </c>
      <c r="JRP93" s="363" t="s">
        <v>116</v>
      </c>
      <c r="JRQ93" s="363" t="s">
        <v>116</v>
      </c>
      <c r="JRR93" s="363" t="s">
        <v>116</v>
      </c>
      <c r="JRS93" s="363" t="s">
        <v>116</v>
      </c>
      <c r="JRT93" s="363" t="s">
        <v>116</v>
      </c>
      <c r="JRU93" s="363" t="s">
        <v>116</v>
      </c>
      <c r="JRV93" s="363" t="s">
        <v>116</v>
      </c>
      <c r="JRW93" s="363" t="s">
        <v>116</v>
      </c>
      <c r="JRX93" s="363" t="s">
        <v>116</v>
      </c>
      <c r="JRY93" s="363" t="s">
        <v>116</v>
      </c>
      <c r="JRZ93" s="363" t="s">
        <v>116</v>
      </c>
      <c r="JSA93" s="363" t="s">
        <v>116</v>
      </c>
      <c r="JSB93" s="363" t="s">
        <v>116</v>
      </c>
      <c r="JSC93" s="363" t="s">
        <v>116</v>
      </c>
      <c r="JSD93" s="363" t="s">
        <v>116</v>
      </c>
      <c r="JSE93" s="363" t="s">
        <v>116</v>
      </c>
      <c r="JSF93" s="363" t="s">
        <v>116</v>
      </c>
      <c r="JSG93" s="363" t="s">
        <v>116</v>
      </c>
      <c r="JSH93" s="363" t="s">
        <v>116</v>
      </c>
      <c r="JSI93" s="363" t="s">
        <v>116</v>
      </c>
      <c r="JSJ93" s="363" t="s">
        <v>116</v>
      </c>
      <c r="JSK93" s="363" t="s">
        <v>116</v>
      </c>
      <c r="JSL93" s="363" t="s">
        <v>116</v>
      </c>
      <c r="JSM93" s="363" t="s">
        <v>116</v>
      </c>
      <c r="JSN93" s="363" t="s">
        <v>116</v>
      </c>
      <c r="JSO93" s="363" t="s">
        <v>116</v>
      </c>
      <c r="JSP93" s="363" t="s">
        <v>116</v>
      </c>
      <c r="JSQ93" s="363" t="s">
        <v>116</v>
      </c>
      <c r="JSR93" s="363" t="s">
        <v>116</v>
      </c>
      <c r="JSS93" s="363" t="s">
        <v>116</v>
      </c>
      <c r="JST93" s="363" t="s">
        <v>116</v>
      </c>
      <c r="JSU93" s="363" t="s">
        <v>116</v>
      </c>
      <c r="JSV93" s="363" t="s">
        <v>116</v>
      </c>
      <c r="JSW93" s="363" t="s">
        <v>116</v>
      </c>
      <c r="JSX93" s="363" t="s">
        <v>116</v>
      </c>
      <c r="JSY93" s="363" t="s">
        <v>116</v>
      </c>
      <c r="JSZ93" s="363" t="s">
        <v>116</v>
      </c>
      <c r="JTA93" s="363" t="s">
        <v>116</v>
      </c>
      <c r="JTB93" s="363" t="s">
        <v>116</v>
      </c>
      <c r="JTC93" s="363" t="s">
        <v>116</v>
      </c>
      <c r="JTD93" s="363" t="s">
        <v>116</v>
      </c>
      <c r="JTE93" s="363" t="s">
        <v>116</v>
      </c>
      <c r="JTF93" s="363" t="s">
        <v>116</v>
      </c>
      <c r="JTG93" s="363" t="s">
        <v>116</v>
      </c>
      <c r="JTH93" s="363" t="s">
        <v>116</v>
      </c>
      <c r="JTI93" s="363" t="s">
        <v>116</v>
      </c>
      <c r="JTJ93" s="363" t="s">
        <v>116</v>
      </c>
      <c r="JTK93" s="363" t="s">
        <v>116</v>
      </c>
      <c r="JTL93" s="363" t="s">
        <v>116</v>
      </c>
      <c r="JTM93" s="363" t="s">
        <v>116</v>
      </c>
      <c r="JTN93" s="363" t="s">
        <v>116</v>
      </c>
      <c r="JTO93" s="363" t="s">
        <v>116</v>
      </c>
      <c r="JTP93" s="363" t="s">
        <v>116</v>
      </c>
      <c r="JTQ93" s="363" t="s">
        <v>116</v>
      </c>
      <c r="JTR93" s="363" t="s">
        <v>116</v>
      </c>
      <c r="JTS93" s="363" t="s">
        <v>116</v>
      </c>
      <c r="JTT93" s="363" t="s">
        <v>116</v>
      </c>
      <c r="JTU93" s="363" t="s">
        <v>116</v>
      </c>
      <c r="JTV93" s="363" t="s">
        <v>116</v>
      </c>
      <c r="JTW93" s="363" t="s">
        <v>116</v>
      </c>
      <c r="JTX93" s="363" t="s">
        <v>116</v>
      </c>
      <c r="JTY93" s="363" t="s">
        <v>116</v>
      </c>
      <c r="JTZ93" s="363" t="s">
        <v>116</v>
      </c>
      <c r="JUA93" s="363" t="s">
        <v>116</v>
      </c>
      <c r="JUB93" s="363" t="s">
        <v>116</v>
      </c>
      <c r="JUC93" s="363" t="s">
        <v>116</v>
      </c>
      <c r="JUD93" s="363" t="s">
        <v>116</v>
      </c>
      <c r="JUE93" s="363" t="s">
        <v>116</v>
      </c>
      <c r="JUF93" s="363" t="s">
        <v>116</v>
      </c>
      <c r="JUG93" s="363" t="s">
        <v>116</v>
      </c>
      <c r="JUH93" s="363" t="s">
        <v>116</v>
      </c>
      <c r="JUI93" s="363" t="s">
        <v>116</v>
      </c>
      <c r="JUJ93" s="363" t="s">
        <v>116</v>
      </c>
      <c r="JUK93" s="363" t="s">
        <v>116</v>
      </c>
      <c r="JUL93" s="363" t="s">
        <v>116</v>
      </c>
      <c r="JUM93" s="363" t="s">
        <v>116</v>
      </c>
      <c r="JUN93" s="363" t="s">
        <v>116</v>
      </c>
      <c r="JUO93" s="363" t="s">
        <v>116</v>
      </c>
      <c r="JUP93" s="363" t="s">
        <v>116</v>
      </c>
      <c r="JUQ93" s="363" t="s">
        <v>116</v>
      </c>
      <c r="JUR93" s="363" t="s">
        <v>116</v>
      </c>
      <c r="JUS93" s="363" t="s">
        <v>116</v>
      </c>
      <c r="JUT93" s="363" t="s">
        <v>116</v>
      </c>
      <c r="JUU93" s="363" t="s">
        <v>116</v>
      </c>
      <c r="JUV93" s="363" t="s">
        <v>116</v>
      </c>
      <c r="JUW93" s="363" t="s">
        <v>116</v>
      </c>
      <c r="JUX93" s="363" t="s">
        <v>116</v>
      </c>
      <c r="JUY93" s="363" t="s">
        <v>116</v>
      </c>
      <c r="JUZ93" s="363" t="s">
        <v>116</v>
      </c>
      <c r="JVA93" s="363" t="s">
        <v>116</v>
      </c>
      <c r="JVB93" s="363" t="s">
        <v>116</v>
      </c>
      <c r="JVC93" s="363" t="s">
        <v>116</v>
      </c>
      <c r="JVD93" s="363" t="s">
        <v>116</v>
      </c>
      <c r="JVE93" s="363" t="s">
        <v>116</v>
      </c>
      <c r="JVF93" s="363" t="s">
        <v>116</v>
      </c>
      <c r="JVG93" s="363" t="s">
        <v>116</v>
      </c>
      <c r="JVH93" s="363" t="s">
        <v>116</v>
      </c>
      <c r="JVI93" s="363" t="s">
        <v>116</v>
      </c>
      <c r="JVJ93" s="363" t="s">
        <v>116</v>
      </c>
      <c r="JVK93" s="363" t="s">
        <v>116</v>
      </c>
      <c r="JVL93" s="363" t="s">
        <v>116</v>
      </c>
      <c r="JVM93" s="363" t="s">
        <v>116</v>
      </c>
      <c r="JVN93" s="363" t="s">
        <v>116</v>
      </c>
      <c r="JVO93" s="363" t="s">
        <v>116</v>
      </c>
      <c r="JVP93" s="363" t="s">
        <v>116</v>
      </c>
      <c r="JVQ93" s="363" t="s">
        <v>116</v>
      </c>
      <c r="JVR93" s="363" t="s">
        <v>116</v>
      </c>
      <c r="JVS93" s="363" t="s">
        <v>116</v>
      </c>
      <c r="JVT93" s="363" t="s">
        <v>116</v>
      </c>
      <c r="JVU93" s="363" t="s">
        <v>116</v>
      </c>
      <c r="JVV93" s="363" t="s">
        <v>116</v>
      </c>
      <c r="JVW93" s="363" t="s">
        <v>116</v>
      </c>
      <c r="JVX93" s="363" t="s">
        <v>116</v>
      </c>
      <c r="JVY93" s="363" t="s">
        <v>116</v>
      </c>
      <c r="JVZ93" s="363" t="s">
        <v>116</v>
      </c>
      <c r="JWA93" s="363" t="s">
        <v>116</v>
      </c>
      <c r="JWB93" s="363" t="s">
        <v>116</v>
      </c>
      <c r="JWC93" s="363" t="s">
        <v>116</v>
      </c>
      <c r="JWD93" s="363" t="s">
        <v>116</v>
      </c>
      <c r="JWE93" s="363" t="s">
        <v>116</v>
      </c>
      <c r="JWF93" s="363" t="s">
        <v>116</v>
      </c>
      <c r="JWG93" s="363" t="s">
        <v>116</v>
      </c>
      <c r="JWH93" s="363" t="s">
        <v>116</v>
      </c>
      <c r="JWI93" s="363" t="s">
        <v>116</v>
      </c>
      <c r="JWJ93" s="363" t="s">
        <v>116</v>
      </c>
      <c r="JWK93" s="363" t="s">
        <v>116</v>
      </c>
      <c r="JWL93" s="363" t="s">
        <v>116</v>
      </c>
      <c r="JWM93" s="363" t="s">
        <v>116</v>
      </c>
      <c r="JWN93" s="363" t="s">
        <v>116</v>
      </c>
      <c r="JWO93" s="363" t="s">
        <v>116</v>
      </c>
      <c r="JWP93" s="363" t="s">
        <v>116</v>
      </c>
      <c r="JWQ93" s="363" t="s">
        <v>116</v>
      </c>
      <c r="JWR93" s="363" t="s">
        <v>116</v>
      </c>
      <c r="JWS93" s="363" t="s">
        <v>116</v>
      </c>
      <c r="JWT93" s="363" t="s">
        <v>116</v>
      </c>
      <c r="JWU93" s="363" t="s">
        <v>116</v>
      </c>
      <c r="JWV93" s="363" t="s">
        <v>116</v>
      </c>
      <c r="JWW93" s="363" t="s">
        <v>116</v>
      </c>
      <c r="JWX93" s="363" t="s">
        <v>116</v>
      </c>
      <c r="JWY93" s="363" t="s">
        <v>116</v>
      </c>
      <c r="JWZ93" s="363" t="s">
        <v>116</v>
      </c>
      <c r="JXA93" s="363" t="s">
        <v>116</v>
      </c>
      <c r="JXB93" s="363" t="s">
        <v>116</v>
      </c>
      <c r="JXC93" s="363" t="s">
        <v>116</v>
      </c>
      <c r="JXD93" s="363" t="s">
        <v>116</v>
      </c>
      <c r="JXE93" s="363" t="s">
        <v>116</v>
      </c>
      <c r="JXF93" s="363" t="s">
        <v>116</v>
      </c>
      <c r="JXG93" s="363" t="s">
        <v>116</v>
      </c>
      <c r="JXH93" s="363" t="s">
        <v>116</v>
      </c>
      <c r="JXI93" s="363" t="s">
        <v>116</v>
      </c>
      <c r="JXJ93" s="363" t="s">
        <v>116</v>
      </c>
      <c r="JXK93" s="363" t="s">
        <v>116</v>
      </c>
      <c r="JXL93" s="363" t="s">
        <v>116</v>
      </c>
      <c r="JXM93" s="363" t="s">
        <v>116</v>
      </c>
      <c r="JXN93" s="363" t="s">
        <v>116</v>
      </c>
      <c r="JXO93" s="363" t="s">
        <v>116</v>
      </c>
      <c r="JXP93" s="363" t="s">
        <v>116</v>
      </c>
      <c r="JXQ93" s="363" t="s">
        <v>116</v>
      </c>
      <c r="JXR93" s="363" t="s">
        <v>116</v>
      </c>
      <c r="JXS93" s="363" t="s">
        <v>116</v>
      </c>
      <c r="JXT93" s="363" t="s">
        <v>116</v>
      </c>
      <c r="JXU93" s="363" t="s">
        <v>116</v>
      </c>
      <c r="JXV93" s="363" t="s">
        <v>116</v>
      </c>
      <c r="JXW93" s="363" t="s">
        <v>116</v>
      </c>
      <c r="JXX93" s="363" t="s">
        <v>116</v>
      </c>
      <c r="JXY93" s="363" t="s">
        <v>116</v>
      </c>
      <c r="JXZ93" s="363" t="s">
        <v>116</v>
      </c>
      <c r="JYA93" s="363" t="s">
        <v>116</v>
      </c>
      <c r="JYB93" s="363" t="s">
        <v>116</v>
      </c>
      <c r="JYC93" s="363" t="s">
        <v>116</v>
      </c>
      <c r="JYD93" s="363" t="s">
        <v>116</v>
      </c>
      <c r="JYE93" s="363" t="s">
        <v>116</v>
      </c>
      <c r="JYF93" s="363" t="s">
        <v>116</v>
      </c>
      <c r="JYG93" s="363" t="s">
        <v>116</v>
      </c>
      <c r="JYH93" s="363" t="s">
        <v>116</v>
      </c>
      <c r="JYI93" s="363" t="s">
        <v>116</v>
      </c>
      <c r="JYJ93" s="363" t="s">
        <v>116</v>
      </c>
      <c r="JYK93" s="363" t="s">
        <v>116</v>
      </c>
      <c r="JYL93" s="363" t="s">
        <v>116</v>
      </c>
      <c r="JYM93" s="363" t="s">
        <v>116</v>
      </c>
      <c r="JYN93" s="363" t="s">
        <v>116</v>
      </c>
      <c r="JYO93" s="363" t="s">
        <v>116</v>
      </c>
      <c r="JYP93" s="363" t="s">
        <v>116</v>
      </c>
      <c r="JYQ93" s="363" t="s">
        <v>116</v>
      </c>
      <c r="JYR93" s="363" t="s">
        <v>116</v>
      </c>
      <c r="JYS93" s="363" t="s">
        <v>116</v>
      </c>
      <c r="JYT93" s="363" t="s">
        <v>116</v>
      </c>
      <c r="JYU93" s="363" t="s">
        <v>116</v>
      </c>
      <c r="JYV93" s="363" t="s">
        <v>116</v>
      </c>
      <c r="JYW93" s="363" t="s">
        <v>116</v>
      </c>
      <c r="JYX93" s="363" t="s">
        <v>116</v>
      </c>
      <c r="JYY93" s="363" t="s">
        <v>116</v>
      </c>
      <c r="JYZ93" s="363" t="s">
        <v>116</v>
      </c>
      <c r="JZA93" s="363" t="s">
        <v>116</v>
      </c>
      <c r="JZB93" s="363" t="s">
        <v>116</v>
      </c>
      <c r="JZC93" s="363" t="s">
        <v>116</v>
      </c>
      <c r="JZD93" s="363" t="s">
        <v>116</v>
      </c>
      <c r="JZE93" s="363" t="s">
        <v>116</v>
      </c>
      <c r="JZF93" s="363" t="s">
        <v>116</v>
      </c>
      <c r="JZG93" s="363" t="s">
        <v>116</v>
      </c>
      <c r="JZH93" s="363" t="s">
        <v>116</v>
      </c>
      <c r="JZI93" s="363" t="s">
        <v>116</v>
      </c>
      <c r="JZJ93" s="363" t="s">
        <v>116</v>
      </c>
      <c r="JZK93" s="363" t="s">
        <v>116</v>
      </c>
      <c r="JZL93" s="363" t="s">
        <v>116</v>
      </c>
      <c r="JZM93" s="363" t="s">
        <v>116</v>
      </c>
      <c r="JZN93" s="363" t="s">
        <v>116</v>
      </c>
      <c r="JZO93" s="363" t="s">
        <v>116</v>
      </c>
      <c r="JZP93" s="363" t="s">
        <v>116</v>
      </c>
      <c r="JZQ93" s="363" t="s">
        <v>116</v>
      </c>
      <c r="JZR93" s="363" t="s">
        <v>116</v>
      </c>
      <c r="JZS93" s="363" t="s">
        <v>116</v>
      </c>
      <c r="JZT93" s="363" t="s">
        <v>116</v>
      </c>
      <c r="JZU93" s="363" t="s">
        <v>116</v>
      </c>
      <c r="JZV93" s="363" t="s">
        <v>116</v>
      </c>
      <c r="JZW93" s="363" t="s">
        <v>116</v>
      </c>
      <c r="JZX93" s="363" t="s">
        <v>116</v>
      </c>
      <c r="JZY93" s="363" t="s">
        <v>116</v>
      </c>
      <c r="JZZ93" s="363" t="s">
        <v>116</v>
      </c>
      <c r="KAA93" s="363" t="s">
        <v>116</v>
      </c>
      <c r="KAB93" s="363" t="s">
        <v>116</v>
      </c>
      <c r="KAC93" s="363" t="s">
        <v>116</v>
      </c>
      <c r="KAD93" s="363" t="s">
        <v>116</v>
      </c>
      <c r="KAE93" s="363" t="s">
        <v>116</v>
      </c>
      <c r="KAF93" s="363" t="s">
        <v>116</v>
      </c>
      <c r="KAG93" s="363" t="s">
        <v>116</v>
      </c>
      <c r="KAH93" s="363" t="s">
        <v>116</v>
      </c>
      <c r="KAI93" s="363" t="s">
        <v>116</v>
      </c>
      <c r="KAJ93" s="363" t="s">
        <v>116</v>
      </c>
      <c r="KAK93" s="363" t="s">
        <v>116</v>
      </c>
      <c r="KAL93" s="363" t="s">
        <v>116</v>
      </c>
      <c r="KAM93" s="363" t="s">
        <v>116</v>
      </c>
      <c r="KAN93" s="363" t="s">
        <v>116</v>
      </c>
      <c r="KAO93" s="363" t="s">
        <v>116</v>
      </c>
      <c r="KAP93" s="363" t="s">
        <v>116</v>
      </c>
      <c r="KAQ93" s="363" t="s">
        <v>116</v>
      </c>
      <c r="KAR93" s="363" t="s">
        <v>116</v>
      </c>
      <c r="KAS93" s="363" t="s">
        <v>116</v>
      </c>
      <c r="KAT93" s="363" t="s">
        <v>116</v>
      </c>
      <c r="KAU93" s="363" t="s">
        <v>116</v>
      </c>
      <c r="KAV93" s="363" t="s">
        <v>116</v>
      </c>
      <c r="KAW93" s="363" t="s">
        <v>116</v>
      </c>
      <c r="KAX93" s="363" t="s">
        <v>116</v>
      </c>
      <c r="KAY93" s="363" t="s">
        <v>116</v>
      </c>
      <c r="KAZ93" s="363" t="s">
        <v>116</v>
      </c>
      <c r="KBA93" s="363" t="s">
        <v>116</v>
      </c>
      <c r="KBB93" s="363" t="s">
        <v>116</v>
      </c>
      <c r="KBC93" s="363" t="s">
        <v>116</v>
      </c>
      <c r="KBD93" s="363" t="s">
        <v>116</v>
      </c>
      <c r="KBE93" s="363" t="s">
        <v>116</v>
      </c>
      <c r="KBF93" s="363" t="s">
        <v>116</v>
      </c>
      <c r="KBG93" s="363" t="s">
        <v>116</v>
      </c>
      <c r="KBH93" s="363" t="s">
        <v>116</v>
      </c>
      <c r="KBI93" s="363" t="s">
        <v>116</v>
      </c>
      <c r="KBJ93" s="363" t="s">
        <v>116</v>
      </c>
      <c r="KBK93" s="363" t="s">
        <v>116</v>
      </c>
      <c r="KBL93" s="363" t="s">
        <v>116</v>
      </c>
      <c r="KBM93" s="363" t="s">
        <v>116</v>
      </c>
      <c r="KBN93" s="363" t="s">
        <v>116</v>
      </c>
      <c r="KBO93" s="363" t="s">
        <v>116</v>
      </c>
      <c r="KBP93" s="363" t="s">
        <v>116</v>
      </c>
      <c r="KBQ93" s="363" t="s">
        <v>116</v>
      </c>
      <c r="KBR93" s="363" t="s">
        <v>116</v>
      </c>
      <c r="KBS93" s="363" t="s">
        <v>116</v>
      </c>
      <c r="KBT93" s="363" t="s">
        <v>116</v>
      </c>
      <c r="KBU93" s="363" t="s">
        <v>116</v>
      </c>
      <c r="KBV93" s="363" t="s">
        <v>116</v>
      </c>
      <c r="KBW93" s="363" t="s">
        <v>116</v>
      </c>
      <c r="KBX93" s="363" t="s">
        <v>116</v>
      </c>
      <c r="KBY93" s="363" t="s">
        <v>116</v>
      </c>
      <c r="KBZ93" s="363" t="s">
        <v>116</v>
      </c>
      <c r="KCA93" s="363" t="s">
        <v>116</v>
      </c>
      <c r="KCB93" s="363" t="s">
        <v>116</v>
      </c>
      <c r="KCC93" s="363" t="s">
        <v>116</v>
      </c>
      <c r="KCD93" s="363" t="s">
        <v>116</v>
      </c>
      <c r="KCE93" s="363" t="s">
        <v>116</v>
      </c>
      <c r="KCF93" s="363" t="s">
        <v>116</v>
      </c>
      <c r="KCG93" s="363" t="s">
        <v>116</v>
      </c>
      <c r="KCH93" s="363" t="s">
        <v>116</v>
      </c>
      <c r="KCI93" s="363" t="s">
        <v>116</v>
      </c>
      <c r="KCJ93" s="363" t="s">
        <v>116</v>
      </c>
      <c r="KCK93" s="363" t="s">
        <v>116</v>
      </c>
      <c r="KCL93" s="363" t="s">
        <v>116</v>
      </c>
      <c r="KCM93" s="363" t="s">
        <v>116</v>
      </c>
      <c r="KCN93" s="363" t="s">
        <v>116</v>
      </c>
      <c r="KCO93" s="363" t="s">
        <v>116</v>
      </c>
      <c r="KCP93" s="363" t="s">
        <v>116</v>
      </c>
      <c r="KCQ93" s="363" t="s">
        <v>116</v>
      </c>
      <c r="KCR93" s="363" t="s">
        <v>116</v>
      </c>
      <c r="KCS93" s="363" t="s">
        <v>116</v>
      </c>
      <c r="KCT93" s="363" t="s">
        <v>116</v>
      </c>
      <c r="KCU93" s="363" t="s">
        <v>116</v>
      </c>
      <c r="KCV93" s="363" t="s">
        <v>116</v>
      </c>
      <c r="KCW93" s="363" t="s">
        <v>116</v>
      </c>
      <c r="KCX93" s="363" t="s">
        <v>116</v>
      </c>
      <c r="KCY93" s="363" t="s">
        <v>116</v>
      </c>
      <c r="KCZ93" s="363" t="s">
        <v>116</v>
      </c>
      <c r="KDA93" s="363" t="s">
        <v>116</v>
      </c>
      <c r="KDB93" s="363" t="s">
        <v>116</v>
      </c>
      <c r="KDC93" s="363" t="s">
        <v>116</v>
      </c>
      <c r="KDD93" s="363" t="s">
        <v>116</v>
      </c>
      <c r="KDE93" s="363" t="s">
        <v>116</v>
      </c>
      <c r="KDF93" s="363" t="s">
        <v>116</v>
      </c>
      <c r="KDG93" s="363" t="s">
        <v>116</v>
      </c>
      <c r="KDH93" s="363" t="s">
        <v>116</v>
      </c>
      <c r="KDI93" s="363" t="s">
        <v>116</v>
      </c>
      <c r="KDJ93" s="363" t="s">
        <v>116</v>
      </c>
      <c r="KDK93" s="363" t="s">
        <v>116</v>
      </c>
      <c r="KDL93" s="363" t="s">
        <v>116</v>
      </c>
      <c r="KDM93" s="363" t="s">
        <v>116</v>
      </c>
      <c r="KDN93" s="363" t="s">
        <v>116</v>
      </c>
      <c r="KDO93" s="363" t="s">
        <v>116</v>
      </c>
      <c r="KDP93" s="363" t="s">
        <v>116</v>
      </c>
      <c r="KDQ93" s="363" t="s">
        <v>116</v>
      </c>
      <c r="KDR93" s="363" t="s">
        <v>116</v>
      </c>
      <c r="KDS93" s="363" t="s">
        <v>116</v>
      </c>
      <c r="KDT93" s="363" t="s">
        <v>116</v>
      </c>
      <c r="KDU93" s="363" t="s">
        <v>116</v>
      </c>
      <c r="KDV93" s="363" t="s">
        <v>116</v>
      </c>
      <c r="KDW93" s="363" t="s">
        <v>116</v>
      </c>
      <c r="KDX93" s="363" t="s">
        <v>116</v>
      </c>
      <c r="KDY93" s="363" t="s">
        <v>116</v>
      </c>
      <c r="KDZ93" s="363" t="s">
        <v>116</v>
      </c>
      <c r="KEA93" s="363" t="s">
        <v>116</v>
      </c>
      <c r="KEB93" s="363" t="s">
        <v>116</v>
      </c>
      <c r="KEC93" s="363" t="s">
        <v>116</v>
      </c>
      <c r="KED93" s="363" t="s">
        <v>116</v>
      </c>
      <c r="KEE93" s="363" t="s">
        <v>116</v>
      </c>
      <c r="KEF93" s="363" t="s">
        <v>116</v>
      </c>
      <c r="KEG93" s="363" t="s">
        <v>116</v>
      </c>
      <c r="KEH93" s="363" t="s">
        <v>116</v>
      </c>
      <c r="KEI93" s="363" t="s">
        <v>116</v>
      </c>
      <c r="KEJ93" s="363" t="s">
        <v>116</v>
      </c>
      <c r="KEK93" s="363" t="s">
        <v>116</v>
      </c>
      <c r="KEL93" s="363" t="s">
        <v>116</v>
      </c>
      <c r="KEM93" s="363" t="s">
        <v>116</v>
      </c>
      <c r="KEN93" s="363" t="s">
        <v>116</v>
      </c>
      <c r="KEO93" s="363" t="s">
        <v>116</v>
      </c>
      <c r="KEP93" s="363" t="s">
        <v>116</v>
      </c>
      <c r="KEQ93" s="363" t="s">
        <v>116</v>
      </c>
      <c r="KER93" s="363" t="s">
        <v>116</v>
      </c>
      <c r="KES93" s="363" t="s">
        <v>116</v>
      </c>
      <c r="KET93" s="363" t="s">
        <v>116</v>
      </c>
      <c r="KEU93" s="363" t="s">
        <v>116</v>
      </c>
      <c r="KEV93" s="363" t="s">
        <v>116</v>
      </c>
      <c r="KEW93" s="363" t="s">
        <v>116</v>
      </c>
      <c r="KEX93" s="363" t="s">
        <v>116</v>
      </c>
      <c r="KEY93" s="363" t="s">
        <v>116</v>
      </c>
      <c r="KEZ93" s="363" t="s">
        <v>116</v>
      </c>
      <c r="KFA93" s="363" t="s">
        <v>116</v>
      </c>
      <c r="KFB93" s="363" t="s">
        <v>116</v>
      </c>
      <c r="KFC93" s="363" t="s">
        <v>116</v>
      </c>
      <c r="KFD93" s="363" t="s">
        <v>116</v>
      </c>
      <c r="KFE93" s="363" t="s">
        <v>116</v>
      </c>
      <c r="KFF93" s="363" t="s">
        <v>116</v>
      </c>
      <c r="KFG93" s="363" t="s">
        <v>116</v>
      </c>
      <c r="KFH93" s="363" t="s">
        <v>116</v>
      </c>
      <c r="KFI93" s="363" t="s">
        <v>116</v>
      </c>
      <c r="KFJ93" s="363" t="s">
        <v>116</v>
      </c>
      <c r="KFK93" s="363" t="s">
        <v>116</v>
      </c>
      <c r="KFL93" s="363" t="s">
        <v>116</v>
      </c>
      <c r="KFM93" s="363" t="s">
        <v>116</v>
      </c>
      <c r="KFN93" s="363" t="s">
        <v>116</v>
      </c>
      <c r="KFO93" s="363" t="s">
        <v>116</v>
      </c>
      <c r="KFP93" s="363" t="s">
        <v>116</v>
      </c>
      <c r="KFQ93" s="363" t="s">
        <v>116</v>
      </c>
      <c r="KFR93" s="363" t="s">
        <v>116</v>
      </c>
      <c r="KFS93" s="363" t="s">
        <v>116</v>
      </c>
      <c r="KFT93" s="363" t="s">
        <v>116</v>
      </c>
      <c r="KFU93" s="363" t="s">
        <v>116</v>
      </c>
      <c r="KFV93" s="363" t="s">
        <v>116</v>
      </c>
      <c r="KFW93" s="363" t="s">
        <v>116</v>
      </c>
      <c r="KFX93" s="363" t="s">
        <v>116</v>
      </c>
      <c r="KFY93" s="363" t="s">
        <v>116</v>
      </c>
      <c r="KFZ93" s="363" t="s">
        <v>116</v>
      </c>
      <c r="KGA93" s="363" t="s">
        <v>116</v>
      </c>
      <c r="KGB93" s="363" t="s">
        <v>116</v>
      </c>
      <c r="KGC93" s="363" t="s">
        <v>116</v>
      </c>
      <c r="KGD93" s="363" t="s">
        <v>116</v>
      </c>
      <c r="KGE93" s="363" t="s">
        <v>116</v>
      </c>
      <c r="KGF93" s="363" t="s">
        <v>116</v>
      </c>
      <c r="KGG93" s="363" t="s">
        <v>116</v>
      </c>
      <c r="KGH93" s="363" t="s">
        <v>116</v>
      </c>
      <c r="KGI93" s="363" t="s">
        <v>116</v>
      </c>
      <c r="KGJ93" s="363" t="s">
        <v>116</v>
      </c>
      <c r="KGK93" s="363" t="s">
        <v>116</v>
      </c>
      <c r="KGL93" s="363" t="s">
        <v>116</v>
      </c>
      <c r="KGM93" s="363" t="s">
        <v>116</v>
      </c>
      <c r="KGN93" s="363" t="s">
        <v>116</v>
      </c>
      <c r="KGO93" s="363" t="s">
        <v>116</v>
      </c>
      <c r="KGP93" s="363" t="s">
        <v>116</v>
      </c>
      <c r="KGQ93" s="363" t="s">
        <v>116</v>
      </c>
      <c r="KGR93" s="363" t="s">
        <v>116</v>
      </c>
      <c r="KGS93" s="363" t="s">
        <v>116</v>
      </c>
      <c r="KGT93" s="363" t="s">
        <v>116</v>
      </c>
      <c r="KGU93" s="363" t="s">
        <v>116</v>
      </c>
      <c r="KGV93" s="363" t="s">
        <v>116</v>
      </c>
      <c r="KGW93" s="363" t="s">
        <v>116</v>
      </c>
      <c r="KGX93" s="363" t="s">
        <v>116</v>
      </c>
      <c r="KGY93" s="363" t="s">
        <v>116</v>
      </c>
      <c r="KGZ93" s="363" t="s">
        <v>116</v>
      </c>
      <c r="KHA93" s="363" t="s">
        <v>116</v>
      </c>
      <c r="KHB93" s="363" t="s">
        <v>116</v>
      </c>
      <c r="KHC93" s="363" t="s">
        <v>116</v>
      </c>
      <c r="KHD93" s="363" t="s">
        <v>116</v>
      </c>
      <c r="KHE93" s="363" t="s">
        <v>116</v>
      </c>
      <c r="KHF93" s="363" t="s">
        <v>116</v>
      </c>
      <c r="KHG93" s="363" t="s">
        <v>116</v>
      </c>
      <c r="KHH93" s="363" t="s">
        <v>116</v>
      </c>
      <c r="KHI93" s="363" t="s">
        <v>116</v>
      </c>
      <c r="KHJ93" s="363" t="s">
        <v>116</v>
      </c>
      <c r="KHK93" s="363" t="s">
        <v>116</v>
      </c>
      <c r="KHL93" s="363" t="s">
        <v>116</v>
      </c>
      <c r="KHM93" s="363" t="s">
        <v>116</v>
      </c>
      <c r="KHN93" s="363" t="s">
        <v>116</v>
      </c>
      <c r="KHO93" s="363" t="s">
        <v>116</v>
      </c>
      <c r="KHP93" s="363" t="s">
        <v>116</v>
      </c>
      <c r="KHQ93" s="363" t="s">
        <v>116</v>
      </c>
      <c r="KHR93" s="363" t="s">
        <v>116</v>
      </c>
      <c r="KHS93" s="363" t="s">
        <v>116</v>
      </c>
      <c r="KHT93" s="363" t="s">
        <v>116</v>
      </c>
      <c r="KHU93" s="363" t="s">
        <v>116</v>
      </c>
      <c r="KHV93" s="363" t="s">
        <v>116</v>
      </c>
      <c r="KHW93" s="363" t="s">
        <v>116</v>
      </c>
      <c r="KHX93" s="363" t="s">
        <v>116</v>
      </c>
      <c r="KHY93" s="363" t="s">
        <v>116</v>
      </c>
      <c r="KHZ93" s="363" t="s">
        <v>116</v>
      </c>
      <c r="KIA93" s="363" t="s">
        <v>116</v>
      </c>
      <c r="KIB93" s="363" t="s">
        <v>116</v>
      </c>
      <c r="KIC93" s="363" t="s">
        <v>116</v>
      </c>
      <c r="KID93" s="363" t="s">
        <v>116</v>
      </c>
      <c r="KIE93" s="363" t="s">
        <v>116</v>
      </c>
      <c r="KIF93" s="363" t="s">
        <v>116</v>
      </c>
      <c r="KIG93" s="363" t="s">
        <v>116</v>
      </c>
      <c r="KIH93" s="363" t="s">
        <v>116</v>
      </c>
      <c r="KII93" s="363" t="s">
        <v>116</v>
      </c>
      <c r="KIJ93" s="363" t="s">
        <v>116</v>
      </c>
      <c r="KIK93" s="363" t="s">
        <v>116</v>
      </c>
      <c r="KIL93" s="363" t="s">
        <v>116</v>
      </c>
      <c r="KIM93" s="363" t="s">
        <v>116</v>
      </c>
      <c r="KIN93" s="363" t="s">
        <v>116</v>
      </c>
      <c r="KIO93" s="363" t="s">
        <v>116</v>
      </c>
      <c r="KIP93" s="363" t="s">
        <v>116</v>
      </c>
      <c r="KIQ93" s="363" t="s">
        <v>116</v>
      </c>
      <c r="KIR93" s="363" t="s">
        <v>116</v>
      </c>
      <c r="KIS93" s="363" t="s">
        <v>116</v>
      </c>
      <c r="KIT93" s="363" t="s">
        <v>116</v>
      </c>
      <c r="KIU93" s="363" t="s">
        <v>116</v>
      </c>
      <c r="KIV93" s="363" t="s">
        <v>116</v>
      </c>
      <c r="KIW93" s="363" t="s">
        <v>116</v>
      </c>
      <c r="KIX93" s="363" t="s">
        <v>116</v>
      </c>
      <c r="KIY93" s="363" t="s">
        <v>116</v>
      </c>
      <c r="KIZ93" s="363" t="s">
        <v>116</v>
      </c>
      <c r="KJA93" s="363" t="s">
        <v>116</v>
      </c>
      <c r="KJB93" s="363" t="s">
        <v>116</v>
      </c>
      <c r="KJC93" s="363" t="s">
        <v>116</v>
      </c>
      <c r="KJD93" s="363" t="s">
        <v>116</v>
      </c>
      <c r="KJE93" s="363" t="s">
        <v>116</v>
      </c>
      <c r="KJF93" s="363" t="s">
        <v>116</v>
      </c>
      <c r="KJG93" s="363" t="s">
        <v>116</v>
      </c>
      <c r="KJH93" s="363" t="s">
        <v>116</v>
      </c>
      <c r="KJI93" s="363" t="s">
        <v>116</v>
      </c>
      <c r="KJJ93" s="363" t="s">
        <v>116</v>
      </c>
      <c r="KJK93" s="363" t="s">
        <v>116</v>
      </c>
      <c r="KJL93" s="363" t="s">
        <v>116</v>
      </c>
      <c r="KJM93" s="363" t="s">
        <v>116</v>
      </c>
      <c r="KJN93" s="363" t="s">
        <v>116</v>
      </c>
      <c r="KJO93" s="363" t="s">
        <v>116</v>
      </c>
      <c r="KJP93" s="363" t="s">
        <v>116</v>
      </c>
      <c r="KJQ93" s="363" t="s">
        <v>116</v>
      </c>
      <c r="KJR93" s="363" t="s">
        <v>116</v>
      </c>
      <c r="KJS93" s="363" t="s">
        <v>116</v>
      </c>
      <c r="KJT93" s="363" t="s">
        <v>116</v>
      </c>
      <c r="KJU93" s="363" t="s">
        <v>116</v>
      </c>
      <c r="KJV93" s="363" t="s">
        <v>116</v>
      </c>
      <c r="KJW93" s="363" t="s">
        <v>116</v>
      </c>
      <c r="KJX93" s="363" t="s">
        <v>116</v>
      </c>
      <c r="KJY93" s="363" t="s">
        <v>116</v>
      </c>
      <c r="KJZ93" s="363" t="s">
        <v>116</v>
      </c>
      <c r="KKA93" s="363" t="s">
        <v>116</v>
      </c>
      <c r="KKB93" s="363" t="s">
        <v>116</v>
      </c>
      <c r="KKC93" s="363" t="s">
        <v>116</v>
      </c>
      <c r="KKD93" s="363" t="s">
        <v>116</v>
      </c>
      <c r="KKE93" s="363" t="s">
        <v>116</v>
      </c>
      <c r="KKF93" s="363" t="s">
        <v>116</v>
      </c>
      <c r="KKG93" s="363" t="s">
        <v>116</v>
      </c>
      <c r="KKH93" s="363" t="s">
        <v>116</v>
      </c>
      <c r="KKI93" s="363" t="s">
        <v>116</v>
      </c>
      <c r="KKJ93" s="363" t="s">
        <v>116</v>
      </c>
      <c r="KKK93" s="363" t="s">
        <v>116</v>
      </c>
      <c r="KKL93" s="363" t="s">
        <v>116</v>
      </c>
      <c r="KKM93" s="363" t="s">
        <v>116</v>
      </c>
      <c r="KKN93" s="363" t="s">
        <v>116</v>
      </c>
      <c r="KKO93" s="363" t="s">
        <v>116</v>
      </c>
      <c r="KKP93" s="363" t="s">
        <v>116</v>
      </c>
      <c r="KKQ93" s="363" t="s">
        <v>116</v>
      </c>
      <c r="KKR93" s="363" t="s">
        <v>116</v>
      </c>
      <c r="KKS93" s="363" t="s">
        <v>116</v>
      </c>
      <c r="KKT93" s="363" t="s">
        <v>116</v>
      </c>
      <c r="KKU93" s="363" t="s">
        <v>116</v>
      </c>
      <c r="KKV93" s="363" t="s">
        <v>116</v>
      </c>
      <c r="KKW93" s="363" t="s">
        <v>116</v>
      </c>
      <c r="KKX93" s="363" t="s">
        <v>116</v>
      </c>
      <c r="KKY93" s="363" t="s">
        <v>116</v>
      </c>
      <c r="KKZ93" s="363" t="s">
        <v>116</v>
      </c>
      <c r="KLA93" s="363" t="s">
        <v>116</v>
      </c>
      <c r="KLB93" s="363" t="s">
        <v>116</v>
      </c>
      <c r="KLC93" s="363" t="s">
        <v>116</v>
      </c>
      <c r="KLD93" s="363" t="s">
        <v>116</v>
      </c>
      <c r="KLE93" s="363" t="s">
        <v>116</v>
      </c>
      <c r="KLF93" s="363" t="s">
        <v>116</v>
      </c>
      <c r="KLG93" s="363" t="s">
        <v>116</v>
      </c>
      <c r="KLH93" s="363" t="s">
        <v>116</v>
      </c>
      <c r="KLI93" s="363" t="s">
        <v>116</v>
      </c>
      <c r="KLJ93" s="363" t="s">
        <v>116</v>
      </c>
      <c r="KLK93" s="363" t="s">
        <v>116</v>
      </c>
      <c r="KLL93" s="363" t="s">
        <v>116</v>
      </c>
      <c r="KLM93" s="363" t="s">
        <v>116</v>
      </c>
      <c r="KLN93" s="363" t="s">
        <v>116</v>
      </c>
      <c r="KLO93" s="363" t="s">
        <v>116</v>
      </c>
      <c r="KLP93" s="363" t="s">
        <v>116</v>
      </c>
      <c r="KLQ93" s="363" t="s">
        <v>116</v>
      </c>
      <c r="KLR93" s="363" t="s">
        <v>116</v>
      </c>
      <c r="KLS93" s="363" t="s">
        <v>116</v>
      </c>
      <c r="KLT93" s="363" t="s">
        <v>116</v>
      </c>
      <c r="KLU93" s="363" t="s">
        <v>116</v>
      </c>
      <c r="KLV93" s="363" t="s">
        <v>116</v>
      </c>
      <c r="KLW93" s="363" t="s">
        <v>116</v>
      </c>
      <c r="KLX93" s="363" t="s">
        <v>116</v>
      </c>
      <c r="KLY93" s="363" t="s">
        <v>116</v>
      </c>
      <c r="KLZ93" s="363" t="s">
        <v>116</v>
      </c>
      <c r="KMA93" s="363" t="s">
        <v>116</v>
      </c>
      <c r="KMB93" s="363" t="s">
        <v>116</v>
      </c>
      <c r="KMC93" s="363" t="s">
        <v>116</v>
      </c>
      <c r="KMD93" s="363" t="s">
        <v>116</v>
      </c>
      <c r="KME93" s="363" t="s">
        <v>116</v>
      </c>
      <c r="KMF93" s="363" t="s">
        <v>116</v>
      </c>
      <c r="KMG93" s="363" t="s">
        <v>116</v>
      </c>
      <c r="KMH93" s="363" t="s">
        <v>116</v>
      </c>
      <c r="KMI93" s="363" t="s">
        <v>116</v>
      </c>
      <c r="KMJ93" s="363" t="s">
        <v>116</v>
      </c>
      <c r="KMK93" s="363" t="s">
        <v>116</v>
      </c>
      <c r="KML93" s="363" t="s">
        <v>116</v>
      </c>
      <c r="KMM93" s="363" t="s">
        <v>116</v>
      </c>
      <c r="KMN93" s="363" t="s">
        <v>116</v>
      </c>
      <c r="KMO93" s="363" t="s">
        <v>116</v>
      </c>
      <c r="KMP93" s="363" t="s">
        <v>116</v>
      </c>
      <c r="KMQ93" s="363" t="s">
        <v>116</v>
      </c>
      <c r="KMR93" s="363" t="s">
        <v>116</v>
      </c>
      <c r="KMS93" s="363" t="s">
        <v>116</v>
      </c>
      <c r="KMT93" s="363" t="s">
        <v>116</v>
      </c>
      <c r="KMU93" s="363" t="s">
        <v>116</v>
      </c>
      <c r="KMV93" s="363" t="s">
        <v>116</v>
      </c>
      <c r="KMW93" s="363" t="s">
        <v>116</v>
      </c>
      <c r="KMX93" s="363" t="s">
        <v>116</v>
      </c>
      <c r="KMY93" s="363" t="s">
        <v>116</v>
      </c>
      <c r="KMZ93" s="363" t="s">
        <v>116</v>
      </c>
      <c r="KNA93" s="363" t="s">
        <v>116</v>
      </c>
      <c r="KNB93" s="363" t="s">
        <v>116</v>
      </c>
      <c r="KNC93" s="363" t="s">
        <v>116</v>
      </c>
      <c r="KND93" s="363" t="s">
        <v>116</v>
      </c>
      <c r="KNE93" s="363" t="s">
        <v>116</v>
      </c>
      <c r="KNF93" s="363" t="s">
        <v>116</v>
      </c>
      <c r="KNG93" s="363" t="s">
        <v>116</v>
      </c>
      <c r="KNH93" s="363" t="s">
        <v>116</v>
      </c>
      <c r="KNI93" s="363" t="s">
        <v>116</v>
      </c>
      <c r="KNJ93" s="363" t="s">
        <v>116</v>
      </c>
      <c r="KNK93" s="363" t="s">
        <v>116</v>
      </c>
      <c r="KNL93" s="363" t="s">
        <v>116</v>
      </c>
      <c r="KNM93" s="363" t="s">
        <v>116</v>
      </c>
      <c r="KNN93" s="363" t="s">
        <v>116</v>
      </c>
      <c r="KNO93" s="363" t="s">
        <v>116</v>
      </c>
      <c r="KNP93" s="363" t="s">
        <v>116</v>
      </c>
      <c r="KNQ93" s="363" t="s">
        <v>116</v>
      </c>
      <c r="KNR93" s="363" t="s">
        <v>116</v>
      </c>
      <c r="KNS93" s="363" t="s">
        <v>116</v>
      </c>
      <c r="KNT93" s="363" t="s">
        <v>116</v>
      </c>
      <c r="KNU93" s="363" t="s">
        <v>116</v>
      </c>
      <c r="KNV93" s="363" t="s">
        <v>116</v>
      </c>
      <c r="KNW93" s="363" t="s">
        <v>116</v>
      </c>
      <c r="KNX93" s="363" t="s">
        <v>116</v>
      </c>
      <c r="KNY93" s="363" t="s">
        <v>116</v>
      </c>
      <c r="KNZ93" s="363" t="s">
        <v>116</v>
      </c>
      <c r="KOA93" s="363" t="s">
        <v>116</v>
      </c>
      <c r="KOB93" s="363" t="s">
        <v>116</v>
      </c>
      <c r="KOC93" s="363" t="s">
        <v>116</v>
      </c>
      <c r="KOD93" s="363" t="s">
        <v>116</v>
      </c>
      <c r="KOE93" s="363" t="s">
        <v>116</v>
      </c>
      <c r="KOF93" s="363" t="s">
        <v>116</v>
      </c>
      <c r="KOG93" s="363" t="s">
        <v>116</v>
      </c>
      <c r="KOH93" s="363" t="s">
        <v>116</v>
      </c>
      <c r="KOI93" s="363" t="s">
        <v>116</v>
      </c>
      <c r="KOJ93" s="363" t="s">
        <v>116</v>
      </c>
      <c r="KOK93" s="363" t="s">
        <v>116</v>
      </c>
      <c r="KOL93" s="363" t="s">
        <v>116</v>
      </c>
      <c r="KOM93" s="363" t="s">
        <v>116</v>
      </c>
      <c r="KON93" s="363" t="s">
        <v>116</v>
      </c>
      <c r="KOO93" s="363" t="s">
        <v>116</v>
      </c>
      <c r="KOP93" s="363" t="s">
        <v>116</v>
      </c>
      <c r="KOQ93" s="363" t="s">
        <v>116</v>
      </c>
      <c r="KOR93" s="363" t="s">
        <v>116</v>
      </c>
      <c r="KOS93" s="363" t="s">
        <v>116</v>
      </c>
      <c r="KOT93" s="363" t="s">
        <v>116</v>
      </c>
      <c r="KOU93" s="363" t="s">
        <v>116</v>
      </c>
      <c r="KOV93" s="363" t="s">
        <v>116</v>
      </c>
      <c r="KOW93" s="363" t="s">
        <v>116</v>
      </c>
      <c r="KOX93" s="363" t="s">
        <v>116</v>
      </c>
      <c r="KOY93" s="363" t="s">
        <v>116</v>
      </c>
      <c r="KOZ93" s="363" t="s">
        <v>116</v>
      </c>
      <c r="KPA93" s="363" t="s">
        <v>116</v>
      </c>
      <c r="KPB93" s="363" t="s">
        <v>116</v>
      </c>
      <c r="KPC93" s="363" t="s">
        <v>116</v>
      </c>
      <c r="KPD93" s="363" t="s">
        <v>116</v>
      </c>
      <c r="KPE93" s="363" t="s">
        <v>116</v>
      </c>
      <c r="KPF93" s="363" t="s">
        <v>116</v>
      </c>
      <c r="KPG93" s="363" t="s">
        <v>116</v>
      </c>
      <c r="KPH93" s="363" t="s">
        <v>116</v>
      </c>
      <c r="KPI93" s="363" t="s">
        <v>116</v>
      </c>
      <c r="KPJ93" s="363" t="s">
        <v>116</v>
      </c>
      <c r="KPK93" s="363" t="s">
        <v>116</v>
      </c>
      <c r="KPL93" s="363" t="s">
        <v>116</v>
      </c>
      <c r="KPM93" s="363" t="s">
        <v>116</v>
      </c>
      <c r="KPN93" s="363" t="s">
        <v>116</v>
      </c>
      <c r="KPO93" s="363" t="s">
        <v>116</v>
      </c>
      <c r="KPP93" s="363" t="s">
        <v>116</v>
      </c>
      <c r="KPQ93" s="363" t="s">
        <v>116</v>
      </c>
      <c r="KPR93" s="363" t="s">
        <v>116</v>
      </c>
      <c r="KPS93" s="363" t="s">
        <v>116</v>
      </c>
      <c r="KPT93" s="363" t="s">
        <v>116</v>
      </c>
      <c r="KPU93" s="363" t="s">
        <v>116</v>
      </c>
      <c r="KPV93" s="363" t="s">
        <v>116</v>
      </c>
      <c r="KPW93" s="363" t="s">
        <v>116</v>
      </c>
      <c r="KPX93" s="363" t="s">
        <v>116</v>
      </c>
      <c r="KPY93" s="363" t="s">
        <v>116</v>
      </c>
      <c r="KPZ93" s="363" t="s">
        <v>116</v>
      </c>
      <c r="KQA93" s="363" t="s">
        <v>116</v>
      </c>
      <c r="KQB93" s="363" t="s">
        <v>116</v>
      </c>
      <c r="KQC93" s="363" t="s">
        <v>116</v>
      </c>
      <c r="KQD93" s="363" t="s">
        <v>116</v>
      </c>
      <c r="KQE93" s="363" t="s">
        <v>116</v>
      </c>
      <c r="KQF93" s="363" t="s">
        <v>116</v>
      </c>
      <c r="KQG93" s="363" t="s">
        <v>116</v>
      </c>
      <c r="KQH93" s="363" t="s">
        <v>116</v>
      </c>
      <c r="KQI93" s="363" t="s">
        <v>116</v>
      </c>
      <c r="KQJ93" s="363" t="s">
        <v>116</v>
      </c>
      <c r="KQK93" s="363" t="s">
        <v>116</v>
      </c>
      <c r="KQL93" s="363" t="s">
        <v>116</v>
      </c>
      <c r="KQM93" s="363" t="s">
        <v>116</v>
      </c>
      <c r="KQN93" s="363" t="s">
        <v>116</v>
      </c>
      <c r="KQO93" s="363" t="s">
        <v>116</v>
      </c>
      <c r="KQP93" s="363" t="s">
        <v>116</v>
      </c>
      <c r="KQQ93" s="363" t="s">
        <v>116</v>
      </c>
      <c r="KQR93" s="363" t="s">
        <v>116</v>
      </c>
      <c r="KQS93" s="363" t="s">
        <v>116</v>
      </c>
      <c r="KQT93" s="363" t="s">
        <v>116</v>
      </c>
      <c r="KQU93" s="363" t="s">
        <v>116</v>
      </c>
      <c r="KQV93" s="363" t="s">
        <v>116</v>
      </c>
      <c r="KQW93" s="363" t="s">
        <v>116</v>
      </c>
      <c r="KQX93" s="363" t="s">
        <v>116</v>
      </c>
      <c r="KQY93" s="363" t="s">
        <v>116</v>
      </c>
      <c r="KQZ93" s="363" t="s">
        <v>116</v>
      </c>
      <c r="KRA93" s="363" t="s">
        <v>116</v>
      </c>
      <c r="KRB93" s="363" t="s">
        <v>116</v>
      </c>
      <c r="KRC93" s="363" t="s">
        <v>116</v>
      </c>
      <c r="KRD93" s="363" t="s">
        <v>116</v>
      </c>
      <c r="KRE93" s="363" t="s">
        <v>116</v>
      </c>
      <c r="KRF93" s="363" t="s">
        <v>116</v>
      </c>
      <c r="KRG93" s="363" t="s">
        <v>116</v>
      </c>
      <c r="KRH93" s="363" t="s">
        <v>116</v>
      </c>
      <c r="KRI93" s="363" t="s">
        <v>116</v>
      </c>
      <c r="KRJ93" s="363" t="s">
        <v>116</v>
      </c>
      <c r="KRK93" s="363" t="s">
        <v>116</v>
      </c>
      <c r="KRL93" s="363" t="s">
        <v>116</v>
      </c>
      <c r="KRM93" s="363" t="s">
        <v>116</v>
      </c>
      <c r="KRN93" s="363" t="s">
        <v>116</v>
      </c>
      <c r="KRO93" s="363" t="s">
        <v>116</v>
      </c>
      <c r="KRP93" s="363" t="s">
        <v>116</v>
      </c>
      <c r="KRQ93" s="363" t="s">
        <v>116</v>
      </c>
      <c r="KRR93" s="363" t="s">
        <v>116</v>
      </c>
      <c r="KRS93" s="363" t="s">
        <v>116</v>
      </c>
      <c r="KRT93" s="363" t="s">
        <v>116</v>
      </c>
      <c r="KRU93" s="363" t="s">
        <v>116</v>
      </c>
      <c r="KRV93" s="363" t="s">
        <v>116</v>
      </c>
      <c r="KRW93" s="363" t="s">
        <v>116</v>
      </c>
      <c r="KRX93" s="363" t="s">
        <v>116</v>
      </c>
      <c r="KRY93" s="363" t="s">
        <v>116</v>
      </c>
      <c r="KRZ93" s="363" t="s">
        <v>116</v>
      </c>
      <c r="KSA93" s="363" t="s">
        <v>116</v>
      </c>
      <c r="KSB93" s="363" t="s">
        <v>116</v>
      </c>
      <c r="KSC93" s="363" t="s">
        <v>116</v>
      </c>
      <c r="KSD93" s="363" t="s">
        <v>116</v>
      </c>
      <c r="KSE93" s="363" t="s">
        <v>116</v>
      </c>
      <c r="KSF93" s="363" t="s">
        <v>116</v>
      </c>
      <c r="KSG93" s="363" t="s">
        <v>116</v>
      </c>
      <c r="KSH93" s="363" t="s">
        <v>116</v>
      </c>
      <c r="KSI93" s="363" t="s">
        <v>116</v>
      </c>
      <c r="KSJ93" s="363" t="s">
        <v>116</v>
      </c>
      <c r="KSK93" s="363" t="s">
        <v>116</v>
      </c>
      <c r="KSL93" s="363" t="s">
        <v>116</v>
      </c>
      <c r="KSM93" s="363" t="s">
        <v>116</v>
      </c>
      <c r="KSN93" s="363" t="s">
        <v>116</v>
      </c>
      <c r="KSO93" s="363" t="s">
        <v>116</v>
      </c>
      <c r="KSP93" s="363" t="s">
        <v>116</v>
      </c>
      <c r="KSQ93" s="363" t="s">
        <v>116</v>
      </c>
      <c r="KSR93" s="363" t="s">
        <v>116</v>
      </c>
      <c r="KSS93" s="363" t="s">
        <v>116</v>
      </c>
      <c r="KST93" s="363" t="s">
        <v>116</v>
      </c>
      <c r="KSU93" s="363" t="s">
        <v>116</v>
      </c>
      <c r="KSV93" s="363" t="s">
        <v>116</v>
      </c>
      <c r="KSW93" s="363" t="s">
        <v>116</v>
      </c>
      <c r="KSX93" s="363" t="s">
        <v>116</v>
      </c>
      <c r="KSY93" s="363" t="s">
        <v>116</v>
      </c>
      <c r="KSZ93" s="363" t="s">
        <v>116</v>
      </c>
      <c r="KTA93" s="363" t="s">
        <v>116</v>
      </c>
      <c r="KTB93" s="363" t="s">
        <v>116</v>
      </c>
      <c r="KTC93" s="363" t="s">
        <v>116</v>
      </c>
      <c r="KTD93" s="363" t="s">
        <v>116</v>
      </c>
      <c r="KTE93" s="363" t="s">
        <v>116</v>
      </c>
      <c r="KTF93" s="363" t="s">
        <v>116</v>
      </c>
      <c r="KTG93" s="363" t="s">
        <v>116</v>
      </c>
      <c r="KTH93" s="363" t="s">
        <v>116</v>
      </c>
      <c r="KTI93" s="363" t="s">
        <v>116</v>
      </c>
      <c r="KTJ93" s="363" t="s">
        <v>116</v>
      </c>
      <c r="KTK93" s="363" t="s">
        <v>116</v>
      </c>
      <c r="KTL93" s="363" t="s">
        <v>116</v>
      </c>
      <c r="KTM93" s="363" t="s">
        <v>116</v>
      </c>
      <c r="KTN93" s="363" t="s">
        <v>116</v>
      </c>
      <c r="KTO93" s="363" t="s">
        <v>116</v>
      </c>
      <c r="KTP93" s="363" t="s">
        <v>116</v>
      </c>
      <c r="KTQ93" s="363" t="s">
        <v>116</v>
      </c>
      <c r="KTR93" s="363" t="s">
        <v>116</v>
      </c>
      <c r="KTS93" s="363" t="s">
        <v>116</v>
      </c>
      <c r="KTT93" s="363" t="s">
        <v>116</v>
      </c>
      <c r="KTU93" s="363" t="s">
        <v>116</v>
      </c>
      <c r="KTV93" s="363" t="s">
        <v>116</v>
      </c>
      <c r="KTW93" s="363" t="s">
        <v>116</v>
      </c>
      <c r="KTX93" s="363" t="s">
        <v>116</v>
      </c>
      <c r="KTY93" s="363" t="s">
        <v>116</v>
      </c>
      <c r="KTZ93" s="363" t="s">
        <v>116</v>
      </c>
      <c r="KUA93" s="363" t="s">
        <v>116</v>
      </c>
      <c r="KUB93" s="363" t="s">
        <v>116</v>
      </c>
      <c r="KUC93" s="363" t="s">
        <v>116</v>
      </c>
      <c r="KUD93" s="363" t="s">
        <v>116</v>
      </c>
      <c r="KUE93" s="363" t="s">
        <v>116</v>
      </c>
      <c r="KUF93" s="363" t="s">
        <v>116</v>
      </c>
      <c r="KUG93" s="363" t="s">
        <v>116</v>
      </c>
      <c r="KUH93" s="363" t="s">
        <v>116</v>
      </c>
      <c r="KUI93" s="363" t="s">
        <v>116</v>
      </c>
      <c r="KUJ93" s="363" t="s">
        <v>116</v>
      </c>
      <c r="KUK93" s="363" t="s">
        <v>116</v>
      </c>
      <c r="KUL93" s="363" t="s">
        <v>116</v>
      </c>
      <c r="KUM93" s="363" t="s">
        <v>116</v>
      </c>
      <c r="KUN93" s="363" t="s">
        <v>116</v>
      </c>
      <c r="KUO93" s="363" t="s">
        <v>116</v>
      </c>
      <c r="KUP93" s="363" t="s">
        <v>116</v>
      </c>
      <c r="KUQ93" s="363" t="s">
        <v>116</v>
      </c>
      <c r="KUR93" s="363" t="s">
        <v>116</v>
      </c>
      <c r="KUS93" s="363" t="s">
        <v>116</v>
      </c>
      <c r="KUT93" s="363" t="s">
        <v>116</v>
      </c>
      <c r="KUU93" s="363" t="s">
        <v>116</v>
      </c>
      <c r="KUV93" s="363" t="s">
        <v>116</v>
      </c>
      <c r="KUW93" s="363" t="s">
        <v>116</v>
      </c>
      <c r="KUX93" s="363" t="s">
        <v>116</v>
      </c>
      <c r="KUY93" s="363" t="s">
        <v>116</v>
      </c>
      <c r="KUZ93" s="363" t="s">
        <v>116</v>
      </c>
      <c r="KVA93" s="363" t="s">
        <v>116</v>
      </c>
      <c r="KVB93" s="363" t="s">
        <v>116</v>
      </c>
      <c r="KVC93" s="363" t="s">
        <v>116</v>
      </c>
      <c r="KVD93" s="363" t="s">
        <v>116</v>
      </c>
      <c r="KVE93" s="363" t="s">
        <v>116</v>
      </c>
      <c r="KVF93" s="363" t="s">
        <v>116</v>
      </c>
      <c r="KVG93" s="363" t="s">
        <v>116</v>
      </c>
      <c r="KVH93" s="363" t="s">
        <v>116</v>
      </c>
      <c r="KVI93" s="363" t="s">
        <v>116</v>
      </c>
      <c r="KVJ93" s="363" t="s">
        <v>116</v>
      </c>
      <c r="KVK93" s="363" t="s">
        <v>116</v>
      </c>
      <c r="KVL93" s="363" t="s">
        <v>116</v>
      </c>
      <c r="KVM93" s="363" t="s">
        <v>116</v>
      </c>
      <c r="KVN93" s="363" t="s">
        <v>116</v>
      </c>
      <c r="KVO93" s="363" t="s">
        <v>116</v>
      </c>
      <c r="KVP93" s="363" t="s">
        <v>116</v>
      </c>
      <c r="KVQ93" s="363" t="s">
        <v>116</v>
      </c>
      <c r="KVR93" s="363" t="s">
        <v>116</v>
      </c>
      <c r="KVS93" s="363" t="s">
        <v>116</v>
      </c>
      <c r="KVT93" s="363" t="s">
        <v>116</v>
      </c>
      <c r="KVU93" s="363" t="s">
        <v>116</v>
      </c>
      <c r="KVV93" s="363" t="s">
        <v>116</v>
      </c>
      <c r="KVW93" s="363" t="s">
        <v>116</v>
      </c>
      <c r="KVX93" s="363" t="s">
        <v>116</v>
      </c>
      <c r="KVY93" s="363" t="s">
        <v>116</v>
      </c>
      <c r="KVZ93" s="363" t="s">
        <v>116</v>
      </c>
      <c r="KWA93" s="363" t="s">
        <v>116</v>
      </c>
      <c r="KWB93" s="363" t="s">
        <v>116</v>
      </c>
      <c r="KWC93" s="363" t="s">
        <v>116</v>
      </c>
      <c r="KWD93" s="363" t="s">
        <v>116</v>
      </c>
      <c r="KWE93" s="363" t="s">
        <v>116</v>
      </c>
      <c r="KWF93" s="363" t="s">
        <v>116</v>
      </c>
      <c r="KWG93" s="363" t="s">
        <v>116</v>
      </c>
      <c r="KWH93" s="363" t="s">
        <v>116</v>
      </c>
      <c r="KWI93" s="363" t="s">
        <v>116</v>
      </c>
      <c r="KWJ93" s="363" t="s">
        <v>116</v>
      </c>
      <c r="KWK93" s="363" t="s">
        <v>116</v>
      </c>
      <c r="KWL93" s="363" t="s">
        <v>116</v>
      </c>
      <c r="KWM93" s="363" t="s">
        <v>116</v>
      </c>
      <c r="KWN93" s="363" t="s">
        <v>116</v>
      </c>
      <c r="KWO93" s="363" t="s">
        <v>116</v>
      </c>
      <c r="KWP93" s="363" t="s">
        <v>116</v>
      </c>
      <c r="KWQ93" s="363" t="s">
        <v>116</v>
      </c>
      <c r="KWR93" s="363" t="s">
        <v>116</v>
      </c>
      <c r="KWS93" s="363" t="s">
        <v>116</v>
      </c>
      <c r="KWT93" s="363" t="s">
        <v>116</v>
      </c>
      <c r="KWU93" s="363" t="s">
        <v>116</v>
      </c>
      <c r="KWV93" s="363" t="s">
        <v>116</v>
      </c>
      <c r="KWW93" s="363" t="s">
        <v>116</v>
      </c>
      <c r="KWX93" s="363" t="s">
        <v>116</v>
      </c>
      <c r="KWY93" s="363" t="s">
        <v>116</v>
      </c>
      <c r="KWZ93" s="363" t="s">
        <v>116</v>
      </c>
      <c r="KXA93" s="363" t="s">
        <v>116</v>
      </c>
      <c r="KXB93" s="363" t="s">
        <v>116</v>
      </c>
      <c r="KXC93" s="363" t="s">
        <v>116</v>
      </c>
      <c r="KXD93" s="363" t="s">
        <v>116</v>
      </c>
      <c r="KXE93" s="363" t="s">
        <v>116</v>
      </c>
      <c r="KXF93" s="363" t="s">
        <v>116</v>
      </c>
      <c r="KXG93" s="363" t="s">
        <v>116</v>
      </c>
      <c r="KXH93" s="363" t="s">
        <v>116</v>
      </c>
      <c r="KXI93" s="363" t="s">
        <v>116</v>
      </c>
      <c r="KXJ93" s="363" t="s">
        <v>116</v>
      </c>
      <c r="KXK93" s="363" t="s">
        <v>116</v>
      </c>
      <c r="KXL93" s="363" t="s">
        <v>116</v>
      </c>
      <c r="KXM93" s="363" t="s">
        <v>116</v>
      </c>
      <c r="KXN93" s="363" t="s">
        <v>116</v>
      </c>
      <c r="KXO93" s="363" t="s">
        <v>116</v>
      </c>
      <c r="KXP93" s="363" t="s">
        <v>116</v>
      </c>
      <c r="KXQ93" s="363" t="s">
        <v>116</v>
      </c>
      <c r="KXR93" s="363" t="s">
        <v>116</v>
      </c>
      <c r="KXS93" s="363" t="s">
        <v>116</v>
      </c>
      <c r="KXT93" s="363" t="s">
        <v>116</v>
      </c>
      <c r="KXU93" s="363" t="s">
        <v>116</v>
      </c>
      <c r="KXV93" s="363" t="s">
        <v>116</v>
      </c>
      <c r="KXW93" s="363" t="s">
        <v>116</v>
      </c>
      <c r="KXX93" s="363" t="s">
        <v>116</v>
      </c>
      <c r="KXY93" s="363" t="s">
        <v>116</v>
      </c>
      <c r="KXZ93" s="363" t="s">
        <v>116</v>
      </c>
      <c r="KYA93" s="363" t="s">
        <v>116</v>
      </c>
      <c r="KYB93" s="363" t="s">
        <v>116</v>
      </c>
      <c r="KYC93" s="363" t="s">
        <v>116</v>
      </c>
      <c r="KYD93" s="363" t="s">
        <v>116</v>
      </c>
      <c r="KYE93" s="363" t="s">
        <v>116</v>
      </c>
      <c r="KYF93" s="363" t="s">
        <v>116</v>
      </c>
      <c r="KYG93" s="363" t="s">
        <v>116</v>
      </c>
      <c r="KYH93" s="363" t="s">
        <v>116</v>
      </c>
      <c r="KYI93" s="363" t="s">
        <v>116</v>
      </c>
      <c r="KYJ93" s="363" t="s">
        <v>116</v>
      </c>
      <c r="KYK93" s="363" t="s">
        <v>116</v>
      </c>
      <c r="KYL93" s="363" t="s">
        <v>116</v>
      </c>
      <c r="KYM93" s="363" t="s">
        <v>116</v>
      </c>
      <c r="KYN93" s="363" t="s">
        <v>116</v>
      </c>
      <c r="KYO93" s="363" t="s">
        <v>116</v>
      </c>
      <c r="KYP93" s="363" t="s">
        <v>116</v>
      </c>
      <c r="KYQ93" s="363" t="s">
        <v>116</v>
      </c>
      <c r="KYR93" s="363" t="s">
        <v>116</v>
      </c>
      <c r="KYS93" s="363" t="s">
        <v>116</v>
      </c>
      <c r="KYT93" s="363" t="s">
        <v>116</v>
      </c>
      <c r="KYU93" s="363" t="s">
        <v>116</v>
      </c>
      <c r="KYV93" s="363" t="s">
        <v>116</v>
      </c>
      <c r="KYW93" s="363" t="s">
        <v>116</v>
      </c>
      <c r="KYX93" s="363" t="s">
        <v>116</v>
      </c>
      <c r="KYY93" s="363" t="s">
        <v>116</v>
      </c>
      <c r="KYZ93" s="363" t="s">
        <v>116</v>
      </c>
      <c r="KZA93" s="363" t="s">
        <v>116</v>
      </c>
      <c r="KZB93" s="363" t="s">
        <v>116</v>
      </c>
      <c r="KZC93" s="363" t="s">
        <v>116</v>
      </c>
      <c r="KZD93" s="363" t="s">
        <v>116</v>
      </c>
      <c r="KZE93" s="363" t="s">
        <v>116</v>
      </c>
      <c r="KZF93" s="363" t="s">
        <v>116</v>
      </c>
      <c r="KZG93" s="363" t="s">
        <v>116</v>
      </c>
      <c r="KZH93" s="363" t="s">
        <v>116</v>
      </c>
      <c r="KZI93" s="363" t="s">
        <v>116</v>
      </c>
      <c r="KZJ93" s="363" t="s">
        <v>116</v>
      </c>
      <c r="KZK93" s="363" t="s">
        <v>116</v>
      </c>
      <c r="KZL93" s="363" t="s">
        <v>116</v>
      </c>
      <c r="KZM93" s="363" t="s">
        <v>116</v>
      </c>
      <c r="KZN93" s="363" t="s">
        <v>116</v>
      </c>
      <c r="KZO93" s="363" t="s">
        <v>116</v>
      </c>
      <c r="KZP93" s="363" t="s">
        <v>116</v>
      </c>
      <c r="KZQ93" s="363" t="s">
        <v>116</v>
      </c>
      <c r="KZR93" s="363" t="s">
        <v>116</v>
      </c>
      <c r="KZS93" s="363" t="s">
        <v>116</v>
      </c>
      <c r="KZT93" s="363" t="s">
        <v>116</v>
      </c>
      <c r="KZU93" s="363" t="s">
        <v>116</v>
      </c>
      <c r="KZV93" s="363" t="s">
        <v>116</v>
      </c>
      <c r="KZW93" s="363" t="s">
        <v>116</v>
      </c>
      <c r="KZX93" s="363" t="s">
        <v>116</v>
      </c>
      <c r="KZY93" s="363" t="s">
        <v>116</v>
      </c>
      <c r="KZZ93" s="363" t="s">
        <v>116</v>
      </c>
      <c r="LAA93" s="363" t="s">
        <v>116</v>
      </c>
      <c r="LAB93" s="363" t="s">
        <v>116</v>
      </c>
      <c r="LAC93" s="363" t="s">
        <v>116</v>
      </c>
      <c r="LAD93" s="363" t="s">
        <v>116</v>
      </c>
      <c r="LAE93" s="363" t="s">
        <v>116</v>
      </c>
      <c r="LAF93" s="363" t="s">
        <v>116</v>
      </c>
      <c r="LAG93" s="363" t="s">
        <v>116</v>
      </c>
      <c r="LAH93" s="363" t="s">
        <v>116</v>
      </c>
      <c r="LAI93" s="363" t="s">
        <v>116</v>
      </c>
      <c r="LAJ93" s="363" t="s">
        <v>116</v>
      </c>
      <c r="LAK93" s="363" t="s">
        <v>116</v>
      </c>
      <c r="LAL93" s="363" t="s">
        <v>116</v>
      </c>
      <c r="LAM93" s="363" t="s">
        <v>116</v>
      </c>
      <c r="LAN93" s="363" t="s">
        <v>116</v>
      </c>
      <c r="LAO93" s="363" t="s">
        <v>116</v>
      </c>
      <c r="LAP93" s="363" t="s">
        <v>116</v>
      </c>
      <c r="LAQ93" s="363" t="s">
        <v>116</v>
      </c>
      <c r="LAR93" s="363" t="s">
        <v>116</v>
      </c>
      <c r="LAS93" s="363" t="s">
        <v>116</v>
      </c>
      <c r="LAT93" s="363" t="s">
        <v>116</v>
      </c>
      <c r="LAU93" s="363" t="s">
        <v>116</v>
      </c>
      <c r="LAV93" s="363" t="s">
        <v>116</v>
      </c>
      <c r="LAW93" s="363" t="s">
        <v>116</v>
      </c>
      <c r="LAX93" s="363" t="s">
        <v>116</v>
      </c>
      <c r="LAY93" s="363" t="s">
        <v>116</v>
      </c>
      <c r="LAZ93" s="363" t="s">
        <v>116</v>
      </c>
      <c r="LBA93" s="363" t="s">
        <v>116</v>
      </c>
      <c r="LBB93" s="363" t="s">
        <v>116</v>
      </c>
      <c r="LBC93" s="363" t="s">
        <v>116</v>
      </c>
      <c r="LBD93" s="363" t="s">
        <v>116</v>
      </c>
      <c r="LBE93" s="363" t="s">
        <v>116</v>
      </c>
      <c r="LBF93" s="363" t="s">
        <v>116</v>
      </c>
      <c r="LBG93" s="363" t="s">
        <v>116</v>
      </c>
      <c r="LBH93" s="363" t="s">
        <v>116</v>
      </c>
      <c r="LBI93" s="363" t="s">
        <v>116</v>
      </c>
      <c r="LBJ93" s="363" t="s">
        <v>116</v>
      </c>
      <c r="LBK93" s="363" t="s">
        <v>116</v>
      </c>
      <c r="LBL93" s="363" t="s">
        <v>116</v>
      </c>
      <c r="LBM93" s="363" t="s">
        <v>116</v>
      </c>
      <c r="LBN93" s="363" t="s">
        <v>116</v>
      </c>
      <c r="LBO93" s="363" t="s">
        <v>116</v>
      </c>
      <c r="LBP93" s="363" t="s">
        <v>116</v>
      </c>
      <c r="LBQ93" s="363" t="s">
        <v>116</v>
      </c>
      <c r="LBR93" s="363" t="s">
        <v>116</v>
      </c>
      <c r="LBS93" s="363" t="s">
        <v>116</v>
      </c>
      <c r="LBT93" s="363" t="s">
        <v>116</v>
      </c>
      <c r="LBU93" s="363" t="s">
        <v>116</v>
      </c>
      <c r="LBV93" s="363" t="s">
        <v>116</v>
      </c>
      <c r="LBW93" s="363" t="s">
        <v>116</v>
      </c>
      <c r="LBX93" s="363" t="s">
        <v>116</v>
      </c>
      <c r="LBY93" s="363" t="s">
        <v>116</v>
      </c>
      <c r="LBZ93" s="363" t="s">
        <v>116</v>
      </c>
      <c r="LCA93" s="363" t="s">
        <v>116</v>
      </c>
      <c r="LCB93" s="363" t="s">
        <v>116</v>
      </c>
      <c r="LCC93" s="363" t="s">
        <v>116</v>
      </c>
      <c r="LCD93" s="363" t="s">
        <v>116</v>
      </c>
      <c r="LCE93" s="363" t="s">
        <v>116</v>
      </c>
      <c r="LCF93" s="363" t="s">
        <v>116</v>
      </c>
      <c r="LCG93" s="363" t="s">
        <v>116</v>
      </c>
      <c r="LCH93" s="363" t="s">
        <v>116</v>
      </c>
      <c r="LCI93" s="363" t="s">
        <v>116</v>
      </c>
      <c r="LCJ93" s="363" t="s">
        <v>116</v>
      </c>
      <c r="LCK93" s="363" t="s">
        <v>116</v>
      </c>
      <c r="LCL93" s="363" t="s">
        <v>116</v>
      </c>
      <c r="LCM93" s="363" t="s">
        <v>116</v>
      </c>
      <c r="LCN93" s="363" t="s">
        <v>116</v>
      </c>
      <c r="LCO93" s="363" t="s">
        <v>116</v>
      </c>
      <c r="LCP93" s="363" t="s">
        <v>116</v>
      </c>
      <c r="LCQ93" s="363" t="s">
        <v>116</v>
      </c>
      <c r="LCR93" s="363" t="s">
        <v>116</v>
      </c>
      <c r="LCS93" s="363" t="s">
        <v>116</v>
      </c>
      <c r="LCT93" s="363" t="s">
        <v>116</v>
      </c>
      <c r="LCU93" s="363" t="s">
        <v>116</v>
      </c>
      <c r="LCV93" s="363" t="s">
        <v>116</v>
      </c>
      <c r="LCW93" s="363" t="s">
        <v>116</v>
      </c>
      <c r="LCX93" s="363" t="s">
        <v>116</v>
      </c>
      <c r="LCY93" s="363" t="s">
        <v>116</v>
      </c>
      <c r="LCZ93" s="363" t="s">
        <v>116</v>
      </c>
      <c r="LDA93" s="363" t="s">
        <v>116</v>
      </c>
      <c r="LDB93" s="363" t="s">
        <v>116</v>
      </c>
      <c r="LDC93" s="363" t="s">
        <v>116</v>
      </c>
      <c r="LDD93" s="363" t="s">
        <v>116</v>
      </c>
      <c r="LDE93" s="363" t="s">
        <v>116</v>
      </c>
      <c r="LDF93" s="363" t="s">
        <v>116</v>
      </c>
      <c r="LDG93" s="363" t="s">
        <v>116</v>
      </c>
      <c r="LDH93" s="363" t="s">
        <v>116</v>
      </c>
      <c r="LDI93" s="363" t="s">
        <v>116</v>
      </c>
      <c r="LDJ93" s="363" t="s">
        <v>116</v>
      </c>
      <c r="LDK93" s="363" t="s">
        <v>116</v>
      </c>
      <c r="LDL93" s="363" t="s">
        <v>116</v>
      </c>
      <c r="LDM93" s="363" t="s">
        <v>116</v>
      </c>
      <c r="LDN93" s="363" t="s">
        <v>116</v>
      </c>
      <c r="LDO93" s="363" t="s">
        <v>116</v>
      </c>
      <c r="LDP93" s="363" t="s">
        <v>116</v>
      </c>
      <c r="LDQ93" s="363" t="s">
        <v>116</v>
      </c>
      <c r="LDR93" s="363" t="s">
        <v>116</v>
      </c>
      <c r="LDS93" s="363" t="s">
        <v>116</v>
      </c>
      <c r="LDT93" s="363" t="s">
        <v>116</v>
      </c>
      <c r="LDU93" s="363" t="s">
        <v>116</v>
      </c>
      <c r="LDV93" s="363" t="s">
        <v>116</v>
      </c>
      <c r="LDW93" s="363" t="s">
        <v>116</v>
      </c>
      <c r="LDX93" s="363" t="s">
        <v>116</v>
      </c>
      <c r="LDY93" s="363" t="s">
        <v>116</v>
      </c>
      <c r="LDZ93" s="363" t="s">
        <v>116</v>
      </c>
      <c r="LEA93" s="363" t="s">
        <v>116</v>
      </c>
      <c r="LEB93" s="363" t="s">
        <v>116</v>
      </c>
      <c r="LEC93" s="363" t="s">
        <v>116</v>
      </c>
      <c r="LED93" s="363" t="s">
        <v>116</v>
      </c>
      <c r="LEE93" s="363" t="s">
        <v>116</v>
      </c>
      <c r="LEF93" s="363" t="s">
        <v>116</v>
      </c>
      <c r="LEG93" s="363" t="s">
        <v>116</v>
      </c>
      <c r="LEH93" s="363" t="s">
        <v>116</v>
      </c>
      <c r="LEI93" s="363" t="s">
        <v>116</v>
      </c>
      <c r="LEJ93" s="363" t="s">
        <v>116</v>
      </c>
      <c r="LEK93" s="363" t="s">
        <v>116</v>
      </c>
      <c r="LEL93" s="363" t="s">
        <v>116</v>
      </c>
      <c r="LEM93" s="363" t="s">
        <v>116</v>
      </c>
      <c r="LEN93" s="363" t="s">
        <v>116</v>
      </c>
      <c r="LEO93" s="363" t="s">
        <v>116</v>
      </c>
      <c r="LEP93" s="363" t="s">
        <v>116</v>
      </c>
      <c r="LEQ93" s="363" t="s">
        <v>116</v>
      </c>
      <c r="LER93" s="363" t="s">
        <v>116</v>
      </c>
      <c r="LES93" s="363" t="s">
        <v>116</v>
      </c>
      <c r="LET93" s="363" t="s">
        <v>116</v>
      </c>
      <c r="LEU93" s="363" t="s">
        <v>116</v>
      </c>
      <c r="LEV93" s="363" t="s">
        <v>116</v>
      </c>
      <c r="LEW93" s="363" t="s">
        <v>116</v>
      </c>
      <c r="LEX93" s="363" t="s">
        <v>116</v>
      </c>
      <c r="LEY93" s="363" t="s">
        <v>116</v>
      </c>
      <c r="LEZ93" s="363" t="s">
        <v>116</v>
      </c>
      <c r="LFA93" s="363" t="s">
        <v>116</v>
      </c>
      <c r="LFB93" s="363" t="s">
        <v>116</v>
      </c>
      <c r="LFC93" s="363" t="s">
        <v>116</v>
      </c>
      <c r="LFD93" s="363" t="s">
        <v>116</v>
      </c>
      <c r="LFE93" s="363" t="s">
        <v>116</v>
      </c>
      <c r="LFF93" s="363" t="s">
        <v>116</v>
      </c>
      <c r="LFG93" s="363" t="s">
        <v>116</v>
      </c>
      <c r="LFH93" s="363" t="s">
        <v>116</v>
      </c>
      <c r="LFI93" s="363" t="s">
        <v>116</v>
      </c>
      <c r="LFJ93" s="363" t="s">
        <v>116</v>
      </c>
      <c r="LFK93" s="363" t="s">
        <v>116</v>
      </c>
      <c r="LFL93" s="363" t="s">
        <v>116</v>
      </c>
      <c r="LFM93" s="363" t="s">
        <v>116</v>
      </c>
      <c r="LFN93" s="363" t="s">
        <v>116</v>
      </c>
      <c r="LFO93" s="363" t="s">
        <v>116</v>
      </c>
      <c r="LFP93" s="363" t="s">
        <v>116</v>
      </c>
      <c r="LFQ93" s="363" t="s">
        <v>116</v>
      </c>
      <c r="LFR93" s="363" t="s">
        <v>116</v>
      </c>
      <c r="LFS93" s="363" t="s">
        <v>116</v>
      </c>
      <c r="LFT93" s="363" t="s">
        <v>116</v>
      </c>
      <c r="LFU93" s="363" t="s">
        <v>116</v>
      </c>
      <c r="LFV93" s="363" t="s">
        <v>116</v>
      </c>
      <c r="LFW93" s="363" t="s">
        <v>116</v>
      </c>
      <c r="LFX93" s="363" t="s">
        <v>116</v>
      </c>
      <c r="LFY93" s="363" t="s">
        <v>116</v>
      </c>
      <c r="LFZ93" s="363" t="s">
        <v>116</v>
      </c>
      <c r="LGA93" s="363" t="s">
        <v>116</v>
      </c>
      <c r="LGB93" s="363" t="s">
        <v>116</v>
      </c>
      <c r="LGC93" s="363" t="s">
        <v>116</v>
      </c>
      <c r="LGD93" s="363" t="s">
        <v>116</v>
      </c>
      <c r="LGE93" s="363" t="s">
        <v>116</v>
      </c>
      <c r="LGF93" s="363" t="s">
        <v>116</v>
      </c>
      <c r="LGG93" s="363" t="s">
        <v>116</v>
      </c>
      <c r="LGH93" s="363" t="s">
        <v>116</v>
      </c>
      <c r="LGI93" s="363" t="s">
        <v>116</v>
      </c>
      <c r="LGJ93" s="363" t="s">
        <v>116</v>
      </c>
      <c r="LGK93" s="363" t="s">
        <v>116</v>
      </c>
      <c r="LGL93" s="363" t="s">
        <v>116</v>
      </c>
      <c r="LGM93" s="363" t="s">
        <v>116</v>
      </c>
      <c r="LGN93" s="363" t="s">
        <v>116</v>
      </c>
      <c r="LGO93" s="363" t="s">
        <v>116</v>
      </c>
      <c r="LGP93" s="363" t="s">
        <v>116</v>
      </c>
      <c r="LGQ93" s="363" t="s">
        <v>116</v>
      </c>
      <c r="LGR93" s="363" t="s">
        <v>116</v>
      </c>
      <c r="LGS93" s="363" t="s">
        <v>116</v>
      </c>
      <c r="LGT93" s="363" t="s">
        <v>116</v>
      </c>
      <c r="LGU93" s="363" t="s">
        <v>116</v>
      </c>
      <c r="LGV93" s="363" t="s">
        <v>116</v>
      </c>
      <c r="LGW93" s="363" t="s">
        <v>116</v>
      </c>
      <c r="LGX93" s="363" t="s">
        <v>116</v>
      </c>
      <c r="LGY93" s="363" t="s">
        <v>116</v>
      </c>
      <c r="LGZ93" s="363" t="s">
        <v>116</v>
      </c>
      <c r="LHA93" s="363" t="s">
        <v>116</v>
      </c>
      <c r="LHB93" s="363" t="s">
        <v>116</v>
      </c>
      <c r="LHC93" s="363" t="s">
        <v>116</v>
      </c>
      <c r="LHD93" s="363" t="s">
        <v>116</v>
      </c>
      <c r="LHE93" s="363" t="s">
        <v>116</v>
      </c>
      <c r="LHF93" s="363" t="s">
        <v>116</v>
      </c>
      <c r="LHG93" s="363" t="s">
        <v>116</v>
      </c>
      <c r="LHH93" s="363" t="s">
        <v>116</v>
      </c>
      <c r="LHI93" s="363" t="s">
        <v>116</v>
      </c>
      <c r="LHJ93" s="363" t="s">
        <v>116</v>
      </c>
      <c r="LHK93" s="363" t="s">
        <v>116</v>
      </c>
      <c r="LHL93" s="363" t="s">
        <v>116</v>
      </c>
      <c r="LHM93" s="363" t="s">
        <v>116</v>
      </c>
      <c r="LHN93" s="363" t="s">
        <v>116</v>
      </c>
      <c r="LHO93" s="363" t="s">
        <v>116</v>
      </c>
      <c r="LHP93" s="363" t="s">
        <v>116</v>
      </c>
      <c r="LHQ93" s="363" t="s">
        <v>116</v>
      </c>
      <c r="LHR93" s="363" t="s">
        <v>116</v>
      </c>
      <c r="LHS93" s="363" t="s">
        <v>116</v>
      </c>
      <c r="LHT93" s="363" t="s">
        <v>116</v>
      </c>
      <c r="LHU93" s="363" t="s">
        <v>116</v>
      </c>
      <c r="LHV93" s="363" t="s">
        <v>116</v>
      </c>
      <c r="LHW93" s="363" t="s">
        <v>116</v>
      </c>
      <c r="LHX93" s="363" t="s">
        <v>116</v>
      </c>
      <c r="LHY93" s="363" t="s">
        <v>116</v>
      </c>
      <c r="LHZ93" s="363" t="s">
        <v>116</v>
      </c>
      <c r="LIA93" s="363" t="s">
        <v>116</v>
      </c>
      <c r="LIB93" s="363" t="s">
        <v>116</v>
      </c>
      <c r="LIC93" s="363" t="s">
        <v>116</v>
      </c>
      <c r="LID93" s="363" t="s">
        <v>116</v>
      </c>
      <c r="LIE93" s="363" t="s">
        <v>116</v>
      </c>
      <c r="LIF93" s="363" t="s">
        <v>116</v>
      </c>
      <c r="LIG93" s="363" t="s">
        <v>116</v>
      </c>
      <c r="LIH93" s="363" t="s">
        <v>116</v>
      </c>
      <c r="LII93" s="363" t="s">
        <v>116</v>
      </c>
      <c r="LIJ93" s="363" t="s">
        <v>116</v>
      </c>
      <c r="LIK93" s="363" t="s">
        <v>116</v>
      </c>
      <c r="LIL93" s="363" t="s">
        <v>116</v>
      </c>
      <c r="LIM93" s="363" t="s">
        <v>116</v>
      </c>
      <c r="LIN93" s="363" t="s">
        <v>116</v>
      </c>
      <c r="LIO93" s="363" t="s">
        <v>116</v>
      </c>
      <c r="LIP93" s="363" t="s">
        <v>116</v>
      </c>
      <c r="LIQ93" s="363" t="s">
        <v>116</v>
      </c>
      <c r="LIR93" s="363" t="s">
        <v>116</v>
      </c>
      <c r="LIS93" s="363" t="s">
        <v>116</v>
      </c>
      <c r="LIT93" s="363" t="s">
        <v>116</v>
      </c>
      <c r="LIU93" s="363" t="s">
        <v>116</v>
      </c>
      <c r="LIV93" s="363" t="s">
        <v>116</v>
      </c>
      <c r="LIW93" s="363" t="s">
        <v>116</v>
      </c>
      <c r="LIX93" s="363" t="s">
        <v>116</v>
      </c>
      <c r="LIY93" s="363" t="s">
        <v>116</v>
      </c>
      <c r="LIZ93" s="363" t="s">
        <v>116</v>
      </c>
      <c r="LJA93" s="363" t="s">
        <v>116</v>
      </c>
      <c r="LJB93" s="363" t="s">
        <v>116</v>
      </c>
      <c r="LJC93" s="363" t="s">
        <v>116</v>
      </c>
      <c r="LJD93" s="363" t="s">
        <v>116</v>
      </c>
      <c r="LJE93" s="363" t="s">
        <v>116</v>
      </c>
      <c r="LJF93" s="363" t="s">
        <v>116</v>
      </c>
      <c r="LJG93" s="363" t="s">
        <v>116</v>
      </c>
      <c r="LJH93" s="363" t="s">
        <v>116</v>
      </c>
      <c r="LJI93" s="363" t="s">
        <v>116</v>
      </c>
      <c r="LJJ93" s="363" t="s">
        <v>116</v>
      </c>
      <c r="LJK93" s="363" t="s">
        <v>116</v>
      </c>
      <c r="LJL93" s="363" t="s">
        <v>116</v>
      </c>
      <c r="LJM93" s="363" t="s">
        <v>116</v>
      </c>
      <c r="LJN93" s="363" t="s">
        <v>116</v>
      </c>
      <c r="LJO93" s="363" t="s">
        <v>116</v>
      </c>
      <c r="LJP93" s="363" t="s">
        <v>116</v>
      </c>
      <c r="LJQ93" s="363" t="s">
        <v>116</v>
      </c>
      <c r="LJR93" s="363" t="s">
        <v>116</v>
      </c>
      <c r="LJS93" s="363" t="s">
        <v>116</v>
      </c>
      <c r="LJT93" s="363" t="s">
        <v>116</v>
      </c>
      <c r="LJU93" s="363" t="s">
        <v>116</v>
      </c>
      <c r="LJV93" s="363" t="s">
        <v>116</v>
      </c>
      <c r="LJW93" s="363" t="s">
        <v>116</v>
      </c>
      <c r="LJX93" s="363" t="s">
        <v>116</v>
      </c>
      <c r="LJY93" s="363" t="s">
        <v>116</v>
      </c>
      <c r="LJZ93" s="363" t="s">
        <v>116</v>
      </c>
      <c r="LKA93" s="363" t="s">
        <v>116</v>
      </c>
      <c r="LKB93" s="363" t="s">
        <v>116</v>
      </c>
      <c r="LKC93" s="363" t="s">
        <v>116</v>
      </c>
      <c r="LKD93" s="363" t="s">
        <v>116</v>
      </c>
      <c r="LKE93" s="363" t="s">
        <v>116</v>
      </c>
      <c r="LKF93" s="363" t="s">
        <v>116</v>
      </c>
      <c r="LKG93" s="363" t="s">
        <v>116</v>
      </c>
      <c r="LKH93" s="363" t="s">
        <v>116</v>
      </c>
      <c r="LKI93" s="363" t="s">
        <v>116</v>
      </c>
      <c r="LKJ93" s="363" t="s">
        <v>116</v>
      </c>
      <c r="LKK93" s="363" t="s">
        <v>116</v>
      </c>
      <c r="LKL93" s="363" t="s">
        <v>116</v>
      </c>
      <c r="LKM93" s="363" t="s">
        <v>116</v>
      </c>
      <c r="LKN93" s="363" t="s">
        <v>116</v>
      </c>
      <c r="LKO93" s="363" t="s">
        <v>116</v>
      </c>
      <c r="LKP93" s="363" t="s">
        <v>116</v>
      </c>
      <c r="LKQ93" s="363" t="s">
        <v>116</v>
      </c>
      <c r="LKR93" s="363" t="s">
        <v>116</v>
      </c>
      <c r="LKS93" s="363" t="s">
        <v>116</v>
      </c>
      <c r="LKT93" s="363" t="s">
        <v>116</v>
      </c>
      <c r="LKU93" s="363" t="s">
        <v>116</v>
      </c>
      <c r="LKV93" s="363" t="s">
        <v>116</v>
      </c>
      <c r="LKW93" s="363" t="s">
        <v>116</v>
      </c>
      <c r="LKX93" s="363" t="s">
        <v>116</v>
      </c>
      <c r="LKY93" s="363" t="s">
        <v>116</v>
      </c>
      <c r="LKZ93" s="363" t="s">
        <v>116</v>
      </c>
      <c r="LLA93" s="363" t="s">
        <v>116</v>
      </c>
      <c r="LLB93" s="363" t="s">
        <v>116</v>
      </c>
      <c r="LLC93" s="363" t="s">
        <v>116</v>
      </c>
      <c r="LLD93" s="363" t="s">
        <v>116</v>
      </c>
      <c r="LLE93" s="363" t="s">
        <v>116</v>
      </c>
      <c r="LLF93" s="363" t="s">
        <v>116</v>
      </c>
      <c r="LLG93" s="363" t="s">
        <v>116</v>
      </c>
      <c r="LLH93" s="363" t="s">
        <v>116</v>
      </c>
      <c r="LLI93" s="363" t="s">
        <v>116</v>
      </c>
      <c r="LLJ93" s="363" t="s">
        <v>116</v>
      </c>
      <c r="LLK93" s="363" t="s">
        <v>116</v>
      </c>
      <c r="LLL93" s="363" t="s">
        <v>116</v>
      </c>
      <c r="LLM93" s="363" t="s">
        <v>116</v>
      </c>
      <c r="LLN93" s="363" t="s">
        <v>116</v>
      </c>
      <c r="LLO93" s="363" t="s">
        <v>116</v>
      </c>
      <c r="LLP93" s="363" t="s">
        <v>116</v>
      </c>
      <c r="LLQ93" s="363" t="s">
        <v>116</v>
      </c>
      <c r="LLR93" s="363" t="s">
        <v>116</v>
      </c>
      <c r="LLS93" s="363" t="s">
        <v>116</v>
      </c>
      <c r="LLT93" s="363" t="s">
        <v>116</v>
      </c>
      <c r="LLU93" s="363" t="s">
        <v>116</v>
      </c>
      <c r="LLV93" s="363" t="s">
        <v>116</v>
      </c>
      <c r="LLW93" s="363" t="s">
        <v>116</v>
      </c>
      <c r="LLX93" s="363" t="s">
        <v>116</v>
      </c>
      <c r="LLY93" s="363" t="s">
        <v>116</v>
      </c>
      <c r="LLZ93" s="363" t="s">
        <v>116</v>
      </c>
      <c r="LMA93" s="363" t="s">
        <v>116</v>
      </c>
      <c r="LMB93" s="363" t="s">
        <v>116</v>
      </c>
      <c r="LMC93" s="363" t="s">
        <v>116</v>
      </c>
      <c r="LMD93" s="363" t="s">
        <v>116</v>
      </c>
      <c r="LME93" s="363" t="s">
        <v>116</v>
      </c>
      <c r="LMF93" s="363" t="s">
        <v>116</v>
      </c>
      <c r="LMG93" s="363" t="s">
        <v>116</v>
      </c>
      <c r="LMH93" s="363" t="s">
        <v>116</v>
      </c>
      <c r="LMI93" s="363" t="s">
        <v>116</v>
      </c>
      <c r="LMJ93" s="363" t="s">
        <v>116</v>
      </c>
      <c r="LMK93" s="363" t="s">
        <v>116</v>
      </c>
      <c r="LML93" s="363" t="s">
        <v>116</v>
      </c>
      <c r="LMM93" s="363" t="s">
        <v>116</v>
      </c>
      <c r="LMN93" s="363" t="s">
        <v>116</v>
      </c>
      <c r="LMO93" s="363" t="s">
        <v>116</v>
      </c>
      <c r="LMP93" s="363" t="s">
        <v>116</v>
      </c>
      <c r="LMQ93" s="363" t="s">
        <v>116</v>
      </c>
      <c r="LMR93" s="363" t="s">
        <v>116</v>
      </c>
      <c r="LMS93" s="363" t="s">
        <v>116</v>
      </c>
      <c r="LMT93" s="363" t="s">
        <v>116</v>
      </c>
      <c r="LMU93" s="363" t="s">
        <v>116</v>
      </c>
      <c r="LMV93" s="363" t="s">
        <v>116</v>
      </c>
      <c r="LMW93" s="363" t="s">
        <v>116</v>
      </c>
      <c r="LMX93" s="363" t="s">
        <v>116</v>
      </c>
      <c r="LMY93" s="363" t="s">
        <v>116</v>
      </c>
      <c r="LMZ93" s="363" t="s">
        <v>116</v>
      </c>
      <c r="LNA93" s="363" t="s">
        <v>116</v>
      </c>
      <c r="LNB93" s="363" t="s">
        <v>116</v>
      </c>
      <c r="LNC93" s="363" t="s">
        <v>116</v>
      </c>
      <c r="LND93" s="363" t="s">
        <v>116</v>
      </c>
      <c r="LNE93" s="363" t="s">
        <v>116</v>
      </c>
      <c r="LNF93" s="363" t="s">
        <v>116</v>
      </c>
      <c r="LNG93" s="363" t="s">
        <v>116</v>
      </c>
      <c r="LNH93" s="363" t="s">
        <v>116</v>
      </c>
      <c r="LNI93" s="363" t="s">
        <v>116</v>
      </c>
      <c r="LNJ93" s="363" t="s">
        <v>116</v>
      </c>
      <c r="LNK93" s="363" t="s">
        <v>116</v>
      </c>
      <c r="LNL93" s="363" t="s">
        <v>116</v>
      </c>
      <c r="LNM93" s="363" t="s">
        <v>116</v>
      </c>
      <c r="LNN93" s="363" t="s">
        <v>116</v>
      </c>
      <c r="LNO93" s="363" t="s">
        <v>116</v>
      </c>
      <c r="LNP93" s="363" t="s">
        <v>116</v>
      </c>
      <c r="LNQ93" s="363" t="s">
        <v>116</v>
      </c>
      <c r="LNR93" s="363" t="s">
        <v>116</v>
      </c>
      <c r="LNS93" s="363" t="s">
        <v>116</v>
      </c>
      <c r="LNT93" s="363" t="s">
        <v>116</v>
      </c>
      <c r="LNU93" s="363" t="s">
        <v>116</v>
      </c>
      <c r="LNV93" s="363" t="s">
        <v>116</v>
      </c>
      <c r="LNW93" s="363" t="s">
        <v>116</v>
      </c>
      <c r="LNX93" s="363" t="s">
        <v>116</v>
      </c>
      <c r="LNY93" s="363" t="s">
        <v>116</v>
      </c>
      <c r="LNZ93" s="363" t="s">
        <v>116</v>
      </c>
      <c r="LOA93" s="363" t="s">
        <v>116</v>
      </c>
      <c r="LOB93" s="363" t="s">
        <v>116</v>
      </c>
      <c r="LOC93" s="363" t="s">
        <v>116</v>
      </c>
      <c r="LOD93" s="363" t="s">
        <v>116</v>
      </c>
      <c r="LOE93" s="363" t="s">
        <v>116</v>
      </c>
      <c r="LOF93" s="363" t="s">
        <v>116</v>
      </c>
      <c r="LOG93" s="363" t="s">
        <v>116</v>
      </c>
      <c r="LOH93" s="363" t="s">
        <v>116</v>
      </c>
      <c r="LOI93" s="363" t="s">
        <v>116</v>
      </c>
      <c r="LOJ93" s="363" t="s">
        <v>116</v>
      </c>
      <c r="LOK93" s="363" t="s">
        <v>116</v>
      </c>
      <c r="LOL93" s="363" t="s">
        <v>116</v>
      </c>
      <c r="LOM93" s="363" t="s">
        <v>116</v>
      </c>
      <c r="LON93" s="363" t="s">
        <v>116</v>
      </c>
      <c r="LOO93" s="363" t="s">
        <v>116</v>
      </c>
      <c r="LOP93" s="363" t="s">
        <v>116</v>
      </c>
      <c r="LOQ93" s="363" t="s">
        <v>116</v>
      </c>
      <c r="LOR93" s="363" t="s">
        <v>116</v>
      </c>
      <c r="LOS93" s="363" t="s">
        <v>116</v>
      </c>
      <c r="LOT93" s="363" t="s">
        <v>116</v>
      </c>
      <c r="LOU93" s="363" t="s">
        <v>116</v>
      </c>
      <c r="LOV93" s="363" t="s">
        <v>116</v>
      </c>
      <c r="LOW93" s="363" t="s">
        <v>116</v>
      </c>
      <c r="LOX93" s="363" t="s">
        <v>116</v>
      </c>
      <c r="LOY93" s="363" t="s">
        <v>116</v>
      </c>
      <c r="LOZ93" s="363" t="s">
        <v>116</v>
      </c>
      <c r="LPA93" s="363" t="s">
        <v>116</v>
      </c>
      <c r="LPB93" s="363" t="s">
        <v>116</v>
      </c>
      <c r="LPC93" s="363" t="s">
        <v>116</v>
      </c>
      <c r="LPD93" s="363" t="s">
        <v>116</v>
      </c>
      <c r="LPE93" s="363" t="s">
        <v>116</v>
      </c>
      <c r="LPF93" s="363" t="s">
        <v>116</v>
      </c>
      <c r="LPG93" s="363" t="s">
        <v>116</v>
      </c>
      <c r="LPH93" s="363" t="s">
        <v>116</v>
      </c>
      <c r="LPI93" s="363" t="s">
        <v>116</v>
      </c>
      <c r="LPJ93" s="363" t="s">
        <v>116</v>
      </c>
      <c r="LPK93" s="363" t="s">
        <v>116</v>
      </c>
      <c r="LPL93" s="363" t="s">
        <v>116</v>
      </c>
      <c r="LPM93" s="363" t="s">
        <v>116</v>
      </c>
      <c r="LPN93" s="363" t="s">
        <v>116</v>
      </c>
      <c r="LPO93" s="363" t="s">
        <v>116</v>
      </c>
      <c r="LPP93" s="363" t="s">
        <v>116</v>
      </c>
      <c r="LPQ93" s="363" t="s">
        <v>116</v>
      </c>
      <c r="LPR93" s="363" t="s">
        <v>116</v>
      </c>
      <c r="LPS93" s="363" t="s">
        <v>116</v>
      </c>
      <c r="LPT93" s="363" t="s">
        <v>116</v>
      </c>
      <c r="LPU93" s="363" t="s">
        <v>116</v>
      </c>
      <c r="LPV93" s="363" t="s">
        <v>116</v>
      </c>
      <c r="LPW93" s="363" t="s">
        <v>116</v>
      </c>
      <c r="LPX93" s="363" t="s">
        <v>116</v>
      </c>
      <c r="LPY93" s="363" t="s">
        <v>116</v>
      </c>
      <c r="LPZ93" s="363" t="s">
        <v>116</v>
      </c>
      <c r="LQA93" s="363" t="s">
        <v>116</v>
      </c>
      <c r="LQB93" s="363" t="s">
        <v>116</v>
      </c>
      <c r="LQC93" s="363" t="s">
        <v>116</v>
      </c>
      <c r="LQD93" s="363" t="s">
        <v>116</v>
      </c>
      <c r="LQE93" s="363" t="s">
        <v>116</v>
      </c>
      <c r="LQF93" s="363" t="s">
        <v>116</v>
      </c>
      <c r="LQG93" s="363" t="s">
        <v>116</v>
      </c>
      <c r="LQH93" s="363" t="s">
        <v>116</v>
      </c>
      <c r="LQI93" s="363" t="s">
        <v>116</v>
      </c>
      <c r="LQJ93" s="363" t="s">
        <v>116</v>
      </c>
      <c r="LQK93" s="363" t="s">
        <v>116</v>
      </c>
      <c r="LQL93" s="363" t="s">
        <v>116</v>
      </c>
      <c r="LQM93" s="363" t="s">
        <v>116</v>
      </c>
      <c r="LQN93" s="363" t="s">
        <v>116</v>
      </c>
      <c r="LQO93" s="363" t="s">
        <v>116</v>
      </c>
      <c r="LQP93" s="363" t="s">
        <v>116</v>
      </c>
      <c r="LQQ93" s="363" t="s">
        <v>116</v>
      </c>
      <c r="LQR93" s="363" t="s">
        <v>116</v>
      </c>
      <c r="LQS93" s="363" t="s">
        <v>116</v>
      </c>
      <c r="LQT93" s="363" t="s">
        <v>116</v>
      </c>
      <c r="LQU93" s="363" t="s">
        <v>116</v>
      </c>
      <c r="LQV93" s="363" t="s">
        <v>116</v>
      </c>
      <c r="LQW93" s="363" t="s">
        <v>116</v>
      </c>
      <c r="LQX93" s="363" t="s">
        <v>116</v>
      </c>
      <c r="LQY93" s="363" t="s">
        <v>116</v>
      </c>
      <c r="LQZ93" s="363" t="s">
        <v>116</v>
      </c>
      <c r="LRA93" s="363" t="s">
        <v>116</v>
      </c>
      <c r="LRB93" s="363" t="s">
        <v>116</v>
      </c>
      <c r="LRC93" s="363" t="s">
        <v>116</v>
      </c>
      <c r="LRD93" s="363" t="s">
        <v>116</v>
      </c>
      <c r="LRE93" s="363" t="s">
        <v>116</v>
      </c>
      <c r="LRF93" s="363" t="s">
        <v>116</v>
      </c>
      <c r="LRG93" s="363" t="s">
        <v>116</v>
      </c>
      <c r="LRH93" s="363" t="s">
        <v>116</v>
      </c>
      <c r="LRI93" s="363" t="s">
        <v>116</v>
      </c>
      <c r="LRJ93" s="363" t="s">
        <v>116</v>
      </c>
      <c r="LRK93" s="363" t="s">
        <v>116</v>
      </c>
      <c r="LRL93" s="363" t="s">
        <v>116</v>
      </c>
      <c r="LRM93" s="363" t="s">
        <v>116</v>
      </c>
      <c r="LRN93" s="363" t="s">
        <v>116</v>
      </c>
      <c r="LRO93" s="363" t="s">
        <v>116</v>
      </c>
      <c r="LRP93" s="363" t="s">
        <v>116</v>
      </c>
      <c r="LRQ93" s="363" t="s">
        <v>116</v>
      </c>
      <c r="LRR93" s="363" t="s">
        <v>116</v>
      </c>
      <c r="LRS93" s="363" t="s">
        <v>116</v>
      </c>
      <c r="LRT93" s="363" t="s">
        <v>116</v>
      </c>
      <c r="LRU93" s="363" t="s">
        <v>116</v>
      </c>
      <c r="LRV93" s="363" t="s">
        <v>116</v>
      </c>
      <c r="LRW93" s="363" t="s">
        <v>116</v>
      </c>
      <c r="LRX93" s="363" t="s">
        <v>116</v>
      </c>
      <c r="LRY93" s="363" t="s">
        <v>116</v>
      </c>
      <c r="LRZ93" s="363" t="s">
        <v>116</v>
      </c>
      <c r="LSA93" s="363" t="s">
        <v>116</v>
      </c>
      <c r="LSB93" s="363" t="s">
        <v>116</v>
      </c>
      <c r="LSC93" s="363" t="s">
        <v>116</v>
      </c>
      <c r="LSD93" s="363" t="s">
        <v>116</v>
      </c>
      <c r="LSE93" s="363" t="s">
        <v>116</v>
      </c>
      <c r="LSF93" s="363" t="s">
        <v>116</v>
      </c>
      <c r="LSG93" s="363" t="s">
        <v>116</v>
      </c>
      <c r="LSH93" s="363" t="s">
        <v>116</v>
      </c>
      <c r="LSI93" s="363" t="s">
        <v>116</v>
      </c>
      <c r="LSJ93" s="363" t="s">
        <v>116</v>
      </c>
      <c r="LSK93" s="363" t="s">
        <v>116</v>
      </c>
      <c r="LSL93" s="363" t="s">
        <v>116</v>
      </c>
      <c r="LSM93" s="363" t="s">
        <v>116</v>
      </c>
      <c r="LSN93" s="363" t="s">
        <v>116</v>
      </c>
      <c r="LSO93" s="363" t="s">
        <v>116</v>
      </c>
      <c r="LSP93" s="363" t="s">
        <v>116</v>
      </c>
      <c r="LSQ93" s="363" t="s">
        <v>116</v>
      </c>
      <c r="LSR93" s="363" t="s">
        <v>116</v>
      </c>
      <c r="LSS93" s="363" t="s">
        <v>116</v>
      </c>
      <c r="LST93" s="363" t="s">
        <v>116</v>
      </c>
      <c r="LSU93" s="363" t="s">
        <v>116</v>
      </c>
      <c r="LSV93" s="363" t="s">
        <v>116</v>
      </c>
      <c r="LSW93" s="363" t="s">
        <v>116</v>
      </c>
      <c r="LSX93" s="363" t="s">
        <v>116</v>
      </c>
      <c r="LSY93" s="363" t="s">
        <v>116</v>
      </c>
      <c r="LSZ93" s="363" t="s">
        <v>116</v>
      </c>
      <c r="LTA93" s="363" t="s">
        <v>116</v>
      </c>
      <c r="LTB93" s="363" t="s">
        <v>116</v>
      </c>
      <c r="LTC93" s="363" t="s">
        <v>116</v>
      </c>
      <c r="LTD93" s="363" t="s">
        <v>116</v>
      </c>
      <c r="LTE93" s="363" t="s">
        <v>116</v>
      </c>
      <c r="LTF93" s="363" t="s">
        <v>116</v>
      </c>
      <c r="LTG93" s="363" t="s">
        <v>116</v>
      </c>
      <c r="LTH93" s="363" t="s">
        <v>116</v>
      </c>
      <c r="LTI93" s="363" t="s">
        <v>116</v>
      </c>
      <c r="LTJ93" s="363" t="s">
        <v>116</v>
      </c>
      <c r="LTK93" s="363" t="s">
        <v>116</v>
      </c>
      <c r="LTL93" s="363" t="s">
        <v>116</v>
      </c>
      <c r="LTM93" s="363" t="s">
        <v>116</v>
      </c>
      <c r="LTN93" s="363" t="s">
        <v>116</v>
      </c>
      <c r="LTO93" s="363" t="s">
        <v>116</v>
      </c>
      <c r="LTP93" s="363" t="s">
        <v>116</v>
      </c>
      <c r="LTQ93" s="363" t="s">
        <v>116</v>
      </c>
      <c r="LTR93" s="363" t="s">
        <v>116</v>
      </c>
      <c r="LTS93" s="363" t="s">
        <v>116</v>
      </c>
      <c r="LTT93" s="363" t="s">
        <v>116</v>
      </c>
      <c r="LTU93" s="363" t="s">
        <v>116</v>
      </c>
      <c r="LTV93" s="363" t="s">
        <v>116</v>
      </c>
      <c r="LTW93" s="363" t="s">
        <v>116</v>
      </c>
      <c r="LTX93" s="363" t="s">
        <v>116</v>
      </c>
      <c r="LTY93" s="363" t="s">
        <v>116</v>
      </c>
      <c r="LTZ93" s="363" t="s">
        <v>116</v>
      </c>
      <c r="LUA93" s="363" t="s">
        <v>116</v>
      </c>
      <c r="LUB93" s="363" t="s">
        <v>116</v>
      </c>
      <c r="LUC93" s="363" t="s">
        <v>116</v>
      </c>
      <c r="LUD93" s="363" t="s">
        <v>116</v>
      </c>
      <c r="LUE93" s="363" t="s">
        <v>116</v>
      </c>
      <c r="LUF93" s="363" t="s">
        <v>116</v>
      </c>
      <c r="LUG93" s="363" t="s">
        <v>116</v>
      </c>
      <c r="LUH93" s="363" t="s">
        <v>116</v>
      </c>
      <c r="LUI93" s="363" t="s">
        <v>116</v>
      </c>
      <c r="LUJ93" s="363" t="s">
        <v>116</v>
      </c>
      <c r="LUK93" s="363" t="s">
        <v>116</v>
      </c>
      <c r="LUL93" s="363" t="s">
        <v>116</v>
      </c>
      <c r="LUM93" s="363" t="s">
        <v>116</v>
      </c>
      <c r="LUN93" s="363" t="s">
        <v>116</v>
      </c>
      <c r="LUO93" s="363" t="s">
        <v>116</v>
      </c>
      <c r="LUP93" s="363" t="s">
        <v>116</v>
      </c>
      <c r="LUQ93" s="363" t="s">
        <v>116</v>
      </c>
      <c r="LUR93" s="363" t="s">
        <v>116</v>
      </c>
      <c r="LUS93" s="363" t="s">
        <v>116</v>
      </c>
      <c r="LUT93" s="363" t="s">
        <v>116</v>
      </c>
      <c r="LUU93" s="363" t="s">
        <v>116</v>
      </c>
      <c r="LUV93" s="363" t="s">
        <v>116</v>
      </c>
      <c r="LUW93" s="363" t="s">
        <v>116</v>
      </c>
      <c r="LUX93" s="363" t="s">
        <v>116</v>
      </c>
      <c r="LUY93" s="363" t="s">
        <v>116</v>
      </c>
      <c r="LUZ93" s="363" t="s">
        <v>116</v>
      </c>
      <c r="LVA93" s="363" t="s">
        <v>116</v>
      </c>
      <c r="LVB93" s="363" t="s">
        <v>116</v>
      </c>
      <c r="LVC93" s="363" t="s">
        <v>116</v>
      </c>
      <c r="LVD93" s="363" t="s">
        <v>116</v>
      </c>
      <c r="LVE93" s="363" t="s">
        <v>116</v>
      </c>
      <c r="LVF93" s="363" t="s">
        <v>116</v>
      </c>
      <c r="LVG93" s="363" t="s">
        <v>116</v>
      </c>
      <c r="LVH93" s="363" t="s">
        <v>116</v>
      </c>
      <c r="LVI93" s="363" t="s">
        <v>116</v>
      </c>
      <c r="LVJ93" s="363" t="s">
        <v>116</v>
      </c>
      <c r="LVK93" s="363" t="s">
        <v>116</v>
      </c>
      <c r="LVL93" s="363" t="s">
        <v>116</v>
      </c>
      <c r="LVM93" s="363" t="s">
        <v>116</v>
      </c>
      <c r="LVN93" s="363" t="s">
        <v>116</v>
      </c>
      <c r="LVO93" s="363" t="s">
        <v>116</v>
      </c>
      <c r="LVP93" s="363" t="s">
        <v>116</v>
      </c>
      <c r="LVQ93" s="363" t="s">
        <v>116</v>
      </c>
      <c r="LVR93" s="363" t="s">
        <v>116</v>
      </c>
      <c r="LVS93" s="363" t="s">
        <v>116</v>
      </c>
      <c r="LVT93" s="363" t="s">
        <v>116</v>
      </c>
      <c r="LVU93" s="363" t="s">
        <v>116</v>
      </c>
      <c r="LVV93" s="363" t="s">
        <v>116</v>
      </c>
      <c r="LVW93" s="363" t="s">
        <v>116</v>
      </c>
      <c r="LVX93" s="363" t="s">
        <v>116</v>
      </c>
      <c r="LVY93" s="363" t="s">
        <v>116</v>
      </c>
      <c r="LVZ93" s="363" t="s">
        <v>116</v>
      </c>
      <c r="LWA93" s="363" t="s">
        <v>116</v>
      </c>
      <c r="LWB93" s="363" t="s">
        <v>116</v>
      </c>
      <c r="LWC93" s="363" t="s">
        <v>116</v>
      </c>
      <c r="LWD93" s="363" t="s">
        <v>116</v>
      </c>
      <c r="LWE93" s="363" t="s">
        <v>116</v>
      </c>
      <c r="LWF93" s="363" t="s">
        <v>116</v>
      </c>
      <c r="LWG93" s="363" t="s">
        <v>116</v>
      </c>
      <c r="LWH93" s="363" t="s">
        <v>116</v>
      </c>
      <c r="LWI93" s="363" t="s">
        <v>116</v>
      </c>
      <c r="LWJ93" s="363" t="s">
        <v>116</v>
      </c>
      <c r="LWK93" s="363" t="s">
        <v>116</v>
      </c>
      <c r="LWL93" s="363" t="s">
        <v>116</v>
      </c>
      <c r="LWM93" s="363" t="s">
        <v>116</v>
      </c>
      <c r="LWN93" s="363" t="s">
        <v>116</v>
      </c>
      <c r="LWO93" s="363" t="s">
        <v>116</v>
      </c>
      <c r="LWP93" s="363" t="s">
        <v>116</v>
      </c>
      <c r="LWQ93" s="363" t="s">
        <v>116</v>
      </c>
      <c r="LWR93" s="363" t="s">
        <v>116</v>
      </c>
      <c r="LWS93" s="363" t="s">
        <v>116</v>
      </c>
      <c r="LWT93" s="363" t="s">
        <v>116</v>
      </c>
      <c r="LWU93" s="363" t="s">
        <v>116</v>
      </c>
      <c r="LWV93" s="363" t="s">
        <v>116</v>
      </c>
      <c r="LWW93" s="363" t="s">
        <v>116</v>
      </c>
      <c r="LWX93" s="363" t="s">
        <v>116</v>
      </c>
      <c r="LWY93" s="363" t="s">
        <v>116</v>
      </c>
      <c r="LWZ93" s="363" t="s">
        <v>116</v>
      </c>
      <c r="LXA93" s="363" t="s">
        <v>116</v>
      </c>
      <c r="LXB93" s="363" t="s">
        <v>116</v>
      </c>
      <c r="LXC93" s="363" t="s">
        <v>116</v>
      </c>
      <c r="LXD93" s="363" t="s">
        <v>116</v>
      </c>
      <c r="LXE93" s="363" t="s">
        <v>116</v>
      </c>
      <c r="LXF93" s="363" t="s">
        <v>116</v>
      </c>
      <c r="LXG93" s="363" t="s">
        <v>116</v>
      </c>
      <c r="LXH93" s="363" t="s">
        <v>116</v>
      </c>
      <c r="LXI93" s="363" t="s">
        <v>116</v>
      </c>
      <c r="LXJ93" s="363" t="s">
        <v>116</v>
      </c>
      <c r="LXK93" s="363" t="s">
        <v>116</v>
      </c>
      <c r="LXL93" s="363" t="s">
        <v>116</v>
      </c>
      <c r="LXM93" s="363" t="s">
        <v>116</v>
      </c>
      <c r="LXN93" s="363" t="s">
        <v>116</v>
      </c>
      <c r="LXO93" s="363" t="s">
        <v>116</v>
      </c>
      <c r="LXP93" s="363" t="s">
        <v>116</v>
      </c>
      <c r="LXQ93" s="363" t="s">
        <v>116</v>
      </c>
      <c r="LXR93" s="363" t="s">
        <v>116</v>
      </c>
      <c r="LXS93" s="363" t="s">
        <v>116</v>
      </c>
      <c r="LXT93" s="363" t="s">
        <v>116</v>
      </c>
      <c r="LXU93" s="363" t="s">
        <v>116</v>
      </c>
      <c r="LXV93" s="363" t="s">
        <v>116</v>
      </c>
      <c r="LXW93" s="363" t="s">
        <v>116</v>
      </c>
      <c r="LXX93" s="363" t="s">
        <v>116</v>
      </c>
      <c r="LXY93" s="363" t="s">
        <v>116</v>
      </c>
      <c r="LXZ93" s="363" t="s">
        <v>116</v>
      </c>
      <c r="LYA93" s="363" t="s">
        <v>116</v>
      </c>
      <c r="LYB93" s="363" t="s">
        <v>116</v>
      </c>
      <c r="LYC93" s="363" t="s">
        <v>116</v>
      </c>
      <c r="LYD93" s="363" t="s">
        <v>116</v>
      </c>
      <c r="LYE93" s="363" t="s">
        <v>116</v>
      </c>
      <c r="LYF93" s="363" t="s">
        <v>116</v>
      </c>
      <c r="LYG93" s="363" t="s">
        <v>116</v>
      </c>
      <c r="LYH93" s="363" t="s">
        <v>116</v>
      </c>
      <c r="LYI93" s="363" t="s">
        <v>116</v>
      </c>
      <c r="LYJ93" s="363" t="s">
        <v>116</v>
      </c>
      <c r="LYK93" s="363" t="s">
        <v>116</v>
      </c>
      <c r="LYL93" s="363" t="s">
        <v>116</v>
      </c>
      <c r="LYM93" s="363" t="s">
        <v>116</v>
      </c>
      <c r="LYN93" s="363" t="s">
        <v>116</v>
      </c>
      <c r="LYO93" s="363" t="s">
        <v>116</v>
      </c>
      <c r="LYP93" s="363" t="s">
        <v>116</v>
      </c>
      <c r="LYQ93" s="363" t="s">
        <v>116</v>
      </c>
      <c r="LYR93" s="363" t="s">
        <v>116</v>
      </c>
      <c r="LYS93" s="363" t="s">
        <v>116</v>
      </c>
      <c r="LYT93" s="363" t="s">
        <v>116</v>
      </c>
      <c r="LYU93" s="363" t="s">
        <v>116</v>
      </c>
      <c r="LYV93" s="363" t="s">
        <v>116</v>
      </c>
      <c r="LYW93" s="363" t="s">
        <v>116</v>
      </c>
      <c r="LYX93" s="363" t="s">
        <v>116</v>
      </c>
      <c r="LYY93" s="363" t="s">
        <v>116</v>
      </c>
      <c r="LYZ93" s="363" t="s">
        <v>116</v>
      </c>
      <c r="LZA93" s="363" t="s">
        <v>116</v>
      </c>
      <c r="LZB93" s="363" t="s">
        <v>116</v>
      </c>
      <c r="LZC93" s="363" t="s">
        <v>116</v>
      </c>
      <c r="LZD93" s="363" t="s">
        <v>116</v>
      </c>
      <c r="LZE93" s="363" t="s">
        <v>116</v>
      </c>
      <c r="LZF93" s="363" t="s">
        <v>116</v>
      </c>
      <c r="LZG93" s="363" t="s">
        <v>116</v>
      </c>
      <c r="LZH93" s="363" t="s">
        <v>116</v>
      </c>
      <c r="LZI93" s="363" t="s">
        <v>116</v>
      </c>
      <c r="LZJ93" s="363" t="s">
        <v>116</v>
      </c>
      <c r="LZK93" s="363" t="s">
        <v>116</v>
      </c>
      <c r="LZL93" s="363" t="s">
        <v>116</v>
      </c>
      <c r="LZM93" s="363" t="s">
        <v>116</v>
      </c>
      <c r="LZN93" s="363" t="s">
        <v>116</v>
      </c>
      <c r="LZO93" s="363" t="s">
        <v>116</v>
      </c>
      <c r="LZP93" s="363" t="s">
        <v>116</v>
      </c>
      <c r="LZQ93" s="363" t="s">
        <v>116</v>
      </c>
      <c r="LZR93" s="363" t="s">
        <v>116</v>
      </c>
      <c r="LZS93" s="363" t="s">
        <v>116</v>
      </c>
      <c r="LZT93" s="363" t="s">
        <v>116</v>
      </c>
      <c r="LZU93" s="363" t="s">
        <v>116</v>
      </c>
      <c r="LZV93" s="363" t="s">
        <v>116</v>
      </c>
      <c r="LZW93" s="363" t="s">
        <v>116</v>
      </c>
      <c r="LZX93" s="363" t="s">
        <v>116</v>
      </c>
      <c r="LZY93" s="363" t="s">
        <v>116</v>
      </c>
      <c r="LZZ93" s="363" t="s">
        <v>116</v>
      </c>
      <c r="MAA93" s="363" t="s">
        <v>116</v>
      </c>
      <c r="MAB93" s="363" t="s">
        <v>116</v>
      </c>
      <c r="MAC93" s="363" t="s">
        <v>116</v>
      </c>
      <c r="MAD93" s="363" t="s">
        <v>116</v>
      </c>
      <c r="MAE93" s="363" t="s">
        <v>116</v>
      </c>
      <c r="MAF93" s="363" t="s">
        <v>116</v>
      </c>
      <c r="MAG93" s="363" t="s">
        <v>116</v>
      </c>
      <c r="MAH93" s="363" t="s">
        <v>116</v>
      </c>
      <c r="MAI93" s="363" t="s">
        <v>116</v>
      </c>
      <c r="MAJ93" s="363" t="s">
        <v>116</v>
      </c>
      <c r="MAK93" s="363" t="s">
        <v>116</v>
      </c>
      <c r="MAL93" s="363" t="s">
        <v>116</v>
      </c>
      <c r="MAM93" s="363" t="s">
        <v>116</v>
      </c>
      <c r="MAN93" s="363" t="s">
        <v>116</v>
      </c>
      <c r="MAO93" s="363" t="s">
        <v>116</v>
      </c>
      <c r="MAP93" s="363" t="s">
        <v>116</v>
      </c>
      <c r="MAQ93" s="363" t="s">
        <v>116</v>
      </c>
      <c r="MAR93" s="363" t="s">
        <v>116</v>
      </c>
      <c r="MAS93" s="363" t="s">
        <v>116</v>
      </c>
      <c r="MAT93" s="363" t="s">
        <v>116</v>
      </c>
      <c r="MAU93" s="363" t="s">
        <v>116</v>
      </c>
      <c r="MAV93" s="363" t="s">
        <v>116</v>
      </c>
      <c r="MAW93" s="363" t="s">
        <v>116</v>
      </c>
      <c r="MAX93" s="363" t="s">
        <v>116</v>
      </c>
      <c r="MAY93" s="363" t="s">
        <v>116</v>
      </c>
      <c r="MAZ93" s="363" t="s">
        <v>116</v>
      </c>
      <c r="MBA93" s="363" t="s">
        <v>116</v>
      </c>
      <c r="MBB93" s="363" t="s">
        <v>116</v>
      </c>
      <c r="MBC93" s="363" t="s">
        <v>116</v>
      </c>
      <c r="MBD93" s="363" t="s">
        <v>116</v>
      </c>
      <c r="MBE93" s="363" t="s">
        <v>116</v>
      </c>
      <c r="MBF93" s="363" t="s">
        <v>116</v>
      </c>
      <c r="MBG93" s="363" t="s">
        <v>116</v>
      </c>
      <c r="MBH93" s="363" t="s">
        <v>116</v>
      </c>
      <c r="MBI93" s="363" t="s">
        <v>116</v>
      </c>
      <c r="MBJ93" s="363" t="s">
        <v>116</v>
      </c>
      <c r="MBK93" s="363" t="s">
        <v>116</v>
      </c>
      <c r="MBL93" s="363" t="s">
        <v>116</v>
      </c>
      <c r="MBM93" s="363" t="s">
        <v>116</v>
      </c>
      <c r="MBN93" s="363" t="s">
        <v>116</v>
      </c>
      <c r="MBO93" s="363" t="s">
        <v>116</v>
      </c>
      <c r="MBP93" s="363" t="s">
        <v>116</v>
      </c>
      <c r="MBQ93" s="363" t="s">
        <v>116</v>
      </c>
      <c r="MBR93" s="363" t="s">
        <v>116</v>
      </c>
      <c r="MBS93" s="363" t="s">
        <v>116</v>
      </c>
      <c r="MBT93" s="363" t="s">
        <v>116</v>
      </c>
      <c r="MBU93" s="363" t="s">
        <v>116</v>
      </c>
      <c r="MBV93" s="363" t="s">
        <v>116</v>
      </c>
      <c r="MBW93" s="363" t="s">
        <v>116</v>
      </c>
      <c r="MBX93" s="363" t="s">
        <v>116</v>
      </c>
      <c r="MBY93" s="363" t="s">
        <v>116</v>
      </c>
      <c r="MBZ93" s="363" t="s">
        <v>116</v>
      </c>
      <c r="MCA93" s="363" t="s">
        <v>116</v>
      </c>
      <c r="MCB93" s="363" t="s">
        <v>116</v>
      </c>
      <c r="MCC93" s="363" t="s">
        <v>116</v>
      </c>
      <c r="MCD93" s="363" t="s">
        <v>116</v>
      </c>
      <c r="MCE93" s="363" t="s">
        <v>116</v>
      </c>
      <c r="MCF93" s="363" t="s">
        <v>116</v>
      </c>
      <c r="MCG93" s="363" t="s">
        <v>116</v>
      </c>
      <c r="MCH93" s="363" t="s">
        <v>116</v>
      </c>
      <c r="MCI93" s="363" t="s">
        <v>116</v>
      </c>
      <c r="MCJ93" s="363" t="s">
        <v>116</v>
      </c>
      <c r="MCK93" s="363" t="s">
        <v>116</v>
      </c>
      <c r="MCL93" s="363" t="s">
        <v>116</v>
      </c>
      <c r="MCM93" s="363" t="s">
        <v>116</v>
      </c>
      <c r="MCN93" s="363" t="s">
        <v>116</v>
      </c>
      <c r="MCO93" s="363" t="s">
        <v>116</v>
      </c>
      <c r="MCP93" s="363" t="s">
        <v>116</v>
      </c>
      <c r="MCQ93" s="363" t="s">
        <v>116</v>
      </c>
      <c r="MCR93" s="363" t="s">
        <v>116</v>
      </c>
      <c r="MCS93" s="363" t="s">
        <v>116</v>
      </c>
      <c r="MCT93" s="363" t="s">
        <v>116</v>
      </c>
      <c r="MCU93" s="363" t="s">
        <v>116</v>
      </c>
      <c r="MCV93" s="363" t="s">
        <v>116</v>
      </c>
      <c r="MCW93" s="363" t="s">
        <v>116</v>
      </c>
      <c r="MCX93" s="363" t="s">
        <v>116</v>
      </c>
      <c r="MCY93" s="363" t="s">
        <v>116</v>
      </c>
      <c r="MCZ93" s="363" t="s">
        <v>116</v>
      </c>
      <c r="MDA93" s="363" t="s">
        <v>116</v>
      </c>
      <c r="MDB93" s="363" t="s">
        <v>116</v>
      </c>
      <c r="MDC93" s="363" t="s">
        <v>116</v>
      </c>
      <c r="MDD93" s="363" t="s">
        <v>116</v>
      </c>
      <c r="MDE93" s="363" t="s">
        <v>116</v>
      </c>
      <c r="MDF93" s="363" t="s">
        <v>116</v>
      </c>
      <c r="MDG93" s="363" t="s">
        <v>116</v>
      </c>
      <c r="MDH93" s="363" t="s">
        <v>116</v>
      </c>
      <c r="MDI93" s="363" t="s">
        <v>116</v>
      </c>
      <c r="MDJ93" s="363" t="s">
        <v>116</v>
      </c>
      <c r="MDK93" s="363" t="s">
        <v>116</v>
      </c>
      <c r="MDL93" s="363" t="s">
        <v>116</v>
      </c>
      <c r="MDM93" s="363" t="s">
        <v>116</v>
      </c>
      <c r="MDN93" s="363" t="s">
        <v>116</v>
      </c>
      <c r="MDO93" s="363" t="s">
        <v>116</v>
      </c>
      <c r="MDP93" s="363" t="s">
        <v>116</v>
      </c>
      <c r="MDQ93" s="363" t="s">
        <v>116</v>
      </c>
      <c r="MDR93" s="363" t="s">
        <v>116</v>
      </c>
      <c r="MDS93" s="363" t="s">
        <v>116</v>
      </c>
      <c r="MDT93" s="363" t="s">
        <v>116</v>
      </c>
      <c r="MDU93" s="363" t="s">
        <v>116</v>
      </c>
      <c r="MDV93" s="363" t="s">
        <v>116</v>
      </c>
      <c r="MDW93" s="363" t="s">
        <v>116</v>
      </c>
      <c r="MDX93" s="363" t="s">
        <v>116</v>
      </c>
      <c r="MDY93" s="363" t="s">
        <v>116</v>
      </c>
      <c r="MDZ93" s="363" t="s">
        <v>116</v>
      </c>
      <c r="MEA93" s="363" t="s">
        <v>116</v>
      </c>
      <c r="MEB93" s="363" t="s">
        <v>116</v>
      </c>
      <c r="MEC93" s="363" t="s">
        <v>116</v>
      </c>
      <c r="MED93" s="363" t="s">
        <v>116</v>
      </c>
      <c r="MEE93" s="363" t="s">
        <v>116</v>
      </c>
      <c r="MEF93" s="363" t="s">
        <v>116</v>
      </c>
      <c r="MEG93" s="363" t="s">
        <v>116</v>
      </c>
      <c r="MEH93" s="363" t="s">
        <v>116</v>
      </c>
      <c r="MEI93" s="363" t="s">
        <v>116</v>
      </c>
      <c r="MEJ93" s="363" t="s">
        <v>116</v>
      </c>
      <c r="MEK93" s="363" t="s">
        <v>116</v>
      </c>
      <c r="MEL93" s="363" t="s">
        <v>116</v>
      </c>
      <c r="MEM93" s="363" t="s">
        <v>116</v>
      </c>
      <c r="MEN93" s="363" t="s">
        <v>116</v>
      </c>
      <c r="MEO93" s="363" t="s">
        <v>116</v>
      </c>
      <c r="MEP93" s="363" t="s">
        <v>116</v>
      </c>
      <c r="MEQ93" s="363" t="s">
        <v>116</v>
      </c>
      <c r="MER93" s="363" t="s">
        <v>116</v>
      </c>
      <c r="MES93" s="363" t="s">
        <v>116</v>
      </c>
      <c r="MET93" s="363" t="s">
        <v>116</v>
      </c>
      <c r="MEU93" s="363" t="s">
        <v>116</v>
      </c>
      <c r="MEV93" s="363" t="s">
        <v>116</v>
      </c>
      <c r="MEW93" s="363" t="s">
        <v>116</v>
      </c>
      <c r="MEX93" s="363" t="s">
        <v>116</v>
      </c>
      <c r="MEY93" s="363" t="s">
        <v>116</v>
      </c>
      <c r="MEZ93" s="363" t="s">
        <v>116</v>
      </c>
      <c r="MFA93" s="363" t="s">
        <v>116</v>
      </c>
      <c r="MFB93" s="363" t="s">
        <v>116</v>
      </c>
      <c r="MFC93" s="363" t="s">
        <v>116</v>
      </c>
      <c r="MFD93" s="363" t="s">
        <v>116</v>
      </c>
      <c r="MFE93" s="363" t="s">
        <v>116</v>
      </c>
      <c r="MFF93" s="363" t="s">
        <v>116</v>
      </c>
      <c r="MFG93" s="363" t="s">
        <v>116</v>
      </c>
      <c r="MFH93" s="363" t="s">
        <v>116</v>
      </c>
      <c r="MFI93" s="363" t="s">
        <v>116</v>
      </c>
      <c r="MFJ93" s="363" t="s">
        <v>116</v>
      </c>
      <c r="MFK93" s="363" t="s">
        <v>116</v>
      </c>
      <c r="MFL93" s="363" t="s">
        <v>116</v>
      </c>
      <c r="MFM93" s="363" t="s">
        <v>116</v>
      </c>
      <c r="MFN93" s="363" t="s">
        <v>116</v>
      </c>
      <c r="MFO93" s="363" t="s">
        <v>116</v>
      </c>
      <c r="MFP93" s="363" t="s">
        <v>116</v>
      </c>
      <c r="MFQ93" s="363" t="s">
        <v>116</v>
      </c>
      <c r="MFR93" s="363" t="s">
        <v>116</v>
      </c>
      <c r="MFS93" s="363" t="s">
        <v>116</v>
      </c>
      <c r="MFT93" s="363" t="s">
        <v>116</v>
      </c>
      <c r="MFU93" s="363" t="s">
        <v>116</v>
      </c>
      <c r="MFV93" s="363" t="s">
        <v>116</v>
      </c>
      <c r="MFW93" s="363" t="s">
        <v>116</v>
      </c>
      <c r="MFX93" s="363" t="s">
        <v>116</v>
      </c>
      <c r="MFY93" s="363" t="s">
        <v>116</v>
      </c>
      <c r="MFZ93" s="363" t="s">
        <v>116</v>
      </c>
      <c r="MGA93" s="363" t="s">
        <v>116</v>
      </c>
      <c r="MGB93" s="363" t="s">
        <v>116</v>
      </c>
      <c r="MGC93" s="363" t="s">
        <v>116</v>
      </c>
      <c r="MGD93" s="363" t="s">
        <v>116</v>
      </c>
      <c r="MGE93" s="363" t="s">
        <v>116</v>
      </c>
      <c r="MGF93" s="363" t="s">
        <v>116</v>
      </c>
      <c r="MGG93" s="363" t="s">
        <v>116</v>
      </c>
      <c r="MGH93" s="363" t="s">
        <v>116</v>
      </c>
      <c r="MGI93" s="363" t="s">
        <v>116</v>
      </c>
      <c r="MGJ93" s="363" t="s">
        <v>116</v>
      </c>
      <c r="MGK93" s="363" t="s">
        <v>116</v>
      </c>
      <c r="MGL93" s="363" t="s">
        <v>116</v>
      </c>
      <c r="MGM93" s="363" t="s">
        <v>116</v>
      </c>
      <c r="MGN93" s="363" t="s">
        <v>116</v>
      </c>
      <c r="MGO93" s="363" t="s">
        <v>116</v>
      </c>
      <c r="MGP93" s="363" t="s">
        <v>116</v>
      </c>
      <c r="MGQ93" s="363" t="s">
        <v>116</v>
      </c>
      <c r="MGR93" s="363" t="s">
        <v>116</v>
      </c>
      <c r="MGS93" s="363" t="s">
        <v>116</v>
      </c>
      <c r="MGT93" s="363" t="s">
        <v>116</v>
      </c>
      <c r="MGU93" s="363" t="s">
        <v>116</v>
      </c>
      <c r="MGV93" s="363" t="s">
        <v>116</v>
      </c>
      <c r="MGW93" s="363" t="s">
        <v>116</v>
      </c>
      <c r="MGX93" s="363" t="s">
        <v>116</v>
      </c>
      <c r="MGY93" s="363" t="s">
        <v>116</v>
      </c>
      <c r="MGZ93" s="363" t="s">
        <v>116</v>
      </c>
      <c r="MHA93" s="363" t="s">
        <v>116</v>
      </c>
      <c r="MHB93" s="363" t="s">
        <v>116</v>
      </c>
      <c r="MHC93" s="363" t="s">
        <v>116</v>
      </c>
      <c r="MHD93" s="363" t="s">
        <v>116</v>
      </c>
      <c r="MHE93" s="363" t="s">
        <v>116</v>
      </c>
      <c r="MHF93" s="363" t="s">
        <v>116</v>
      </c>
      <c r="MHG93" s="363" t="s">
        <v>116</v>
      </c>
      <c r="MHH93" s="363" t="s">
        <v>116</v>
      </c>
      <c r="MHI93" s="363" t="s">
        <v>116</v>
      </c>
      <c r="MHJ93" s="363" t="s">
        <v>116</v>
      </c>
      <c r="MHK93" s="363" t="s">
        <v>116</v>
      </c>
      <c r="MHL93" s="363" t="s">
        <v>116</v>
      </c>
      <c r="MHM93" s="363" t="s">
        <v>116</v>
      </c>
      <c r="MHN93" s="363" t="s">
        <v>116</v>
      </c>
      <c r="MHO93" s="363" t="s">
        <v>116</v>
      </c>
      <c r="MHP93" s="363" t="s">
        <v>116</v>
      </c>
      <c r="MHQ93" s="363" t="s">
        <v>116</v>
      </c>
      <c r="MHR93" s="363" t="s">
        <v>116</v>
      </c>
      <c r="MHS93" s="363" t="s">
        <v>116</v>
      </c>
      <c r="MHT93" s="363" t="s">
        <v>116</v>
      </c>
      <c r="MHU93" s="363" t="s">
        <v>116</v>
      </c>
      <c r="MHV93" s="363" t="s">
        <v>116</v>
      </c>
      <c r="MHW93" s="363" t="s">
        <v>116</v>
      </c>
      <c r="MHX93" s="363" t="s">
        <v>116</v>
      </c>
      <c r="MHY93" s="363" t="s">
        <v>116</v>
      </c>
      <c r="MHZ93" s="363" t="s">
        <v>116</v>
      </c>
      <c r="MIA93" s="363" t="s">
        <v>116</v>
      </c>
      <c r="MIB93" s="363" t="s">
        <v>116</v>
      </c>
      <c r="MIC93" s="363" t="s">
        <v>116</v>
      </c>
      <c r="MID93" s="363" t="s">
        <v>116</v>
      </c>
      <c r="MIE93" s="363" t="s">
        <v>116</v>
      </c>
      <c r="MIF93" s="363" t="s">
        <v>116</v>
      </c>
      <c r="MIG93" s="363" t="s">
        <v>116</v>
      </c>
      <c r="MIH93" s="363" t="s">
        <v>116</v>
      </c>
      <c r="MII93" s="363" t="s">
        <v>116</v>
      </c>
      <c r="MIJ93" s="363" t="s">
        <v>116</v>
      </c>
      <c r="MIK93" s="363" t="s">
        <v>116</v>
      </c>
      <c r="MIL93" s="363" t="s">
        <v>116</v>
      </c>
      <c r="MIM93" s="363" t="s">
        <v>116</v>
      </c>
      <c r="MIN93" s="363" t="s">
        <v>116</v>
      </c>
      <c r="MIO93" s="363" t="s">
        <v>116</v>
      </c>
      <c r="MIP93" s="363" t="s">
        <v>116</v>
      </c>
      <c r="MIQ93" s="363" t="s">
        <v>116</v>
      </c>
      <c r="MIR93" s="363" t="s">
        <v>116</v>
      </c>
      <c r="MIS93" s="363" t="s">
        <v>116</v>
      </c>
      <c r="MIT93" s="363" t="s">
        <v>116</v>
      </c>
      <c r="MIU93" s="363" t="s">
        <v>116</v>
      </c>
      <c r="MIV93" s="363" t="s">
        <v>116</v>
      </c>
      <c r="MIW93" s="363" t="s">
        <v>116</v>
      </c>
      <c r="MIX93" s="363" t="s">
        <v>116</v>
      </c>
      <c r="MIY93" s="363" t="s">
        <v>116</v>
      </c>
      <c r="MIZ93" s="363" t="s">
        <v>116</v>
      </c>
      <c r="MJA93" s="363" t="s">
        <v>116</v>
      </c>
      <c r="MJB93" s="363" t="s">
        <v>116</v>
      </c>
      <c r="MJC93" s="363" t="s">
        <v>116</v>
      </c>
      <c r="MJD93" s="363" t="s">
        <v>116</v>
      </c>
      <c r="MJE93" s="363" t="s">
        <v>116</v>
      </c>
      <c r="MJF93" s="363" t="s">
        <v>116</v>
      </c>
      <c r="MJG93" s="363" t="s">
        <v>116</v>
      </c>
      <c r="MJH93" s="363" t="s">
        <v>116</v>
      </c>
      <c r="MJI93" s="363" t="s">
        <v>116</v>
      </c>
      <c r="MJJ93" s="363" t="s">
        <v>116</v>
      </c>
      <c r="MJK93" s="363" t="s">
        <v>116</v>
      </c>
      <c r="MJL93" s="363" t="s">
        <v>116</v>
      </c>
      <c r="MJM93" s="363" t="s">
        <v>116</v>
      </c>
      <c r="MJN93" s="363" t="s">
        <v>116</v>
      </c>
      <c r="MJO93" s="363" t="s">
        <v>116</v>
      </c>
      <c r="MJP93" s="363" t="s">
        <v>116</v>
      </c>
      <c r="MJQ93" s="363" t="s">
        <v>116</v>
      </c>
      <c r="MJR93" s="363" t="s">
        <v>116</v>
      </c>
      <c r="MJS93" s="363" t="s">
        <v>116</v>
      </c>
      <c r="MJT93" s="363" t="s">
        <v>116</v>
      </c>
      <c r="MJU93" s="363" t="s">
        <v>116</v>
      </c>
      <c r="MJV93" s="363" t="s">
        <v>116</v>
      </c>
      <c r="MJW93" s="363" t="s">
        <v>116</v>
      </c>
      <c r="MJX93" s="363" t="s">
        <v>116</v>
      </c>
      <c r="MJY93" s="363" t="s">
        <v>116</v>
      </c>
      <c r="MJZ93" s="363" t="s">
        <v>116</v>
      </c>
      <c r="MKA93" s="363" t="s">
        <v>116</v>
      </c>
      <c r="MKB93" s="363" t="s">
        <v>116</v>
      </c>
      <c r="MKC93" s="363" t="s">
        <v>116</v>
      </c>
      <c r="MKD93" s="363" t="s">
        <v>116</v>
      </c>
      <c r="MKE93" s="363" t="s">
        <v>116</v>
      </c>
      <c r="MKF93" s="363" t="s">
        <v>116</v>
      </c>
      <c r="MKG93" s="363" t="s">
        <v>116</v>
      </c>
      <c r="MKH93" s="363" t="s">
        <v>116</v>
      </c>
      <c r="MKI93" s="363" t="s">
        <v>116</v>
      </c>
      <c r="MKJ93" s="363" t="s">
        <v>116</v>
      </c>
      <c r="MKK93" s="363" t="s">
        <v>116</v>
      </c>
      <c r="MKL93" s="363" t="s">
        <v>116</v>
      </c>
      <c r="MKM93" s="363" t="s">
        <v>116</v>
      </c>
      <c r="MKN93" s="363" t="s">
        <v>116</v>
      </c>
      <c r="MKO93" s="363" t="s">
        <v>116</v>
      </c>
      <c r="MKP93" s="363" t="s">
        <v>116</v>
      </c>
      <c r="MKQ93" s="363" t="s">
        <v>116</v>
      </c>
      <c r="MKR93" s="363" t="s">
        <v>116</v>
      </c>
      <c r="MKS93" s="363" t="s">
        <v>116</v>
      </c>
      <c r="MKT93" s="363" t="s">
        <v>116</v>
      </c>
      <c r="MKU93" s="363" t="s">
        <v>116</v>
      </c>
      <c r="MKV93" s="363" t="s">
        <v>116</v>
      </c>
      <c r="MKW93" s="363" t="s">
        <v>116</v>
      </c>
      <c r="MKX93" s="363" t="s">
        <v>116</v>
      </c>
      <c r="MKY93" s="363" t="s">
        <v>116</v>
      </c>
      <c r="MKZ93" s="363" t="s">
        <v>116</v>
      </c>
      <c r="MLA93" s="363" t="s">
        <v>116</v>
      </c>
      <c r="MLB93" s="363" t="s">
        <v>116</v>
      </c>
      <c r="MLC93" s="363" t="s">
        <v>116</v>
      </c>
      <c r="MLD93" s="363" t="s">
        <v>116</v>
      </c>
      <c r="MLE93" s="363" t="s">
        <v>116</v>
      </c>
      <c r="MLF93" s="363" t="s">
        <v>116</v>
      </c>
      <c r="MLG93" s="363" t="s">
        <v>116</v>
      </c>
      <c r="MLH93" s="363" t="s">
        <v>116</v>
      </c>
      <c r="MLI93" s="363" t="s">
        <v>116</v>
      </c>
      <c r="MLJ93" s="363" t="s">
        <v>116</v>
      </c>
      <c r="MLK93" s="363" t="s">
        <v>116</v>
      </c>
      <c r="MLL93" s="363" t="s">
        <v>116</v>
      </c>
      <c r="MLM93" s="363" t="s">
        <v>116</v>
      </c>
      <c r="MLN93" s="363" t="s">
        <v>116</v>
      </c>
      <c r="MLO93" s="363" t="s">
        <v>116</v>
      </c>
      <c r="MLP93" s="363" t="s">
        <v>116</v>
      </c>
      <c r="MLQ93" s="363" t="s">
        <v>116</v>
      </c>
      <c r="MLR93" s="363" t="s">
        <v>116</v>
      </c>
      <c r="MLS93" s="363" t="s">
        <v>116</v>
      </c>
      <c r="MLT93" s="363" t="s">
        <v>116</v>
      </c>
      <c r="MLU93" s="363" t="s">
        <v>116</v>
      </c>
      <c r="MLV93" s="363" t="s">
        <v>116</v>
      </c>
      <c r="MLW93" s="363" t="s">
        <v>116</v>
      </c>
      <c r="MLX93" s="363" t="s">
        <v>116</v>
      </c>
      <c r="MLY93" s="363" t="s">
        <v>116</v>
      </c>
      <c r="MLZ93" s="363" t="s">
        <v>116</v>
      </c>
      <c r="MMA93" s="363" t="s">
        <v>116</v>
      </c>
      <c r="MMB93" s="363" t="s">
        <v>116</v>
      </c>
      <c r="MMC93" s="363" t="s">
        <v>116</v>
      </c>
      <c r="MMD93" s="363" t="s">
        <v>116</v>
      </c>
      <c r="MME93" s="363" t="s">
        <v>116</v>
      </c>
      <c r="MMF93" s="363" t="s">
        <v>116</v>
      </c>
      <c r="MMG93" s="363" t="s">
        <v>116</v>
      </c>
      <c r="MMH93" s="363" t="s">
        <v>116</v>
      </c>
      <c r="MMI93" s="363" t="s">
        <v>116</v>
      </c>
      <c r="MMJ93" s="363" t="s">
        <v>116</v>
      </c>
      <c r="MMK93" s="363" t="s">
        <v>116</v>
      </c>
      <c r="MML93" s="363" t="s">
        <v>116</v>
      </c>
      <c r="MMM93" s="363" t="s">
        <v>116</v>
      </c>
      <c r="MMN93" s="363" t="s">
        <v>116</v>
      </c>
      <c r="MMO93" s="363" t="s">
        <v>116</v>
      </c>
      <c r="MMP93" s="363" t="s">
        <v>116</v>
      </c>
      <c r="MMQ93" s="363" t="s">
        <v>116</v>
      </c>
      <c r="MMR93" s="363" t="s">
        <v>116</v>
      </c>
      <c r="MMS93" s="363" t="s">
        <v>116</v>
      </c>
      <c r="MMT93" s="363" t="s">
        <v>116</v>
      </c>
      <c r="MMU93" s="363" t="s">
        <v>116</v>
      </c>
      <c r="MMV93" s="363" t="s">
        <v>116</v>
      </c>
      <c r="MMW93" s="363" t="s">
        <v>116</v>
      </c>
      <c r="MMX93" s="363" t="s">
        <v>116</v>
      </c>
      <c r="MMY93" s="363" t="s">
        <v>116</v>
      </c>
      <c r="MMZ93" s="363" t="s">
        <v>116</v>
      </c>
      <c r="MNA93" s="363" t="s">
        <v>116</v>
      </c>
      <c r="MNB93" s="363" t="s">
        <v>116</v>
      </c>
      <c r="MNC93" s="363" t="s">
        <v>116</v>
      </c>
      <c r="MND93" s="363" t="s">
        <v>116</v>
      </c>
      <c r="MNE93" s="363" t="s">
        <v>116</v>
      </c>
      <c r="MNF93" s="363" t="s">
        <v>116</v>
      </c>
      <c r="MNG93" s="363" t="s">
        <v>116</v>
      </c>
      <c r="MNH93" s="363" t="s">
        <v>116</v>
      </c>
      <c r="MNI93" s="363" t="s">
        <v>116</v>
      </c>
      <c r="MNJ93" s="363" t="s">
        <v>116</v>
      </c>
      <c r="MNK93" s="363" t="s">
        <v>116</v>
      </c>
      <c r="MNL93" s="363" t="s">
        <v>116</v>
      </c>
      <c r="MNM93" s="363" t="s">
        <v>116</v>
      </c>
      <c r="MNN93" s="363" t="s">
        <v>116</v>
      </c>
      <c r="MNO93" s="363" t="s">
        <v>116</v>
      </c>
      <c r="MNP93" s="363" t="s">
        <v>116</v>
      </c>
      <c r="MNQ93" s="363" t="s">
        <v>116</v>
      </c>
      <c r="MNR93" s="363" t="s">
        <v>116</v>
      </c>
      <c r="MNS93" s="363" t="s">
        <v>116</v>
      </c>
      <c r="MNT93" s="363" t="s">
        <v>116</v>
      </c>
      <c r="MNU93" s="363" t="s">
        <v>116</v>
      </c>
      <c r="MNV93" s="363" t="s">
        <v>116</v>
      </c>
      <c r="MNW93" s="363" t="s">
        <v>116</v>
      </c>
      <c r="MNX93" s="363" t="s">
        <v>116</v>
      </c>
      <c r="MNY93" s="363" t="s">
        <v>116</v>
      </c>
      <c r="MNZ93" s="363" t="s">
        <v>116</v>
      </c>
      <c r="MOA93" s="363" t="s">
        <v>116</v>
      </c>
      <c r="MOB93" s="363" t="s">
        <v>116</v>
      </c>
      <c r="MOC93" s="363" t="s">
        <v>116</v>
      </c>
      <c r="MOD93" s="363" t="s">
        <v>116</v>
      </c>
      <c r="MOE93" s="363" t="s">
        <v>116</v>
      </c>
      <c r="MOF93" s="363" t="s">
        <v>116</v>
      </c>
      <c r="MOG93" s="363" t="s">
        <v>116</v>
      </c>
      <c r="MOH93" s="363" t="s">
        <v>116</v>
      </c>
      <c r="MOI93" s="363" t="s">
        <v>116</v>
      </c>
      <c r="MOJ93" s="363" t="s">
        <v>116</v>
      </c>
      <c r="MOK93" s="363" t="s">
        <v>116</v>
      </c>
      <c r="MOL93" s="363" t="s">
        <v>116</v>
      </c>
      <c r="MOM93" s="363" t="s">
        <v>116</v>
      </c>
      <c r="MON93" s="363" t="s">
        <v>116</v>
      </c>
      <c r="MOO93" s="363" t="s">
        <v>116</v>
      </c>
      <c r="MOP93" s="363" t="s">
        <v>116</v>
      </c>
      <c r="MOQ93" s="363" t="s">
        <v>116</v>
      </c>
      <c r="MOR93" s="363" t="s">
        <v>116</v>
      </c>
      <c r="MOS93" s="363" t="s">
        <v>116</v>
      </c>
      <c r="MOT93" s="363" t="s">
        <v>116</v>
      </c>
      <c r="MOU93" s="363" t="s">
        <v>116</v>
      </c>
      <c r="MOV93" s="363" t="s">
        <v>116</v>
      </c>
      <c r="MOW93" s="363" t="s">
        <v>116</v>
      </c>
      <c r="MOX93" s="363" t="s">
        <v>116</v>
      </c>
      <c r="MOY93" s="363" t="s">
        <v>116</v>
      </c>
      <c r="MOZ93" s="363" t="s">
        <v>116</v>
      </c>
      <c r="MPA93" s="363" t="s">
        <v>116</v>
      </c>
      <c r="MPB93" s="363" t="s">
        <v>116</v>
      </c>
      <c r="MPC93" s="363" t="s">
        <v>116</v>
      </c>
      <c r="MPD93" s="363" t="s">
        <v>116</v>
      </c>
      <c r="MPE93" s="363" t="s">
        <v>116</v>
      </c>
      <c r="MPF93" s="363" t="s">
        <v>116</v>
      </c>
      <c r="MPG93" s="363" t="s">
        <v>116</v>
      </c>
      <c r="MPH93" s="363" t="s">
        <v>116</v>
      </c>
      <c r="MPI93" s="363" t="s">
        <v>116</v>
      </c>
      <c r="MPJ93" s="363" t="s">
        <v>116</v>
      </c>
      <c r="MPK93" s="363" t="s">
        <v>116</v>
      </c>
      <c r="MPL93" s="363" t="s">
        <v>116</v>
      </c>
      <c r="MPM93" s="363" t="s">
        <v>116</v>
      </c>
      <c r="MPN93" s="363" t="s">
        <v>116</v>
      </c>
      <c r="MPO93" s="363" t="s">
        <v>116</v>
      </c>
      <c r="MPP93" s="363" t="s">
        <v>116</v>
      </c>
      <c r="MPQ93" s="363" t="s">
        <v>116</v>
      </c>
      <c r="MPR93" s="363" t="s">
        <v>116</v>
      </c>
      <c r="MPS93" s="363" t="s">
        <v>116</v>
      </c>
      <c r="MPT93" s="363" t="s">
        <v>116</v>
      </c>
      <c r="MPU93" s="363" t="s">
        <v>116</v>
      </c>
      <c r="MPV93" s="363" t="s">
        <v>116</v>
      </c>
      <c r="MPW93" s="363" t="s">
        <v>116</v>
      </c>
      <c r="MPX93" s="363" t="s">
        <v>116</v>
      </c>
      <c r="MPY93" s="363" t="s">
        <v>116</v>
      </c>
      <c r="MPZ93" s="363" t="s">
        <v>116</v>
      </c>
      <c r="MQA93" s="363" t="s">
        <v>116</v>
      </c>
      <c r="MQB93" s="363" t="s">
        <v>116</v>
      </c>
      <c r="MQC93" s="363" t="s">
        <v>116</v>
      </c>
      <c r="MQD93" s="363" t="s">
        <v>116</v>
      </c>
      <c r="MQE93" s="363" t="s">
        <v>116</v>
      </c>
      <c r="MQF93" s="363" t="s">
        <v>116</v>
      </c>
      <c r="MQG93" s="363" t="s">
        <v>116</v>
      </c>
      <c r="MQH93" s="363" t="s">
        <v>116</v>
      </c>
      <c r="MQI93" s="363" t="s">
        <v>116</v>
      </c>
      <c r="MQJ93" s="363" t="s">
        <v>116</v>
      </c>
      <c r="MQK93" s="363" t="s">
        <v>116</v>
      </c>
      <c r="MQL93" s="363" t="s">
        <v>116</v>
      </c>
      <c r="MQM93" s="363" t="s">
        <v>116</v>
      </c>
      <c r="MQN93" s="363" t="s">
        <v>116</v>
      </c>
      <c r="MQO93" s="363" t="s">
        <v>116</v>
      </c>
      <c r="MQP93" s="363" t="s">
        <v>116</v>
      </c>
      <c r="MQQ93" s="363" t="s">
        <v>116</v>
      </c>
      <c r="MQR93" s="363" t="s">
        <v>116</v>
      </c>
      <c r="MQS93" s="363" t="s">
        <v>116</v>
      </c>
      <c r="MQT93" s="363" t="s">
        <v>116</v>
      </c>
      <c r="MQU93" s="363" t="s">
        <v>116</v>
      </c>
      <c r="MQV93" s="363" t="s">
        <v>116</v>
      </c>
      <c r="MQW93" s="363" t="s">
        <v>116</v>
      </c>
      <c r="MQX93" s="363" t="s">
        <v>116</v>
      </c>
      <c r="MQY93" s="363" t="s">
        <v>116</v>
      </c>
      <c r="MQZ93" s="363" t="s">
        <v>116</v>
      </c>
      <c r="MRA93" s="363" t="s">
        <v>116</v>
      </c>
      <c r="MRB93" s="363" t="s">
        <v>116</v>
      </c>
      <c r="MRC93" s="363" t="s">
        <v>116</v>
      </c>
      <c r="MRD93" s="363" t="s">
        <v>116</v>
      </c>
      <c r="MRE93" s="363" t="s">
        <v>116</v>
      </c>
      <c r="MRF93" s="363" t="s">
        <v>116</v>
      </c>
      <c r="MRG93" s="363" t="s">
        <v>116</v>
      </c>
      <c r="MRH93" s="363" t="s">
        <v>116</v>
      </c>
      <c r="MRI93" s="363" t="s">
        <v>116</v>
      </c>
      <c r="MRJ93" s="363" t="s">
        <v>116</v>
      </c>
      <c r="MRK93" s="363" t="s">
        <v>116</v>
      </c>
      <c r="MRL93" s="363" t="s">
        <v>116</v>
      </c>
      <c r="MRM93" s="363" t="s">
        <v>116</v>
      </c>
      <c r="MRN93" s="363" t="s">
        <v>116</v>
      </c>
      <c r="MRO93" s="363" t="s">
        <v>116</v>
      </c>
      <c r="MRP93" s="363" t="s">
        <v>116</v>
      </c>
      <c r="MRQ93" s="363" t="s">
        <v>116</v>
      </c>
      <c r="MRR93" s="363" t="s">
        <v>116</v>
      </c>
      <c r="MRS93" s="363" t="s">
        <v>116</v>
      </c>
      <c r="MRT93" s="363" t="s">
        <v>116</v>
      </c>
      <c r="MRU93" s="363" t="s">
        <v>116</v>
      </c>
      <c r="MRV93" s="363" t="s">
        <v>116</v>
      </c>
      <c r="MRW93" s="363" t="s">
        <v>116</v>
      </c>
      <c r="MRX93" s="363" t="s">
        <v>116</v>
      </c>
      <c r="MRY93" s="363" t="s">
        <v>116</v>
      </c>
      <c r="MRZ93" s="363" t="s">
        <v>116</v>
      </c>
      <c r="MSA93" s="363" t="s">
        <v>116</v>
      </c>
      <c r="MSB93" s="363" t="s">
        <v>116</v>
      </c>
      <c r="MSC93" s="363" t="s">
        <v>116</v>
      </c>
      <c r="MSD93" s="363" t="s">
        <v>116</v>
      </c>
      <c r="MSE93" s="363" t="s">
        <v>116</v>
      </c>
      <c r="MSF93" s="363" t="s">
        <v>116</v>
      </c>
      <c r="MSG93" s="363" t="s">
        <v>116</v>
      </c>
      <c r="MSH93" s="363" t="s">
        <v>116</v>
      </c>
      <c r="MSI93" s="363" t="s">
        <v>116</v>
      </c>
      <c r="MSJ93" s="363" t="s">
        <v>116</v>
      </c>
      <c r="MSK93" s="363" t="s">
        <v>116</v>
      </c>
      <c r="MSL93" s="363" t="s">
        <v>116</v>
      </c>
      <c r="MSM93" s="363" t="s">
        <v>116</v>
      </c>
      <c r="MSN93" s="363" t="s">
        <v>116</v>
      </c>
      <c r="MSO93" s="363" t="s">
        <v>116</v>
      </c>
      <c r="MSP93" s="363" t="s">
        <v>116</v>
      </c>
      <c r="MSQ93" s="363" t="s">
        <v>116</v>
      </c>
      <c r="MSR93" s="363" t="s">
        <v>116</v>
      </c>
      <c r="MSS93" s="363" t="s">
        <v>116</v>
      </c>
      <c r="MST93" s="363" t="s">
        <v>116</v>
      </c>
      <c r="MSU93" s="363" t="s">
        <v>116</v>
      </c>
      <c r="MSV93" s="363" t="s">
        <v>116</v>
      </c>
      <c r="MSW93" s="363" t="s">
        <v>116</v>
      </c>
      <c r="MSX93" s="363" t="s">
        <v>116</v>
      </c>
      <c r="MSY93" s="363" t="s">
        <v>116</v>
      </c>
      <c r="MSZ93" s="363" t="s">
        <v>116</v>
      </c>
      <c r="MTA93" s="363" t="s">
        <v>116</v>
      </c>
      <c r="MTB93" s="363" t="s">
        <v>116</v>
      </c>
      <c r="MTC93" s="363" t="s">
        <v>116</v>
      </c>
      <c r="MTD93" s="363" t="s">
        <v>116</v>
      </c>
      <c r="MTE93" s="363" t="s">
        <v>116</v>
      </c>
      <c r="MTF93" s="363" t="s">
        <v>116</v>
      </c>
      <c r="MTG93" s="363" t="s">
        <v>116</v>
      </c>
      <c r="MTH93" s="363" t="s">
        <v>116</v>
      </c>
      <c r="MTI93" s="363" t="s">
        <v>116</v>
      </c>
      <c r="MTJ93" s="363" t="s">
        <v>116</v>
      </c>
      <c r="MTK93" s="363" t="s">
        <v>116</v>
      </c>
      <c r="MTL93" s="363" t="s">
        <v>116</v>
      </c>
      <c r="MTM93" s="363" t="s">
        <v>116</v>
      </c>
      <c r="MTN93" s="363" t="s">
        <v>116</v>
      </c>
      <c r="MTO93" s="363" t="s">
        <v>116</v>
      </c>
      <c r="MTP93" s="363" t="s">
        <v>116</v>
      </c>
      <c r="MTQ93" s="363" t="s">
        <v>116</v>
      </c>
      <c r="MTR93" s="363" t="s">
        <v>116</v>
      </c>
      <c r="MTS93" s="363" t="s">
        <v>116</v>
      </c>
      <c r="MTT93" s="363" t="s">
        <v>116</v>
      </c>
      <c r="MTU93" s="363" t="s">
        <v>116</v>
      </c>
      <c r="MTV93" s="363" t="s">
        <v>116</v>
      </c>
      <c r="MTW93" s="363" t="s">
        <v>116</v>
      </c>
      <c r="MTX93" s="363" t="s">
        <v>116</v>
      </c>
      <c r="MTY93" s="363" t="s">
        <v>116</v>
      </c>
      <c r="MTZ93" s="363" t="s">
        <v>116</v>
      </c>
      <c r="MUA93" s="363" t="s">
        <v>116</v>
      </c>
      <c r="MUB93" s="363" t="s">
        <v>116</v>
      </c>
      <c r="MUC93" s="363" t="s">
        <v>116</v>
      </c>
      <c r="MUD93" s="363" t="s">
        <v>116</v>
      </c>
      <c r="MUE93" s="363" t="s">
        <v>116</v>
      </c>
      <c r="MUF93" s="363" t="s">
        <v>116</v>
      </c>
      <c r="MUG93" s="363" t="s">
        <v>116</v>
      </c>
      <c r="MUH93" s="363" t="s">
        <v>116</v>
      </c>
      <c r="MUI93" s="363" t="s">
        <v>116</v>
      </c>
      <c r="MUJ93" s="363" t="s">
        <v>116</v>
      </c>
      <c r="MUK93" s="363" t="s">
        <v>116</v>
      </c>
      <c r="MUL93" s="363" t="s">
        <v>116</v>
      </c>
      <c r="MUM93" s="363" t="s">
        <v>116</v>
      </c>
      <c r="MUN93" s="363" t="s">
        <v>116</v>
      </c>
      <c r="MUO93" s="363" t="s">
        <v>116</v>
      </c>
      <c r="MUP93" s="363" t="s">
        <v>116</v>
      </c>
      <c r="MUQ93" s="363" t="s">
        <v>116</v>
      </c>
      <c r="MUR93" s="363" t="s">
        <v>116</v>
      </c>
      <c r="MUS93" s="363" t="s">
        <v>116</v>
      </c>
      <c r="MUT93" s="363" t="s">
        <v>116</v>
      </c>
      <c r="MUU93" s="363" t="s">
        <v>116</v>
      </c>
      <c r="MUV93" s="363" t="s">
        <v>116</v>
      </c>
      <c r="MUW93" s="363" t="s">
        <v>116</v>
      </c>
      <c r="MUX93" s="363" t="s">
        <v>116</v>
      </c>
      <c r="MUY93" s="363" t="s">
        <v>116</v>
      </c>
      <c r="MUZ93" s="363" t="s">
        <v>116</v>
      </c>
      <c r="MVA93" s="363" t="s">
        <v>116</v>
      </c>
      <c r="MVB93" s="363" t="s">
        <v>116</v>
      </c>
      <c r="MVC93" s="363" t="s">
        <v>116</v>
      </c>
      <c r="MVD93" s="363" t="s">
        <v>116</v>
      </c>
      <c r="MVE93" s="363" t="s">
        <v>116</v>
      </c>
      <c r="MVF93" s="363" t="s">
        <v>116</v>
      </c>
      <c r="MVG93" s="363" t="s">
        <v>116</v>
      </c>
      <c r="MVH93" s="363" t="s">
        <v>116</v>
      </c>
      <c r="MVI93" s="363" t="s">
        <v>116</v>
      </c>
      <c r="MVJ93" s="363" t="s">
        <v>116</v>
      </c>
      <c r="MVK93" s="363" t="s">
        <v>116</v>
      </c>
      <c r="MVL93" s="363" t="s">
        <v>116</v>
      </c>
      <c r="MVM93" s="363" t="s">
        <v>116</v>
      </c>
      <c r="MVN93" s="363" t="s">
        <v>116</v>
      </c>
      <c r="MVO93" s="363" t="s">
        <v>116</v>
      </c>
      <c r="MVP93" s="363" t="s">
        <v>116</v>
      </c>
      <c r="MVQ93" s="363" t="s">
        <v>116</v>
      </c>
      <c r="MVR93" s="363" t="s">
        <v>116</v>
      </c>
      <c r="MVS93" s="363" t="s">
        <v>116</v>
      </c>
      <c r="MVT93" s="363" t="s">
        <v>116</v>
      </c>
      <c r="MVU93" s="363" t="s">
        <v>116</v>
      </c>
      <c r="MVV93" s="363" t="s">
        <v>116</v>
      </c>
      <c r="MVW93" s="363" t="s">
        <v>116</v>
      </c>
      <c r="MVX93" s="363" t="s">
        <v>116</v>
      </c>
      <c r="MVY93" s="363" t="s">
        <v>116</v>
      </c>
      <c r="MVZ93" s="363" t="s">
        <v>116</v>
      </c>
      <c r="MWA93" s="363" t="s">
        <v>116</v>
      </c>
      <c r="MWB93" s="363" t="s">
        <v>116</v>
      </c>
      <c r="MWC93" s="363" t="s">
        <v>116</v>
      </c>
      <c r="MWD93" s="363" t="s">
        <v>116</v>
      </c>
      <c r="MWE93" s="363" t="s">
        <v>116</v>
      </c>
      <c r="MWF93" s="363" t="s">
        <v>116</v>
      </c>
      <c r="MWG93" s="363" t="s">
        <v>116</v>
      </c>
      <c r="MWH93" s="363" t="s">
        <v>116</v>
      </c>
      <c r="MWI93" s="363" t="s">
        <v>116</v>
      </c>
      <c r="MWJ93" s="363" t="s">
        <v>116</v>
      </c>
      <c r="MWK93" s="363" t="s">
        <v>116</v>
      </c>
      <c r="MWL93" s="363" t="s">
        <v>116</v>
      </c>
      <c r="MWM93" s="363" t="s">
        <v>116</v>
      </c>
      <c r="MWN93" s="363" t="s">
        <v>116</v>
      </c>
      <c r="MWO93" s="363" t="s">
        <v>116</v>
      </c>
      <c r="MWP93" s="363" t="s">
        <v>116</v>
      </c>
      <c r="MWQ93" s="363" t="s">
        <v>116</v>
      </c>
      <c r="MWR93" s="363" t="s">
        <v>116</v>
      </c>
      <c r="MWS93" s="363" t="s">
        <v>116</v>
      </c>
      <c r="MWT93" s="363" t="s">
        <v>116</v>
      </c>
      <c r="MWU93" s="363" t="s">
        <v>116</v>
      </c>
      <c r="MWV93" s="363" t="s">
        <v>116</v>
      </c>
      <c r="MWW93" s="363" t="s">
        <v>116</v>
      </c>
      <c r="MWX93" s="363" t="s">
        <v>116</v>
      </c>
      <c r="MWY93" s="363" t="s">
        <v>116</v>
      </c>
      <c r="MWZ93" s="363" t="s">
        <v>116</v>
      </c>
      <c r="MXA93" s="363" t="s">
        <v>116</v>
      </c>
      <c r="MXB93" s="363" t="s">
        <v>116</v>
      </c>
      <c r="MXC93" s="363" t="s">
        <v>116</v>
      </c>
      <c r="MXD93" s="363" t="s">
        <v>116</v>
      </c>
      <c r="MXE93" s="363" t="s">
        <v>116</v>
      </c>
      <c r="MXF93" s="363" t="s">
        <v>116</v>
      </c>
      <c r="MXG93" s="363" t="s">
        <v>116</v>
      </c>
      <c r="MXH93" s="363" t="s">
        <v>116</v>
      </c>
      <c r="MXI93" s="363" t="s">
        <v>116</v>
      </c>
      <c r="MXJ93" s="363" t="s">
        <v>116</v>
      </c>
      <c r="MXK93" s="363" t="s">
        <v>116</v>
      </c>
      <c r="MXL93" s="363" t="s">
        <v>116</v>
      </c>
      <c r="MXM93" s="363" t="s">
        <v>116</v>
      </c>
      <c r="MXN93" s="363" t="s">
        <v>116</v>
      </c>
      <c r="MXO93" s="363" t="s">
        <v>116</v>
      </c>
      <c r="MXP93" s="363" t="s">
        <v>116</v>
      </c>
      <c r="MXQ93" s="363" t="s">
        <v>116</v>
      </c>
      <c r="MXR93" s="363" t="s">
        <v>116</v>
      </c>
      <c r="MXS93" s="363" t="s">
        <v>116</v>
      </c>
      <c r="MXT93" s="363" t="s">
        <v>116</v>
      </c>
      <c r="MXU93" s="363" t="s">
        <v>116</v>
      </c>
      <c r="MXV93" s="363" t="s">
        <v>116</v>
      </c>
      <c r="MXW93" s="363" t="s">
        <v>116</v>
      </c>
      <c r="MXX93" s="363" t="s">
        <v>116</v>
      </c>
      <c r="MXY93" s="363" t="s">
        <v>116</v>
      </c>
      <c r="MXZ93" s="363" t="s">
        <v>116</v>
      </c>
      <c r="MYA93" s="363" t="s">
        <v>116</v>
      </c>
      <c r="MYB93" s="363" t="s">
        <v>116</v>
      </c>
      <c r="MYC93" s="363" t="s">
        <v>116</v>
      </c>
      <c r="MYD93" s="363" t="s">
        <v>116</v>
      </c>
      <c r="MYE93" s="363" t="s">
        <v>116</v>
      </c>
      <c r="MYF93" s="363" t="s">
        <v>116</v>
      </c>
      <c r="MYG93" s="363" t="s">
        <v>116</v>
      </c>
      <c r="MYH93" s="363" t="s">
        <v>116</v>
      </c>
      <c r="MYI93" s="363" t="s">
        <v>116</v>
      </c>
      <c r="MYJ93" s="363" t="s">
        <v>116</v>
      </c>
      <c r="MYK93" s="363" t="s">
        <v>116</v>
      </c>
      <c r="MYL93" s="363" t="s">
        <v>116</v>
      </c>
      <c r="MYM93" s="363" t="s">
        <v>116</v>
      </c>
      <c r="MYN93" s="363" t="s">
        <v>116</v>
      </c>
      <c r="MYO93" s="363" t="s">
        <v>116</v>
      </c>
      <c r="MYP93" s="363" t="s">
        <v>116</v>
      </c>
      <c r="MYQ93" s="363" t="s">
        <v>116</v>
      </c>
      <c r="MYR93" s="363" t="s">
        <v>116</v>
      </c>
      <c r="MYS93" s="363" t="s">
        <v>116</v>
      </c>
      <c r="MYT93" s="363" t="s">
        <v>116</v>
      </c>
      <c r="MYU93" s="363" t="s">
        <v>116</v>
      </c>
      <c r="MYV93" s="363" t="s">
        <v>116</v>
      </c>
      <c r="MYW93" s="363" t="s">
        <v>116</v>
      </c>
      <c r="MYX93" s="363" t="s">
        <v>116</v>
      </c>
      <c r="MYY93" s="363" t="s">
        <v>116</v>
      </c>
      <c r="MYZ93" s="363" t="s">
        <v>116</v>
      </c>
      <c r="MZA93" s="363" t="s">
        <v>116</v>
      </c>
      <c r="MZB93" s="363" t="s">
        <v>116</v>
      </c>
      <c r="MZC93" s="363" t="s">
        <v>116</v>
      </c>
      <c r="MZD93" s="363" t="s">
        <v>116</v>
      </c>
      <c r="MZE93" s="363" t="s">
        <v>116</v>
      </c>
      <c r="MZF93" s="363" t="s">
        <v>116</v>
      </c>
      <c r="MZG93" s="363" t="s">
        <v>116</v>
      </c>
      <c r="MZH93" s="363" t="s">
        <v>116</v>
      </c>
      <c r="MZI93" s="363" t="s">
        <v>116</v>
      </c>
      <c r="MZJ93" s="363" t="s">
        <v>116</v>
      </c>
      <c r="MZK93" s="363" t="s">
        <v>116</v>
      </c>
      <c r="MZL93" s="363" t="s">
        <v>116</v>
      </c>
      <c r="MZM93" s="363" t="s">
        <v>116</v>
      </c>
      <c r="MZN93" s="363" t="s">
        <v>116</v>
      </c>
      <c r="MZO93" s="363" t="s">
        <v>116</v>
      </c>
      <c r="MZP93" s="363" t="s">
        <v>116</v>
      </c>
      <c r="MZQ93" s="363" t="s">
        <v>116</v>
      </c>
      <c r="MZR93" s="363" t="s">
        <v>116</v>
      </c>
      <c r="MZS93" s="363" t="s">
        <v>116</v>
      </c>
      <c r="MZT93" s="363" t="s">
        <v>116</v>
      </c>
      <c r="MZU93" s="363" t="s">
        <v>116</v>
      </c>
      <c r="MZV93" s="363" t="s">
        <v>116</v>
      </c>
      <c r="MZW93" s="363" t="s">
        <v>116</v>
      </c>
      <c r="MZX93" s="363" t="s">
        <v>116</v>
      </c>
      <c r="MZY93" s="363" t="s">
        <v>116</v>
      </c>
      <c r="MZZ93" s="363" t="s">
        <v>116</v>
      </c>
      <c r="NAA93" s="363" t="s">
        <v>116</v>
      </c>
      <c r="NAB93" s="363" t="s">
        <v>116</v>
      </c>
      <c r="NAC93" s="363" t="s">
        <v>116</v>
      </c>
      <c r="NAD93" s="363" t="s">
        <v>116</v>
      </c>
      <c r="NAE93" s="363" t="s">
        <v>116</v>
      </c>
      <c r="NAF93" s="363" t="s">
        <v>116</v>
      </c>
      <c r="NAG93" s="363" t="s">
        <v>116</v>
      </c>
      <c r="NAH93" s="363" t="s">
        <v>116</v>
      </c>
      <c r="NAI93" s="363" t="s">
        <v>116</v>
      </c>
      <c r="NAJ93" s="363" t="s">
        <v>116</v>
      </c>
      <c r="NAK93" s="363" t="s">
        <v>116</v>
      </c>
      <c r="NAL93" s="363" t="s">
        <v>116</v>
      </c>
      <c r="NAM93" s="363" t="s">
        <v>116</v>
      </c>
      <c r="NAN93" s="363" t="s">
        <v>116</v>
      </c>
      <c r="NAO93" s="363" t="s">
        <v>116</v>
      </c>
      <c r="NAP93" s="363" t="s">
        <v>116</v>
      </c>
      <c r="NAQ93" s="363" t="s">
        <v>116</v>
      </c>
      <c r="NAR93" s="363" t="s">
        <v>116</v>
      </c>
      <c r="NAS93" s="363" t="s">
        <v>116</v>
      </c>
      <c r="NAT93" s="363" t="s">
        <v>116</v>
      </c>
      <c r="NAU93" s="363" t="s">
        <v>116</v>
      </c>
      <c r="NAV93" s="363" t="s">
        <v>116</v>
      </c>
      <c r="NAW93" s="363" t="s">
        <v>116</v>
      </c>
      <c r="NAX93" s="363" t="s">
        <v>116</v>
      </c>
      <c r="NAY93" s="363" t="s">
        <v>116</v>
      </c>
      <c r="NAZ93" s="363" t="s">
        <v>116</v>
      </c>
      <c r="NBA93" s="363" t="s">
        <v>116</v>
      </c>
      <c r="NBB93" s="363" t="s">
        <v>116</v>
      </c>
      <c r="NBC93" s="363" t="s">
        <v>116</v>
      </c>
      <c r="NBD93" s="363" t="s">
        <v>116</v>
      </c>
      <c r="NBE93" s="363" t="s">
        <v>116</v>
      </c>
      <c r="NBF93" s="363" t="s">
        <v>116</v>
      </c>
      <c r="NBG93" s="363" t="s">
        <v>116</v>
      </c>
      <c r="NBH93" s="363" t="s">
        <v>116</v>
      </c>
      <c r="NBI93" s="363" t="s">
        <v>116</v>
      </c>
      <c r="NBJ93" s="363" t="s">
        <v>116</v>
      </c>
      <c r="NBK93" s="363" t="s">
        <v>116</v>
      </c>
      <c r="NBL93" s="363" t="s">
        <v>116</v>
      </c>
      <c r="NBM93" s="363" t="s">
        <v>116</v>
      </c>
      <c r="NBN93" s="363" t="s">
        <v>116</v>
      </c>
      <c r="NBO93" s="363" t="s">
        <v>116</v>
      </c>
      <c r="NBP93" s="363" t="s">
        <v>116</v>
      </c>
      <c r="NBQ93" s="363" t="s">
        <v>116</v>
      </c>
      <c r="NBR93" s="363" t="s">
        <v>116</v>
      </c>
      <c r="NBS93" s="363" t="s">
        <v>116</v>
      </c>
      <c r="NBT93" s="363" t="s">
        <v>116</v>
      </c>
      <c r="NBU93" s="363" t="s">
        <v>116</v>
      </c>
      <c r="NBV93" s="363" t="s">
        <v>116</v>
      </c>
      <c r="NBW93" s="363" t="s">
        <v>116</v>
      </c>
      <c r="NBX93" s="363" t="s">
        <v>116</v>
      </c>
      <c r="NBY93" s="363" t="s">
        <v>116</v>
      </c>
      <c r="NBZ93" s="363" t="s">
        <v>116</v>
      </c>
      <c r="NCA93" s="363" t="s">
        <v>116</v>
      </c>
      <c r="NCB93" s="363" t="s">
        <v>116</v>
      </c>
      <c r="NCC93" s="363" t="s">
        <v>116</v>
      </c>
      <c r="NCD93" s="363" t="s">
        <v>116</v>
      </c>
      <c r="NCE93" s="363" t="s">
        <v>116</v>
      </c>
      <c r="NCF93" s="363" t="s">
        <v>116</v>
      </c>
      <c r="NCG93" s="363" t="s">
        <v>116</v>
      </c>
      <c r="NCH93" s="363" t="s">
        <v>116</v>
      </c>
      <c r="NCI93" s="363" t="s">
        <v>116</v>
      </c>
      <c r="NCJ93" s="363" t="s">
        <v>116</v>
      </c>
      <c r="NCK93" s="363" t="s">
        <v>116</v>
      </c>
      <c r="NCL93" s="363" t="s">
        <v>116</v>
      </c>
      <c r="NCM93" s="363" t="s">
        <v>116</v>
      </c>
      <c r="NCN93" s="363" t="s">
        <v>116</v>
      </c>
      <c r="NCO93" s="363" t="s">
        <v>116</v>
      </c>
      <c r="NCP93" s="363" t="s">
        <v>116</v>
      </c>
      <c r="NCQ93" s="363" t="s">
        <v>116</v>
      </c>
      <c r="NCR93" s="363" t="s">
        <v>116</v>
      </c>
      <c r="NCS93" s="363" t="s">
        <v>116</v>
      </c>
      <c r="NCT93" s="363" t="s">
        <v>116</v>
      </c>
      <c r="NCU93" s="363" t="s">
        <v>116</v>
      </c>
      <c r="NCV93" s="363" t="s">
        <v>116</v>
      </c>
      <c r="NCW93" s="363" t="s">
        <v>116</v>
      </c>
      <c r="NCX93" s="363" t="s">
        <v>116</v>
      </c>
      <c r="NCY93" s="363" t="s">
        <v>116</v>
      </c>
      <c r="NCZ93" s="363" t="s">
        <v>116</v>
      </c>
      <c r="NDA93" s="363" t="s">
        <v>116</v>
      </c>
      <c r="NDB93" s="363" t="s">
        <v>116</v>
      </c>
      <c r="NDC93" s="363" t="s">
        <v>116</v>
      </c>
      <c r="NDD93" s="363" t="s">
        <v>116</v>
      </c>
      <c r="NDE93" s="363" t="s">
        <v>116</v>
      </c>
      <c r="NDF93" s="363" t="s">
        <v>116</v>
      </c>
      <c r="NDG93" s="363" t="s">
        <v>116</v>
      </c>
      <c r="NDH93" s="363" t="s">
        <v>116</v>
      </c>
      <c r="NDI93" s="363" t="s">
        <v>116</v>
      </c>
      <c r="NDJ93" s="363" t="s">
        <v>116</v>
      </c>
      <c r="NDK93" s="363" t="s">
        <v>116</v>
      </c>
      <c r="NDL93" s="363" t="s">
        <v>116</v>
      </c>
      <c r="NDM93" s="363" t="s">
        <v>116</v>
      </c>
      <c r="NDN93" s="363" t="s">
        <v>116</v>
      </c>
      <c r="NDO93" s="363" t="s">
        <v>116</v>
      </c>
      <c r="NDP93" s="363" t="s">
        <v>116</v>
      </c>
      <c r="NDQ93" s="363" t="s">
        <v>116</v>
      </c>
      <c r="NDR93" s="363" t="s">
        <v>116</v>
      </c>
      <c r="NDS93" s="363" t="s">
        <v>116</v>
      </c>
      <c r="NDT93" s="363" t="s">
        <v>116</v>
      </c>
      <c r="NDU93" s="363" t="s">
        <v>116</v>
      </c>
      <c r="NDV93" s="363" t="s">
        <v>116</v>
      </c>
      <c r="NDW93" s="363" t="s">
        <v>116</v>
      </c>
      <c r="NDX93" s="363" t="s">
        <v>116</v>
      </c>
      <c r="NDY93" s="363" t="s">
        <v>116</v>
      </c>
      <c r="NDZ93" s="363" t="s">
        <v>116</v>
      </c>
      <c r="NEA93" s="363" t="s">
        <v>116</v>
      </c>
      <c r="NEB93" s="363" t="s">
        <v>116</v>
      </c>
      <c r="NEC93" s="363" t="s">
        <v>116</v>
      </c>
      <c r="NED93" s="363" t="s">
        <v>116</v>
      </c>
      <c r="NEE93" s="363" t="s">
        <v>116</v>
      </c>
      <c r="NEF93" s="363" t="s">
        <v>116</v>
      </c>
      <c r="NEG93" s="363" t="s">
        <v>116</v>
      </c>
      <c r="NEH93" s="363" t="s">
        <v>116</v>
      </c>
      <c r="NEI93" s="363" t="s">
        <v>116</v>
      </c>
      <c r="NEJ93" s="363" t="s">
        <v>116</v>
      </c>
      <c r="NEK93" s="363" t="s">
        <v>116</v>
      </c>
      <c r="NEL93" s="363" t="s">
        <v>116</v>
      </c>
      <c r="NEM93" s="363" t="s">
        <v>116</v>
      </c>
      <c r="NEN93" s="363" t="s">
        <v>116</v>
      </c>
      <c r="NEO93" s="363" t="s">
        <v>116</v>
      </c>
      <c r="NEP93" s="363" t="s">
        <v>116</v>
      </c>
      <c r="NEQ93" s="363" t="s">
        <v>116</v>
      </c>
      <c r="NER93" s="363" t="s">
        <v>116</v>
      </c>
      <c r="NES93" s="363" t="s">
        <v>116</v>
      </c>
      <c r="NET93" s="363" t="s">
        <v>116</v>
      </c>
      <c r="NEU93" s="363" t="s">
        <v>116</v>
      </c>
      <c r="NEV93" s="363" t="s">
        <v>116</v>
      </c>
      <c r="NEW93" s="363" t="s">
        <v>116</v>
      </c>
      <c r="NEX93" s="363" t="s">
        <v>116</v>
      </c>
      <c r="NEY93" s="363" t="s">
        <v>116</v>
      </c>
      <c r="NEZ93" s="363" t="s">
        <v>116</v>
      </c>
      <c r="NFA93" s="363" t="s">
        <v>116</v>
      </c>
      <c r="NFB93" s="363" t="s">
        <v>116</v>
      </c>
      <c r="NFC93" s="363" t="s">
        <v>116</v>
      </c>
      <c r="NFD93" s="363" t="s">
        <v>116</v>
      </c>
      <c r="NFE93" s="363" t="s">
        <v>116</v>
      </c>
      <c r="NFF93" s="363" t="s">
        <v>116</v>
      </c>
      <c r="NFG93" s="363" t="s">
        <v>116</v>
      </c>
      <c r="NFH93" s="363" t="s">
        <v>116</v>
      </c>
      <c r="NFI93" s="363" t="s">
        <v>116</v>
      </c>
      <c r="NFJ93" s="363" t="s">
        <v>116</v>
      </c>
      <c r="NFK93" s="363" t="s">
        <v>116</v>
      </c>
      <c r="NFL93" s="363" t="s">
        <v>116</v>
      </c>
      <c r="NFM93" s="363" t="s">
        <v>116</v>
      </c>
      <c r="NFN93" s="363" t="s">
        <v>116</v>
      </c>
      <c r="NFO93" s="363" t="s">
        <v>116</v>
      </c>
      <c r="NFP93" s="363" t="s">
        <v>116</v>
      </c>
      <c r="NFQ93" s="363" t="s">
        <v>116</v>
      </c>
      <c r="NFR93" s="363" t="s">
        <v>116</v>
      </c>
      <c r="NFS93" s="363" t="s">
        <v>116</v>
      </c>
      <c r="NFT93" s="363" t="s">
        <v>116</v>
      </c>
      <c r="NFU93" s="363" t="s">
        <v>116</v>
      </c>
      <c r="NFV93" s="363" t="s">
        <v>116</v>
      </c>
      <c r="NFW93" s="363" t="s">
        <v>116</v>
      </c>
      <c r="NFX93" s="363" t="s">
        <v>116</v>
      </c>
      <c r="NFY93" s="363" t="s">
        <v>116</v>
      </c>
      <c r="NFZ93" s="363" t="s">
        <v>116</v>
      </c>
      <c r="NGA93" s="363" t="s">
        <v>116</v>
      </c>
      <c r="NGB93" s="363" t="s">
        <v>116</v>
      </c>
      <c r="NGC93" s="363" t="s">
        <v>116</v>
      </c>
      <c r="NGD93" s="363" t="s">
        <v>116</v>
      </c>
      <c r="NGE93" s="363" t="s">
        <v>116</v>
      </c>
      <c r="NGF93" s="363" t="s">
        <v>116</v>
      </c>
      <c r="NGG93" s="363" t="s">
        <v>116</v>
      </c>
      <c r="NGH93" s="363" t="s">
        <v>116</v>
      </c>
      <c r="NGI93" s="363" t="s">
        <v>116</v>
      </c>
      <c r="NGJ93" s="363" t="s">
        <v>116</v>
      </c>
      <c r="NGK93" s="363" t="s">
        <v>116</v>
      </c>
      <c r="NGL93" s="363" t="s">
        <v>116</v>
      </c>
      <c r="NGM93" s="363" t="s">
        <v>116</v>
      </c>
      <c r="NGN93" s="363" t="s">
        <v>116</v>
      </c>
      <c r="NGO93" s="363" t="s">
        <v>116</v>
      </c>
      <c r="NGP93" s="363" t="s">
        <v>116</v>
      </c>
      <c r="NGQ93" s="363" t="s">
        <v>116</v>
      </c>
      <c r="NGR93" s="363" t="s">
        <v>116</v>
      </c>
      <c r="NGS93" s="363" t="s">
        <v>116</v>
      </c>
      <c r="NGT93" s="363" t="s">
        <v>116</v>
      </c>
      <c r="NGU93" s="363" t="s">
        <v>116</v>
      </c>
      <c r="NGV93" s="363" t="s">
        <v>116</v>
      </c>
      <c r="NGW93" s="363" t="s">
        <v>116</v>
      </c>
      <c r="NGX93" s="363" t="s">
        <v>116</v>
      </c>
      <c r="NGY93" s="363" t="s">
        <v>116</v>
      </c>
      <c r="NGZ93" s="363" t="s">
        <v>116</v>
      </c>
      <c r="NHA93" s="363" t="s">
        <v>116</v>
      </c>
      <c r="NHB93" s="363" t="s">
        <v>116</v>
      </c>
      <c r="NHC93" s="363" t="s">
        <v>116</v>
      </c>
      <c r="NHD93" s="363" t="s">
        <v>116</v>
      </c>
      <c r="NHE93" s="363" t="s">
        <v>116</v>
      </c>
      <c r="NHF93" s="363" t="s">
        <v>116</v>
      </c>
      <c r="NHG93" s="363" t="s">
        <v>116</v>
      </c>
      <c r="NHH93" s="363" t="s">
        <v>116</v>
      </c>
      <c r="NHI93" s="363" t="s">
        <v>116</v>
      </c>
      <c r="NHJ93" s="363" t="s">
        <v>116</v>
      </c>
      <c r="NHK93" s="363" t="s">
        <v>116</v>
      </c>
      <c r="NHL93" s="363" t="s">
        <v>116</v>
      </c>
      <c r="NHM93" s="363" t="s">
        <v>116</v>
      </c>
      <c r="NHN93" s="363" t="s">
        <v>116</v>
      </c>
      <c r="NHO93" s="363" t="s">
        <v>116</v>
      </c>
      <c r="NHP93" s="363" t="s">
        <v>116</v>
      </c>
      <c r="NHQ93" s="363" t="s">
        <v>116</v>
      </c>
      <c r="NHR93" s="363" t="s">
        <v>116</v>
      </c>
      <c r="NHS93" s="363" t="s">
        <v>116</v>
      </c>
      <c r="NHT93" s="363" t="s">
        <v>116</v>
      </c>
      <c r="NHU93" s="363" t="s">
        <v>116</v>
      </c>
      <c r="NHV93" s="363" t="s">
        <v>116</v>
      </c>
      <c r="NHW93" s="363" t="s">
        <v>116</v>
      </c>
      <c r="NHX93" s="363" t="s">
        <v>116</v>
      </c>
      <c r="NHY93" s="363" t="s">
        <v>116</v>
      </c>
      <c r="NHZ93" s="363" t="s">
        <v>116</v>
      </c>
      <c r="NIA93" s="363" t="s">
        <v>116</v>
      </c>
      <c r="NIB93" s="363" t="s">
        <v>116</v>
      </c>
      <c r="NIC93" s="363" t="s">
        <v>116</v>
      </c>
      <c r="NID93" s="363" t="s">
        <v>116</v>
      </c>
      <c r="NIE93" s="363" t="s">
        <v>116</v>
      </c>
      <c r="NIF93" s="363" t="s">
        <v>116</v>
      </c>
      <c r="NIG93" s="363" t="s">
        <v>116</v>
      </c>
      <c r="NIH93" s="363" t="s">
        <v>116</v>
      </c>
      <c r="NII93" s="363" t="s">
        <v>116</v>
      </c>
      <c r="NIJ93" s="363" t="s">
        <v>116</v>
      </c>
      <c r="NIK93" s="363" t="s">
        <v>116</v>
      </c>
      <c r="NIL93" s="363" t="s">
        <v>116</v>
      </c>
      <c r="NIM93" s="363" t="s">
        <v>116</v>
      </c>
      <c r="NIN93" s="363" t="s">
        <v>116</v>
      </c>
      <c r="NIO93" s="363" t="s">
        <v>116</v>
      </c>
      <c r="NIP93" s="363" t="s">
        <v>116</v>
      </c>
      <c r="NIQ93" s="363" t="s">
        <v>116</v>
      </c>
      <c r="NIR93" s="363" t="s">
        <v>116</v>
      </c>
      <c r="NIS93" s="363" t="s">
        <v>116</v>
      </c>
      <c r="NIT93" s="363" t="s">
        <v>116</v>
      </c>
      <c r="NIU93" s="363" t="s">
        <v>116</v>
      </c>
      <c r="NIV93" s="363" t="s">
        <v>116</v>
      </c>
      <c r="NIW93" s="363" t="s">
        <v>116</v>
      </c>
      <c r="NIX93" s="363" t="s">
        <v>116</v>
      </c>
      <c r="NIY93" s="363" t="s">
        <v>116</v>
      </c>
      <c r="NIZ93" s="363" t="s">
        <v>116</v>
      </c>
      <c r="NJA93" s="363" t="s">
        <v>116</v>
      </c>
      <c r="NJB93" s="363" t="s">
        <v>116</v>
      </c>
      <c r="NJC93" s="363" t="s">
        <v>116</v>
      </c>
      <c r="NJD93" s="363" t="s">
        <v>116</v>
      </c>
      <c r="NJE93" s="363" t="s">
        <v>116</v>
      </c>
      <c r="NJF93" s="363" t="s">
        <v>116</v>
      </c>
      <c r="NJG93" s="363" t="s">
        <v>116</v>
      </c>
      <c r="NJH93" s="363" t="s">
        <v>116</v>
      </c>
      <c r="NJI93" s="363" t="s">
        <v>116</v>
      </c>
      <c r="NJJ93" s="363" t="s">
        <v>116</v>
      </c>
      <c r="NJK93" s="363" t="s">
        <v>116</v>
      </c>
      <c r="NJL93" s="363" t="s">
        <v>116</v>
      </c>
      <c r="NJM93" s="363" t="s">
        <v>116</v>
      </c>
      <c r="NJN93" s="363" t="s">
        <v>116</v>
      </c>
      <c r="NJO93" s="363" t="s">
        <v>116</v>
      </c>
      <c r="NJP93" s="363" t="s">
        <v>116</v>
      </c>
      <c r="NJQ93" s="363" t="s">
        <v>116</v>
      </c>
      <c r="NJR93" s="363" t="s">
        <v>116</v>
      </c>
      <c r="NJS93" s="363" t="s">
        <v>116</v>
      </c>
      <c r="NJT93" s="363" t="s">
        <v>116</v>
      </c>
      <c r="NJU93" s="363" t="s">
        <v>116</v>
      </c>
      <c r="NJV93" s="363" t="s">
        <v>116</v>
      </c>
      <c r="NJW93" s="363" t="s">
        <v>116</v>
      </c>
      <c r="NJX93" s="363" t="s">
        <v>116</v>
      </c>
      <c r="NJY93" s="363" t="s">
        <v>116</v>
      </c>
      <c r="NJZ93" s="363" t="s">
        <v>116</v>
      </c>
      <c r="NKA93" s="363" t="s">
        <v>116</v>
      </c>
      <c r="NKB93" s="363" t="s">
        <v>116</v>
      </c>
      <c r="NKC93" s="363" t="s">
        <v>116</v>
      </c>
      <c r="NKD93" s="363" t="s">
        <v>116</v>
      </c>
      <c r="NKE93" s="363" t="s">
        <v>116</v>
      </c>
      <c r="NKF93" s="363" t="s">
        <v>116</v>
      </c>
      <c r="NKG93" s="363" t="s">
        <v>116</v>
      </c>
      <c r="NKH93" s="363" t="s">
        <v>116</v>
      </c>
      <c r="NKI93" s="363" t="s">
        <v>116</v>
      </c>
      <c r="NKJ93" s="363" t="s">
        <v>116</v>
      </c>
      <c r="NKK93" s="363" t="s">
        <v>116</v>
      </c>
      <c r="NKL93" s="363" t="s">
        <v>116</v>
      </c>
      <c r="NKM93" s="363" t="s">
        <v>116</v>
      </c>
      <c r="NKN93" s="363" t="s">
        <v>116</v>
      </c>
      <c r="NKO93" s="363" t="s">
        <v>116</v>
      </c>
      <c r="NKP93" s="363" t="s">
        <v>116</v>
      </c>
      <c r="NKQ93" s="363" t="s">
        <v>116</v>
      </c>
      <c r="NKR93" s="363" t="s">
        <v>116</v>
      </c>
      <c r="NKS93" s="363" t="s">
        <v>116</v>
      </c>
      <c r="NKT93" s="363" t="s">
        <v>116</v>
      </c>
      <c r="NKU93" s="363" t="s">
        <v>116</v>
      </c>
      <c r="NKV93" s="363" t="s">
        <v>116</v>
      </c>
      <c r="NKW93" s="363" t="s">
        <v>116</v>
      </c>
      <c r="NKX93" s="363" t="s">
        <v>116</v>
      </c>
      <c r="NKY93" s="363" t="s">
        <v>116</v>
      </c>
      <c r="NKZ93" s="363" t="s">
        <v>116</v>
      </c>
      <c r="NLA93" s="363" t="s">
        <v>116</v>
      </c>
      <c r="NLB93" s="363" t="s">
        <v>116</v>
      </c>
      <c r="NLC93" s="363" t="s">
        <v>116</v>
      </c>
      <c r="NLD93" s="363" t="s">
        <v>116</v>
      </c>
      <c r="NLE93" s="363" t="s">
        <v>116</v>
      </c>
      <c r="NLF93" s="363" t="s">
        <v>116</v>
      </c>
      <c r="NLG93" s="363" t="s">
        <v>116</v>
      </c>
      <c r="NLH93" s="363" t="s">
        <v>116</v>
      </c>
      <c r="NLI93" s="363" t="s">
        <v>116</v>
      </c>
      <c r="NLJ93" s="363" t="s">
        <v>116</v>
      </c>
      <c r="NLK93" s="363" t="s">
        <v>116</v>
      </c>
      <c r="NLL93" s="363" t="s">
        <v>116</v>
      </c>
      <c r="NLM93" s="363" t="s">
        <v>116</v>
      </c>
      <c r="NLN93" s="363" t="s">
        <v>116</v>
      </c>
      <c r="NLO93" s="363" t="s">
        <v>116</v>
      </c>
      <c r="NLP93" s="363" t="s">
        <v>116</v>
      </c>
      <c r="NLQ93" s="363" t="s">
        <v>116</v>
      </c>
      <c r="NLR93" s="363" t="s">
        <v>116</v>
      </c>
      <c r="NLS93" s="363" t="s">
        <v>116</v>
      </c>
      <c r="NLT93" s="363" t="s">
        <v>116</v>
      </c>
      <c r="NLU93" s="363" t="s">
        <v>116</v>
      </c>
      <c r="NLV93" s="363" t="s">
        <v>116</v>
      </c>
      <c r="NLW93" s="363" t="s">
        <v>116</v>
      </c>
      <c r="NLX93" s="363" t="s">
        <v>116</v>
      </c>
      <c r="NLY93" s="363" t="s">
        <v>116</v>
      </c>
      <c r="NLZ93" s="363" t="s">
        <v>116</v>
      </c>
      <c r="NMA93" s="363" t="s">
        <v>116</v>
      </c>
      <c r="NMB93" s="363" t="s">
        <v>116</v>
      </c>
      <c r="NMC93" s="363" t="s">
        <v>116</v>
      </c>
      <c r="NMD93" s="363" t="s">
        <v>116</v>
      </c>
      <c r="NME93" s="363" t="s">
        <v>116</v>
      </c>
      <c r="NMF93" s="363" t="s">
        <v>116</v>
      </c>
      <c r="NMG93" s="363" t="s">
        <v>116</v>
      </c>
      <c r="NMH93" s="363" t="s">
        <v>116</v>
      </c>
      <c r="NMI93" s="363" t="s">
        <v>116</v>
      </c>
      <c r="NMJ93" s="363" t="s">
        <v>116</v>
      </c>
      <c r="NMK93" s="363" t="s">
        <v>116</v>
      </c>
      <c r="NML93" s="363" t="s">
        <v>116</v>
      </c>
      <c r="NMM93" s="363" t="s">
        <v>116</v>
      </c>
      <c r="NMN93" s="363" t="s">
        <v>116</v>
      </c>
      <c r="NMO93" s="363" t="s">
        <v>116</v>
      </c>
      <c r="NMP93" s="363" t="s">
        <v>116</v>
      </c>
      <c r="NMQ93" s="363" t="s">
        <v>116</v>
      </c>
      <c r="NMR93" s="363" t="s">
        <v>116</v>
      </c>
      <c r="NMS93" s="363" t="s">
        <v>116</v>
      </c>
      <c r="NMT93" s="363" t="s">
        <v>116</v>
      </c>
      <c r="NMU93" s="363" t="s">
        <v>116</v>
      </c>
      <c r="NMV93" s="363" t="s">
        <v>116</v>
      </c>
      <c r="NMW93" s="363" t="s">
        <v>116</v>
      </c>
      <c r="NMX93" s="363" t="s">
        <v>116</v>
      </c>
      <c r="NMY93" s="363" t="s">
        <v>116</v>
      </c>
      <c r="NMZ93" s="363" t="s">
        <v>116</v>
      </c>
      <c r="NNA93" s="363" t="s">
        <v>116</v>
      </c>
      <c r="NNB93" s="363" t="s">
        <v>116</v>
      </c>
      <c r="NNC93" s="363" t="s">
        <v>116</v>
      </c>
      <c r="NND93" s="363" t="s">
        <v>116</v>
      </c>
      <c r="NNE93" s="363" t="s">
        <v>116</v>
      </c>
      <c r="NNF93" s="363" t="s">
        <v>116</v>
      </c>
      <c r="NNG93" s="363" t="s">
        <v>116</v>
      </c>
      <c r="NNH93" s="363" t="s">
        <v>116</v>
      </c>
      <c r="NNI93" s="363" t="s">
        <v>116</v>
      </c>
      <c r="NNJ93" s="363" t="s">
        <v>116</v>
      </c>
      <c r="NNK93" s="363" t="s">
        <v>116</v>
      </c>
      <c r="NNL93" s="363" t="s">
        <v>116</v>
      </c>
      <c r="NNM93" s="363" t="s">
        <v>116</v>
      </c>
      <c r="NNN93" s="363" t="s">
        <v>116</v>
      </c>
      <c r="NNO93" s="363" t="s">
        <v>116</v>
      </c>
      <c r="NNP93" s="363" t="s">
        <v>116</v>
      </c>
      <c r="NNQ93" s="363" t="s">
        <v>116</v>
      </c>
      <c r="NNR93" s="363" t="s">
        <v>116</v>
      </c>
      <c r="NNS93" s="363" t="s">
        <v>116</v>
      </c>
      <c r="NNT93" s="363" t="s">
        <v>116</v>
      </c>
      <c r="NNU93" s="363" t="s">
        <v>116</v>
      </c>
      <c r="NNV93" s="363" t="s">
        <v>116</v>
      </c>
      <c r="NNW93" s="363" t="s">
        <v>116</v>
      </c>
      <c r="NNX93" s="363" t="s">
        <v>116</v>
      </c>
      <c r="NNY93" s="363" t="s">
        <v>116</v>
      </c>
      <c r="NNZ93" s="363" t="s">
        <v>116</v>
      </c>
      <c r="NOA93" s="363" t="s">
        <v>116</v>
      </c>
      <c r="NOB93" s="363" t="s">
        <v>116</v>
      </c>
      <c r="NOC93" s="363" t="s">
        <v>116</v>
      </c>
      <c r="NOD93" s="363" t="s">
        <v>116</v>
      </c>
      <c r="NOE93" s="363" t="s">
        <v>116</v>
      </c>
      <c r="NOF93" s="363" t="s">
        <v>116</v>
      </c>
      <c r="NOG93" s="363" t="s">
        <v>116</v>
      </c>
      <c r="NOH93" s="363" t="s">
        <v>116</v>
      </c>
      <c r="NOI93" s="363" t="s">
        <v>116</v>
      </c>
      <c r="NOJ93" s="363" t="s">
        <v>116</v>
      </c>
      <c r="NOK93" s="363" t="s">
        <v>116</v>
      </c>
      <c r="NOL93" s="363" t="s">
        <v>116</v>
      </c>
      <c r="NOM93" s="363" t="s">
        <v>116</v>
      </c>
      <c r="NON93" s="363" t="s">
        <v>116</v>
      </c>
      <c r="NOO93" s="363" t="s">
        <v>116</v>
      </c>
      <c r="NOP93" s="363" t="s">
        <v>116</v>
      </c>
      <c r="NOQ93" s="363" t="s">
        <v>116</v>
      </c>
      <c r="NOR93" s="363" t="s">
        <v>116</v>
      </c>
      <c r="NOS93" s="363" t="s">
        <v>116</v>
      </c>
      <c r="NOT93" s="363" t="s">
        <v>116</v>
      </c>
      <c r="NOU93" s="363" t="s">
        <v>116</v>
      </c>
      <c r="NOV93" s="363" t="s">
        <v>116</v>
      </c>
      <c r="NOW93" s="363" t="s">
        <v>116</v>
      </c>
      <c r="NOX93" s="363" t="s">
        <v>116</v>
      </c>
      <c r="NOY93" s="363" t="s">
        <v>116</v>
      </c>
      <c r="NOZ93" s="363" t="s">
        <v>116</v>
      </c>
      <c r="NPA93" s="363" t="s">
        <v>116</v>
      </c>
      <c r="NPB93" s="363" t="s">
        <v>116</v>
      </c>
      <c r="NPC93" s="363" t="s">
        <v>116</v>
      </c>
      <c r="NPD93" s="363" t="s">
        <v>116</v>
      </c>
      <c r="NPE93" s="363" t="s">
        <v>116</v>
      </c>
      <c r="NPF93" s="363" t="s">
        <v>116</v>
      </c>
      <c r="NPG93" s="363" t="s">
        <v>116</v>
      </c>
      <c r="NPH93" s="363" t="s">
        <v>116</v>
      </c>
      <c r="NPI93" s="363" t="s">
        <v>116</v>
      </c>
      <c r="NPJ93" s="363" t="s">
        <v>116</v>
      </c>
      <c r="NPK93" s="363" t="s">
        <v>116</v>
      </c>
      <c r="NPL93" s="363" t="s">
        <v>116</v>
      </c>
      <c r="NPM93" s="363" t="s">
        <v>116</v>
      </c>
      <c r="NPN93" s="363" t="s">
        <v>116</v>
      </c>
      <c r="NPO93" s="363" t="s">
        <v>116</v>
      </c>
      <c r="NPP93" s="363" t="s">
        <v>116</v>
      </c>
      <c r="NPQ93" s="363" t="s">
        <v>116</v>
      </c>
      <c r="NPR93" s="363" t="s">
        <v>116</v>
      </c>
      <c r="NPS93" s="363" t="s">
        <v>116</v>
      </c>
      <c r="NPT93" s="363" t="s">
        <v>116</v>
      </c>
      <c r="NPU93" s="363" t="s">
        <v>116</v>
      </c>
      <c r="NPV93" s="363" t="s">
        <v>116</v>
      </c>
      <c r="NPW93" s="363" t="s">
        <v>116</v>
      </c>
      <c r="NPX93" s="363" t="s">
        <v>116</v>
      </c>
      <c r="NPY93" s="363" t="s">
        <v>116</v>
      </c>
      <c r="NPZ93" s="363" t="s">
        <v>116</v>
      </c>
      <c r="NQA93" s="363" t="s">
        <v>116</v>
      </c>
      <c r="NQB93" s="363" t="s">
        <v>116</v>
      </c>
      <c r="NQC93" s="363" t="s">
        <v>116</v>
      </c>
      <c r="NQD93" s="363" t="s">
        <v>116</v>
      </c>
      <c r="NQE93" s="363" t="s">
        <v>116</v>
      </c>
      <c r="NQF93" s="363" t="s">
        <v>116</v>
      </c>
      <c r="NQG93" s="363" t="s">
        <v>116</v>
      </c>
      <c r="NQH93" s="363" t="s">
        <v>116</v>
      </c>
      <c r="NQI93" s="363" t="s">
        <v>116</v>
      </c>
      <c r="NQJ93" s="363" t="s">
        <v>116</v>
      </c>
      <c r="NQK93" s="363" t="s">
        <v>116</v>
      </c>
      <c r="NQL93" s="363" t="s">
        <v>116</v>
      </c>
      <c r="NQM93" s="363" t="s">
        <v>116</v>
      </c>
      <c r="NQN93" s="363" t="s">
        <v>116</v>
      </c>
      <c r="NQO93" s="363" t="s">
        <v>116</v>
      </c>
      <c r="NQP93" s="363" t="s">
        <v>116</v>
      </c>
      <c r="NQQ93" s="363" t="s">
        <v>116</v>
      </c>
      <c r="NQR93" s="363" t="s">
        <v>116</v>
      </c>
      <c r="NQS93" s="363" t="s">
        <v>116</v>
      </c>
      <c r="NQT93" s="363" t="s">
        <v>116</v>
      </c>
      <c r="NQU93" s="363" t="s">
        <v>116</v>
      </c>
      <c r="NQV93" s="363" t="s">
        <v>116</v>
      </c>
      <c r="NQW93" s="363" t="s">
        <v>116</v>
      </c>
      <c r="NQX93" s="363" t="s">
        <v>116</v>
      </c>
      <c r="NQY93" s="363" t="s">
        <v>116</v>
      </c>
      <c r="NQZ93" s="363" t="s">
        <v>116</v>
      </c>
      <c r="NRA93" s="363" t="s">
        <v>116</v>
      </c>
      <c r="NRB93" s="363" t="s">
        <v>116</v>
      </c>
      <c r="NRC93" s="363" t="s">
        <v>116</v>
      </c>
      <c r="NRD93" s="363" t="s">
        <v>116</v>
      </c>
      <c r="NRE93" s="363" t="s">
        <v>116</v>
      </c>
      <c r="NRF93" s="363" t="s">
        <v>116</v>
      </c>
      <c r="NRG93" s="363" t="s">
        <v>116</v>
      </c>
      <c r="NRH93" s="363" t="s">
        <v>116</v>
      </c>
      <c r="NRI93" s="363" t="s">
        <v>116</v>
      </c>
      <c r="NRJ93" s="363" t="s">
        <v>116</v>
      </c>
      <c r="NRK93" s="363" t="s">
        <v>116</v>
      </c>
      <c r="NRL93" s="363" t="s">
        <v>116</v>
      </c>
      <c r="NRM93" s="363" t="s">
        <v>116</v>
      </c>
      <c r="NRN93" s="363" t="s">
        <v>116</v>
      </c>
      <c r="NRO93" s="363" t="s">
        <v>116</v>
      </c>
      <c r="NRP93" s="363" t="s">
        <v>116</v>
      </c>
      <c r="NRQ93" s="363" t="s">
        <v>116</v>
      </c>
      <c r="NRR93" s="363" t="s">
        <v>116</v>
      </c>
      <c r="NRS93" s="363" t="s">
        <v>116</v>
      </c>
      <c r="NRT93" s="363" t="s">
        <v>116</v>
      </c>
      <c r="NRU93" s="363" t="s">
        <v>116</v>
      </c>
      <c r="NRV93" s="363" t="s">
        <v>116</v>
      </c>
      <c r="NRW93" s="363" t="s">
        <v>116</v>
      </c>
      <c r="NRX93" s="363" t="s">
        <v>116</v>
      </c>
      <c r="NRY93" s="363" t="s">
        <v>116</v>
      </c>
      <c r="NRZ93" s="363" t="s">
        <v>116</v>
      </c>
      <c r="NSA93" s="363" t="s">
        <v>116</v>
      </c>
      <c r="NSB93" s="363" t="s">
        <v>116</v>
      </c>
      <c r="NSC93" s="363" t="s">
        <v>116</v>
      </c>
      <c r="NSD93" s="363" t="s">
        <v>116</v>
      </c>
      <c r="NSE93" s="363" t="s">
        <v>116</v>
      </c>
      <c r="NSF93" s="363" t="s">
        <v>116</v>
      </c>
      <c r="NSG93" s="363" t="s">
        <v>116</v>
      </c>
      <c r="NSH93" s="363" t="s">
        <v>116</v>
      </c>
      <c r="NSI93" s="363" t="s">
        <v>116</v>
      </c>
      <c r="NSJ93" s="363" t="s">
        <v>116</v>
      </c>
      <c r="NSK93" s="363" t="s">
        <v>116</v>
      </c>
      <c r="NSL93" s="363" t="s">
        <v>116</v>
      </c>
      <c r="NSM93" s="363" t="s">
        <v>116</v>
      </c>
      <c r="NSN93" s="363" t="s">
        <v>116</v>
      </c>
      <c r="NSO93" s="363" t="s">
        <v>116</v>
      </c>
      <c r="NSP93" s="363" t="s">
        <v>116</v>
      </c>
      <c r="NSQ93" s="363" t="s">
        <v>116</v>
      </c>
      <c r="NSR93" s="363" t="s">
        <v>116</v>
      </c>
      <c r="NSS93" s="363" t="s">
        <v>116</v>
      </c>
      <c r="NST93" s="363" t="s">
        <v>116</v>
      </c>
      <c r="NSU93" s="363" t="s">
        <v>116</v>
      </c>
      <c r="NSV93" s="363" t="s">
        <v>116</v>
      </c>
      <c r="NSW93" s="363" t="s">
        <v>116</v>
      </c>
      <c r="NSX93" s="363" t="s">
        <v>116</v>
      </c>
      <c r="NSY93" s="363" t="s">
        <v>116</v>
      </c>
      <c r="NSZ93" s="363" t="s">
        <v>116</v>
      </c>
      <c r="NTA93" s="363" t="s">
        <v>116</v>
      </c>
      <c r="NTB93" s="363" t="s">
        <v>116</v>
      </c>
      <c r="NTC93" s="363" t="s">
        <v>116</v>
      </c>
      <c r="NTD93" s="363" t="s">
        <v>116</v>
      </c>
      <c r="NTE93" s="363" t="s">
        <v>116</v>
      </c>
      <c r="NTF93" s="363" t="s">
        <v>116</v>
      </c>
      <c r="NTG93" s="363" t="s">
        <v>116</v>
      </c>
      <c r="NTH93" s="363" t="s">
        <v>116</v>
      </c>
      <c r="NTI93" s="363" t="s">
        <v>116</v>
      </c>
      <c r="NTJ93" s="363" t="s">
        <v>116</v>
      </c>
      <c r="NTK93" s="363" t="s">
        <v>116</v>
      </c>
      <c r="NTL93" s="363" t="s">
        <v>116</v>
      </c>
      <c r="NTM93" s="363" t="s">
        <v>116</v>
      </c>
      <c r="NTN93" s="363" t="s">
        <v>116</v>
      </c>
      <c r="NTO93" s="363" t="s">
        <v>116</v>
      </c>
      <c r="NTP93" s="363" t="s">
        <v>116</v>
      </c>
      <c r="NTQ93" s="363" t="s">
        <v>116</v>
      </c>
      <c r="NTR93" s="363" t="s">
        <v>116</v>
      </c>
      <c r="NTS93" s="363" t="s">
        <v>116</v>
      </c>
      <c r="NTT93" s="363" t="s">
        <v>116</v>
      </c>
      <c r="NTU93" s="363" t="s">
        <v>116</v>
      </c>
      <c r="NTV93" s="363" t="s">
        <v>116</v>
      </c>
      <c r="NTW93" s="363" t="s">
        <v>116</v>
      </c>
      <c r="NTX93" s="363" t="s">
        <v>116</v>
      </c>
      <c r="NTY93" s="363" t="s">
        <v>116</v>
      </c>
      <c r="NTZ93" s="363" t="s">
        <v>116</v>
      </c>
      <c r="NUA93" s="363" t="s">
        <v>116</v>
      </c>
      <c r="NUB93" s="363" t="s">
        <v>116</v>
      </c>
      <c r="NUC93" s="363" t="s">
        <v>116</v>
      </c>
      <c r="NUD93" s="363" t="s">
        <v>116</v>
      </c>
      <c r="NUE93" s="363" t="s">
        <v>116</v>
      </c>
      <c r="NUF93" s="363" t="s">
        <v>116</v>
      </c>
      <c r="NUG93" s="363" t="s">
        <v>116</v>
      </c>
      <c r="NUH93" s="363" t="s">
        <v>116</v>
      </c>
      <c r="NUI93" s="363" t="s">
        <v>116</v>
      </c>
      <c r="NUJ93" s="363" t="s">
        <v>116</v>
      </c>
      <c r="NUK93" s="363" t="s">
        <v>116</v>
      </c>
      <c r="NUL93" s="363" t="s">
        <v>116</v>
      </c>
      <c r="NUM93" s="363" t="s">
        <v>116</v>
      </c>
      <c r="NUN93" s="363" t="s">
        <v>116</v>
      </c>
      <c r="NUO93" s="363" t="s">
        <v>116</v>
      </c>
      <c r="NUP93" s="363" t="s">
        <v>116</v>
      </c>
      <c r="NUQ93" s="363" t="s">
        <v>116</v>
      </c>
      <c r="NUR93" s="363" t="s">
        <v>116</v>
      </c>
      <c r="NUS93" s="363" t="s">
        <v>116</v>
      </c>
      <c r="NUT93" s="363" t="s">
        <v>116</v>
      </c>
      <c r="NUU93" s="363" t="s">
        <v>116</v>
      </c>
      <c r="NUV93" s="363" t="s">
        <v>116</v>
      </c>
      <c r="NUW93" s="363" t="s">
        <v>116</v>
      </c>
      <c r="NUX93" s="363" t="s">
        <v>116</v>
      </c>
      <c r="NUY93" s="363" t="s">
        <v>116</v>
      </c>
      <c r="NUZ93" s="363" t="s">
        <v>116</v>
      </c>
      <c r="NVA93" s="363" t="s">
        <v>116</v>
      </c>
      <c r="NVB93" s="363" t="s">
        <v>116</v>
      </c>
      <c r="NVC93" s="363" t="s">
        <v>116</v>
      </c>
      <c r="NVD93" s="363" t="s">
        <v>116</v>
      </c>
      <c r="NVE93" s="363" t="s">
        <v>116</v>
      </c>
      <c r="NVF93" s="363" t="s">
        <v>116</v>
      </c>
      <c r="NVG93" s="363" t="s">
        <v>116</v>
      </c>
      <c r="NVH93" s="363" t="s">
        <v>116</v>
      </c>
      <c r="NVI93" s="363" t="s">
        <v>116</v>
      </c>
      <c r="NVJ93" s="363" t="s">
        <v>116</v>
      </c>
      <c r="NVK93" s="363" t="s">
        <v>116</v>
      </c>
      <c r="NVL93" s="363" t="s">
        <v>116</v>
      </c>
      <c r="NVM93" s="363" t="s">
        <v>116</v>
      </c>
      <c r="NVN93" s="363" t="s">
        <v>116</v>
      </c>
      <c r="NVO93" s="363" t="s">
        <v>116</v>
      </c>
      <c r="NVP93" s="363" t="s">
        <v>116</v>
      </c>
      <c r="NVQ93" s="363" t="s">
        <v>116</v>
      </c>
      <c r="NVR93" s="363" t="s">
        <v>116</v>
      </c>
      <c r="NVS93" s="363" t="s">
        <v>116</v>
      </c>
      <c r="NVT93" s="363" t="s">
        <v>116</v>
      </c>
      <c r="NVU93" s="363" t="s">
        <v>116</v>
      </c>
      <c r="NVV93" s="363" t="s">
        <v>116</v>
      </c>
      <c r="NVW93" s="363" t="s">
        <v>116</v>
      </c>
      <c r="NVX93" s="363" t="s">
        <v>116</v>
      </c>
      <c r="NVY93" s="363" t="s">
        <v>116</v>
      </c>
      <c r="NVZ93" s="363" t="s">
        <v>116</v>
      </c>
      <c r="NWA93" s="363" t="s">
        <v>116</v>
      </c>
      <c r="NWB93" s="363" t="s">
        <v>116</v>
      </c>
      <c r="NWC93" s="363" t="s">
        <v>116</v>
      </c>
      <c r="NWD93" s="363" t="s">
        <v>116</v>
      </c>
      <c r="NWE93" s="363" t="s">
        <v>116</v>
      </c>
      <c r="NWF93" s="363" t="s">
        <v>116</v>
      </c>
      <c r="NWG93" s="363" t="s">
        <v>116</v>
      </c>
      <c r="NWH93" s="363" t="s">
        <v>116</v>
      </c>
      <c r="NWI93" s="363" t="s">
        <v>116</v>
      </c>
      <c r="NWJ93" s="363" t="s">
        <v>116</v>
      </c>
      <c r="NWK93" s="363" t="s">
        <v>116</v>
      </c>
      <c r="NWL93" s="363" t="s">
        <v>116</v>
      </c>
      <c r="NWM93" s="363" t="s">
        <v>116</v>
      </c>
      <c r="NWN93" s="363" t="s">
        <v>116</v>
      </c>
      <c r="NWO93" s="363" t="s">
        <v>116</v>
      </c>
      <c r="NWP93" s="363" t="s">
        <v>116</v>
      </c>
      <c r="NWQ93" s="363" t="s">
        <v>116</v>
      </c>
      <c r="NWR93" s="363" t="s">
        <v>116</v>
      </c>
      <c r="NWS93" s="363" t="s">
        <v>116</v>
      </c>
      <c r="NWT93" s="363" t="s">
        <v>116</v>
      </c>
      <c r="NWU93" s="363" t="s">
        <v>116</v>
      </c>
      <c r="NWV93" s="363" t="s">
        <v>116</v>
      </c>
      <c r="NWW93" s="363" t="s">
        <v>116</v>
      </c>
      <c r="NWX93" s="363" t="s">
        <v>116</v>
      </c>
      <c r="NWY93" s="363" t="s">
        <v>116</v>
      </c>
      <c r="NWZ93" s="363" t="s">
        <v>116</v>
      </c>
      <c r="NXA93" s="363" t="s">
        <v>116</v>
      </c>
      <c r="NXB93" s="363" t="s">
        <v>116</v>
      </c>
      <c r="NXC93" s="363" t="s">
        <v>116</v>
      </c>
      <c r="NXD93" s="363" t="s">
        <v>116</v>
      </c>
      <c r="NXE93" s="363" t="s">
        <v>116</v>
      </c>
      <c r="NXF93" s="363" t="s">
        <v>116</v>
      </c>
      <c r="NXG93" s="363" t="s">
        <v>116</v>
      </c>
      <c r="NXH93" s="363" t="s">
        <v>116</v>
      </c>
      <c r="NXI93" s="363" t="s">
        <v>116</v>
      </c>
      <c r="NXJ93" s="363" t="s">
        <v>116</v>
      </c>
      <c r="NXK93" s="363" t="s">
        <v>116</v>
      </c>
      <c r="NXL93" s="363" t="s">
        <v>116</v>
      </c>
      <c r="NXM93" s="363" t="s">
        <v>116</v>
      </c>
      <c r="NXN93" s="363" t="s">
        <v>116</v>
      </c>
      <c r="NXO93" s="363" t="s">
        <v>116</v>
      </c>
      <c r="NXP93" s="363" t="s">
        <v>116</v>
      </c>
      <c r="NXQ93" s="363" t="s">
        <v>116</v>
      </c>
      <c r="NXR93" s="363" t="s">
        <v>116</v>
      </c>
      <c r="NXS93" s="363" t="s">
        <v>116</v>
      </c>
      <c r="NXT93" s="363" t="s">
        <v>116</v>
      </c>
      <c r="NXU93" s="363" t="s">
        <v>116</v>
      </c>
      <c r="NXV93" s="363" t="s">
        <v>116</v>
      </c>
      <c r="NXW93" s="363" t="s">
        <v>116</v>
      </c>
      <c r="NXX93" s="363" t="s">
        <v>116</v>
      </c>
      <c r="NXY93" s="363" t="s">
        <v>116</v>
      </c>
      <c r="NXZ93" s="363" t="s">
        <v>116</v>
      </c>
      <c r="NYA93" s="363" t="s">
        <v>116</v>
      </c>
      <c r="NYB93" s="363" t="s">
        <v>116</v>
      </c>
      <c r="NYC93" s="363" t="s">
        <v>116</v>
      </c>
      <c r="NYD93" s="363" t="s">
        <v>116</v>
      </c>
      <c r="NYE93" s="363" t="s">
        <v>116</v>
      </c>
      <c r="NYF93" s="363" t="s">
        <v>116</v>
      </c>
      <c r="NYG93" s="363" t="s">
        <v>116</v>
      </c>
      <c r="NYH93" s="363" t="s">
        <v>116</v>
      </c>
      <c r="NYI93" s="363" t="s">
        <v>116</v>
      </c>
      <c r="NYJ93" s="363" t="s">
        <v>116</v>
      </c>
      <c r="NYK93" s="363" t="s">
        <v>116</v>
      </c>
      <c r="NYL93" s="363" t="s">
        <v>116</v>
      </c>
      <c r="NYM93" s="363" t="s">
        <v>116</v>
      </c>
      <c r="NYN93" s="363" t="s">
        <v>116</v>
      </c>
      <c r="NYO93" s="363" t="s">
        <v>116</v>
      </c>
      <c r="NYP93" s="363" t="s">
        <v>116</v>
      </c>
      <c r="NYQ93" s="363" t="s">
        <v>116</v>
      </c>
      <c r="NYR93" s="363" t="s">
        <v>116</v>
      </c>
      <c r="NYS93" s="363" t="s">
        <v>116</v>
      </c>
      <c r="NYT93" s="363" t="s">
        <v>116</v>
      </c>
      <c r="NYU93" s="363" t="s">
        <v>116</v>
      </c>
      <c r="NYV93" s="363" t="s">
        <v>116</v>
      </c>
      <c r="NYW93" s="363" t="s">
        <v>116</v>
      </c>
      <c r="NYX93" s="363" t="s">
        <v>116</v>
      </c>
      <c r="NYY93" s="363" t="s">
        <v>116</v>
      </c>
      <c r="NYZ93" s="363" t="s">
        <v>116</v>
      </c>
      <c r="NZA93" s="363" t="s">
        <v>116</v>
      </c>
      <c r="NZB93" s="363" t="s">
        <v>116</v>
      </c>
      <c r="NZC93" s="363" t="s">
        <v>116</v>
      </c>
      <c r="NZD93" s="363" t="s">
        <v>116</v>
      </c>
      <c r="NZE93" s="363" t="s">
        <v>116</v>
      </c>
      <c r="NZF93" s="363" t="s">
        <v>116</v>
      </c>
      <c r="NZG93" s="363" t="s">
        <v>116</v>
      </c>
      <c r="NZH93" s="363" t="s">
        <v>116</v>
      </c>
      <c r="NZI93" s="363" t="s">
        <v>116</v>
      </c>
      <c r="NZJ93" s="363" t="s">
        <v>116</v>
      </c>
      <c r="NZK93" s="363" t="s">
        <v>116</v>
      </c>
      <c r="NZL93" s="363" t="s">
        <v>116</v>
      </c>
      <c r="NZM93" s="363" t="s">
        <v>116</v>
      </c>
      <c r="NZN93" s="363" t="s">
        <v>116</v>
      </c>
      <c r="NZO93" s="363" t="s">
        <v>116</v>
      </c>
      <c r="NZP93" s="363" t="s">
        <v>116</v>
      </c>
      <c r="NZQ93" s="363" t="s">
        <v>116</v>
      </c>
      <c r="NZR93" s="363" t="s">
        <v>116</v>
      </c>
      <c r="NZS93" s="363" t="s">
        <v>116</v>
      </c>
      <c r="NZT93" s="363" t="s">
        <v>116</v>
      </c>
      <c r="NZU93" s="363" t="s">
        <v>116</v>
      </c>
      <c r="NZV93" s="363" t="s">
        <v>116</v>
      </c>
      <c r="NZW93" s="363" t="s">
        <v>116</v>
      </c>
      <c r="NZX93" s="363" t="s">
        <v>116</v>
      </c>
      <c r="NZY93" s="363" t="s">
        <v>116</v>
      </c>
      <c r="NZZ93" s="363" t="s">
        <v>116</v>
      </c>
      <c r="OAA93" s="363" t="s">
        <v>116</v>
      </c>
      <c r="OAB93" s="363" t="s">
        <v>116</v>
      </c>
      <c r="OAC93" s="363" t="s">
        <v>116</v>
      </c>
      <c r="OAD93" s="363" t="s">
        <v>116</v>
      </c>
      <c r="OAE93" s="363" t="s">
        <v>116</v>
      </c>
      <c r="OAF93" s="363" t="s">
        <v>116</v>
      </c>
      <c r="OAG93" s="363" t="s">
        <v>116</v>
      </c>
      <c r="OAH93" s="363" t="s">
        <v>116</v>
      </c>
      <c r="OAI93" s="363" t="s">
        <v>116</v>
      </c>
      <c r="OAJ93" s="363" t="s">
        <v>116</v>
      </c>
      <c r="OAK93" s="363" t="s">
        <v>116</v>
      </c>
      <c r="OAL93" s="363" t="s">
        <v>116</v>
      </c>
      <c r="OAM93" s="363" t="s">
        <v>116</v>
      </c>
      <c r="OAN93" s="363" t="s">
        <v>116</v>
      </c>
      <c r="OAO93" s="363" t="s">
        <v>116</v>
      </c>
      <c r="OAP93" s="363" t="s">
        <v>116</v>
      </c>
      <c r="OAQ93" s="363" t="s">
        <v>116</v>
      </c>
      <c r="OAR93" s="363" t="s">
        <v>116</v>
      </c>
      <c r="OAS93" s="363" t="s">
        <v>116</v>
      </c>
      <c r="OAT93" s="363" t="s">
        <v>116</v>
      </c>
      <c r="OAU93" s="363" t="s">
        <v>116</v>
      </c>
      <c r="OAV93" s="363" t="s">
        <v>116</v>
      </c>
      <c r="OAW93" s="363" t="s">
        <v>116</v>
      </c>
      <c r="OAX93" s="363" t="s">
        <v>116</v>
      </c>
      <c r="OAY93" s="363" t="s">
        <v>116</v>
      </c>
      <c r="OAZ93" s="363" t="s">
        <v>116</v>
      </c>
      <c r="OBA93" s="363" t="s">
        <v>116</v>
      </c>
      <c r="OBB93" s="363" t="s">
        <v>116</v>
      </c>
      <c r="OBC93" s="363" t="s">
        <v>116</v>
      </c>
      <c r="OBD93" s="363" t="s">
        <v>116</v>
      </c>
      <c r="OBE93" s="363" t="s">
        <v>116</v>
      </c>
      <c r="OBF93" s="363" t="s">
        <v>116</v>
      </c>
      <c r="OBG93" s="363" t="s">
        <v>116</v>
      </c>
      <c r="OBH93" s="363" t="s">
        <v>116</v>
      </c>
      <c r="OBI93" s="363" t="s">
        <v>116</v>
      </c>
      <c r="OBJ93" s="363" t="s">
        <v>116</v>
      </c>
      <c r="OBK93" s="363" t="s">
        <v>116</v>
      </c>
      <c r="OBL93" s="363" t="s">
        <v>116</v>
      </c>
      <c r="OBM93" s="363" t="s">
        <v>116</v>
      </c>
      <c r="OBN93" s="363" t="s">
        <v>116</v>
      </c>
      <c r="OBO93" s="363" t="s">
        <v>116</v>
      </c>
      <c r="OBP93" s="363" t="s">
        <v>116</v>
      </c>
      <c r="OBQ93" s="363" t="s">
        <v>116</v>
      </c>
      <c r="OBR93" s="363" t="s">
        <v>116</v>
      </c>
      <c r="OBS93" s="363" t="s">
        <v>116</v>
      </c>
      <c r="OBT93" s="363" t="s">
        <v>116</v>
      </c>
      <c r="OBU93" s="363" t="s">
        <v>116</v>
      </c>
      <c r="OBV93" s="363" t="s">
        <v>116</v>
      </c>
      <c r="OBW93" s="363" t="s">
        <v>116</v>
      </c>
      <c r="OBX93" s="363" t="s">
        <v>116</v>
      </c>
      <c r="OBY93" s="363" t="s">
        <v>116</v>
      </c>
      <c r="OBZ93" s="363" t="s">
        <v>116</v>
      </c>
      <c r="OCA93" s="363" t="s">
        <v>116</v>
      </c>
      <c r="OCB93" s="363" t="s">
        <v>116</v>
      </c>
      <c r="OCC93" s="363" t="s">
        <v>116</v>
      </c>
      <c r="OCD93" s="363" t="s">
        <v>116</v>
      </c>
      <c r="OCE93" s="363" t="s">
        <v>116</v>
      </c>
      <c r="OCF93" s="363" t="s">
        <v>116</v>
      </c>
      <c r="OCG93" s="363" t="s">
        <v>116</v>
      </c>
      <c r="OCH93" s="363" t="s">
        <v>116</v>
      </c>
      <c r="OCI93" s="363" t="s">
        <v>116</v>
      </c>
      <c r="OCJ93" s="363" t="s">
        <v>116</v>
      </c>
      <c r="OCK93" s="363" t="s">
        <v>116</v>
      </c>
      <c r="OCL93" s="363" t="s">
        <v>116</v>
      </c>
      <c r="OCM93" s="363" t="s">
        <v>116</v>
      </c>
      <c r="OCN93" s="363" t="s">
        <v>116</v>
      </c>
      <c r="OCO93" s="363" t="s">
        <v>116</v>
      </c>
      <c r="OCP93" s="363" t="s">
        <v>116</v>
      </c>
      <c r="OCQ93" s="363" t="s">
        <v>116</v>
      </c>
      <c r="OCR93" s="363" t="s">
        <v>116</v>
      </c>
      <c r="OCS93" s="363" t="s">
        <v>116</v>
      </c>
      <c r="OCT93" s="363" t="s">
        <v>116</v>
      </c>
      <c r="OCU93" s="363" t="s">
        <v>116</v>
      </c>
      <c r="OCV93" s="363" t="s">
        <v>116</v>
      </c>
      <c r="OCW93" s="363" t="s">
        <v>116</v>
      </c>
      <c r="OCX93" s="363" t="s">
        <v>116</v>
      </c>
      <c r="OCY93" s="363" t="s">
        <v>116</v>
      </c>
      <c r="OCZ93" s="363" t="s">
        <v>116</v>
      </c>
      <c r="ODA93" s="363" t="s">
        <v>116</v>
      </c>
      <c r="ODB93" s="363" t="s">
        <v>116</v>
      </c>
      <c r="ODC93" s="363" t="s">
        <v>116</v>
      </c>
      <c r="ODD93" s="363" t="s">
        <v>116</v>
      </c>
      <c r="ODE93" s="363" t="s">
        <v>116</v>
      </c>
      <c r="ODF93" s="363" t="s">
        <v>116</v>
      </c>
      <c r="ODG93" s="363" t="s">
        <v>116</v>
      </c>
      <c r="ODH93" s="363" t="s">
        <v>116</v>
      </c>
      <c r="ODI93" s="363" t="s">
        <v>116</v>
      </c>
      <c r="ODJ93" s="363" t="s">
        <v>116</v>
      </c>
      <c r="ODK93" s="363" t="s">
        <v>116</v>
      </c>
      <c r="ODL93" s="363" t="s">
        <v>116</v>
      </c>
      <c r="ODM93" s="363" t="s">
        <v>116</v>
      </c>
      <c r="ODN93" s="363" t="s">
        <v>116</v>
      </c>
      <c r="ODO93" s="363" t="s">
        <v>116</v>
      </c>
      <c r="ODP93" s="363" t="s">
        <v>116</v>
      </c>
      <c r="ODQ93" s="363" t="s">
        <v>116</v>
      </c>
      <c r="ODR93" s="363" t="s">
        <v>116</v>
      </c>
      <c r="ODS93" s="363" t="s">
        <v>116</v>
      </c>
      <c r="ODT93" s="363" t="s">
        <v>116</v>
      </c>
      <c r="ODU93" s="363" t="s">
        <v>116</v>
      </c>
      <c r="ODV93" s="363" t="s">
        <v>116</v>
      </c>
      <c r="ODW93" s="363" t="s">
        <v>116</v>
      </c>
      <c r="ODX93" s="363" t="s">
        <v>116</v>
      </c>
      <c r="ODY93" s="363" t="s">
        <v>116</v>
      </c>
      <c r="ODZ93" s="363" t="s">
        <v>116</v>
      </c>
      <c r="OEA93" s="363" t="s">
        <v>116</v>
      </c>
      <c r="OEB93" s="363" t="s">
        <v>116</v>
      </c>
      <c r="OEC93" s="363" t="s">
        <v>116</v>
      </c>
      <c r="OED93" s="363" t="s">
        <v>116</v>
      </c>
      <c r="OEE93" s="363" t="s">
        <v>116</v>
      </c>
      <c r="OEF93" s="363" t="s">
        <v>116</v>
      </c>
      <c r="OEG93" s="363" t="s">
        <v>116</v>
      </c>
      <c r="OEH93" s="363" t="s">
        <v>116</v>
      </c>
      <c r="OEI93" s="363" t="s">
        <v>116</v>
      </c>
      <c r="OEJ93" s="363" t="s">
        <v>116</v>
      </c>
      <c r="OEK93" s="363" t="s">
        <v>116</v>
      </c>
      <c r="OEL93" s="363" t="s">
        <v>116</v>
      </c>
      <c r="OEM93" s="363" t="s">
        <v>116</v>
      </c>
      <c r="OEN93" s="363" t="s">
        <v>116</v>
      </c>
      <c r="OEO93" s="363" t="s">
        <v>116</v>
      </c>
      <c r="OEP93" s="363" t="s">
        <v>116</v>
      </c>
      <c r="OEQ93" s="363" t="s">
        <v>116</v>
      </c>
      <c r="OER93" s="363" t="s">
        <v>116</v>
      </c>
      <c r="OES93" s="363" t="s">
        <v>116</v>
      </c>
      <c r="OET93" s="363" t="s">
        <v>116</v>
      </c>
      <c r="OEU93" s="363" t="s">
        <v>116</v>
      </c>
      <c r="OEV93" s="363" t="s">
        <v>116</v>
      </c>
      <c r="OEW93" s="363" t="s">
        <v>116</v>
      </c>
      <c r="OEX93" s="363" t="s">
        <v>116</v>
      </c>
      <c r="OEY93" s="363" t="s">
        <v>116</v>
      </c>
      <c r="OEZ93" s="363" t="s">
        <v>116</v>
      </c>
      <c r="OFA93" s="363" t="s">
        <v>116</v>
      </c>
      <c r="OFB93" s="363" t="s">
        <v>116</v>
      </c>
      <c r="OFC93" s="363" t="s">
        <v>116</v>
      </c>
      <c r="OFD93" s="363" t="s">
        <v>116</v>
      </c>
      <c r="OFE93" s="363" t="s">
        <v>116</v>
      </c>
      <c r="OFF93" s="363" t="s">
        <v>116</v>
      </c>
      <c r="OFG93" s="363" t="s">
        <v>116</v>
      </c>
      <c r="OFH93" s="363" t="s">
        <v>116</v>
      </c>
      <c r="OFI93" s="363" t="s">
        <v>116</v>
      </c>
      <c r="OFJ93" s="363" t="s">
        <v>116</v>
      </c>
      <c r="OFK93" s="363" t="s">
        <v>116</v>
      </c>
      <c r="OFL93" s="363" t="s">
        <v>116</v>
      </c>
      <c r="OFM93" s="363" t="s">
        <v>116</v>
      </c>
      <c r="OFN93" s="363" t="s">
        <v>116</v>
      </c>
      <c r="OFO93" s="363" t="s">
        <v>116</v>
      </c>
      <c r="OFP93" s="363" t="s">
        <v>116</v>
      </c>
      <c r="OFQ93" s="363" t="s">
        <v>116</v>
      </c>
      <c r="OFR93" s="363" t="s">
        <v>116</v>
      </c>
      <c r="OFS93" s="363" t="s">
        <v>116</v>
      </c>
      <c r="OFT93" s="363" t="s">
        <v>116</v>
      </c>
      <c r="OFU93" s="363" t="s">
        <v>116</v>
      </c>
      <c r="OFV93" s="363" t="s">
        <v>116</v>
      </c>
      <c r="OFW93" s="363" t="s">
        <v>116</v>
      </c>
      <c r="OFX93" s="363" t="s">
        <v>116</v>
      </c>
      <c r="OFY93" s="363" t="s">
        <v>116</v>
      </c>
      <c r="OFZ93" s="363" t="s">
        <v>116</v>
      </c>
      <c r="OGA93" s="363" t="s">
        <v>116</v>
      </c>
      <c r="OGB93" s="363" t="s">
        <v>116</v>
      </c>
      <c r="OGC93" s="363" t="s">
        <v>116</v>
      </c>
      <c r="OGD93" s="363" t="s">
        <v>116</v>
      </c>
      <c r="OGE93" s="363" t="s">
        <v>116</v>
      </c>
      <c r="OGF93" s="363" t="s">
        <v>116</v>
      </c>
      <c r="OGG93" s="363" t="s">
        <v>116</v>
      </c>
      <c r="OGH93" s="363" t="s">
        <v>116</v>
      </c>
      <c r="OGI93" s="363" t="s">
        <v>116</v>
      </c>
      <c r="OGJ93" s="363" t="s">
        <v>116</v>
      </c>
      <c r="OGK93" s="363" t="s">
        <v>116</v>
      </c>
      <c r="OGL93" s="363" t="s">
        <v>116</v>
      </c>
      <c r="OGM93" s="363" t="s">
        <v>116</v>
      </c>
      <c r="OGN93" s="363" t="s">
        <v>116</v>
      </c>
      <c r="OGO93" s="363" t="s">
        <v>116</v>
      </c>
      <c r="OGP93" s="363" t="s">
        <v>116</v>
      </c>
      <c r="OGQ93" s="363" t="s">
        <v>116</v>
      </c>
      <c r="OGR93" s="363" t="s">
        <v>116</v>
      </c>
      <c r="OGS93" s="363" t="s">
        <v>116</v>
      </c>
      <c r="OGT93" s="363" t="s">
        <v>116</v>
      </c>
      <c r="OGU93" s="363" t="s">
        <v>116</v>
      </c>
      <c r="OGV93" s="363" t="s">
        <v>116</v>
      </c>
      <c r="OGW93" s="363" t="s">
        <v>116</v>
      </c>
      <c r="OGX93" s="363" t="s">
        <v>116</v>
      </c>
      <c r="OGY93" s="363" t="s">
        <v>116</v>
      </c>
      <c r="OGZ93" s="363" t="s">
        <v>116</v>
      </c>
      <c r="OHA93" s="363" t="s">
        <v>116</v>
      </c>
      <c r="OHB93" s="363" t="s">
        <v>116</v>
      </c>
      <c r="OHC93" s="363" t="s">
        <v>116</v>
      </c>
      <c r="OHD93" s="363" t="s">
        <v>116</v>
      </c>
      <c r="OHE93" s="363" t="s">
        <v>116</v>
      </c>
      <c r="OHF93" s="363" t="s">
        <v>116</v>
      </c>
      <c r="OHG93" s="363" t="s">
        <v>116</v>
      </c>
      <c r="OHH93" s="363" t="s">
        <v>116</v>
      </c>
      <c r="OHI93" s="363" t="s">
        <v>116</v>
      </c>
      <c r="OHJ93" s="363" t="s">
        <v>116</v>
      </c>
      <c r="OHK93" s="363" t="s">
        <v>116</v>
      </c>
      <c r="OHL93" s="363" t="s">
        <v>116</v>
      </c>
      <c r="OHM93" s="363" t="s">
        <v>116</v>
      </c>
      <c r="OHN93" s="363" t="s">
        <v>116</v>
      </c>
      <c r="OHO93" s="363" t="s">
        <v>116</v>
      </c>
      <c r="OHP93" s="363" t="s">
        <v>116</v>
      </c>
      <c r="OHQ93" s="363" t="s">
        <v>116</v>
      </c>
      <c r="OHR93" s="363" t="s">
        <v>116</v>
      </c>
      <c r="OHS93" s="363" t="s">
        <v>116</v>
      </c>
      <c r="OHT93" s="363" t="s">
        <v>116</v>
      </c>
      <c r="OHU93" s="363" t="s">
        <v>116</v>
      </c>
      <c r="OHV93" s="363" t="s">
        <v>116</v>
      </c>
      <c r="OHW93" s="363" t="s">
        <v>116</v>
      </c>
      <c r="OHX93" s="363" t="s">
        <v>116</v>
      </c>
      <c r="OHY93" s="363" t="s">
        <v>116</v>
      </c>
      <c r="OHZ93" s="363" t="s">
        <v>116</v>
      </c>
      <c r="OIA93" s="363" t="s">
        <v>116</v>
      </c>
      <c r="OIB93" s="363" t="s">
        <v>116</v>
      </c>
      <c r="OIC93" s="363" t="s">
        <v>116</v>
      </c>
      <c r="OID93" s="363" t="s">
        <v>116</v>
      </c>
      <c r="OIE93" s="363" t="s">
        <v>116</v>
      </c>
      <c r="OIF93" s="363" t="s">
        <v>116</v>
      </c>
      <c r="OIG93" s="363" t="s">
        <v>116</v>
      </c>
      <c r="OIH93" s="363" t="s">
        <v>116</v>
      </c>
      <c r="OII93" s="363" t="s">
        <v>116</v>
      </c>
      <c r="OIJ93" s="363" t="s">
        <v>116</v>
      </c>
      <c r="OIK93" s="363" t="s">
        <v>116</v>
      </c>
      <c r="OIL93" s="363" t="s">
        <v>116</v>
      </c>
      <c r="OIM93" s="363" t="s">
        <v>116</v>
      </c>
      <c r="OIN93" s="363" t="s">
        <v>116</v>
      </c>
      <c r="OIO93" s="363" t="s">
        <v>116</v>
      </c>
      <c r="OIP93" s="363" t="s">
        <v>116</v>
      </c>
      <c r="OIQ93" s="363" t="s">
        <v>116</v>
      </c>
      <c r="OIR93" s="363" t="s">
        <v>116</v>
      </c>
      <c r="OIS93" s="363" t="s">
        <v>116</v>
      </c>
      <c r="OIT93" s="363" t="s">
        <v>116</v>
      </c>
      <c r="OIU93" s="363" t="s">
        <v>116</v>
      </c>
      <c r="OIV93" s="363" t="s">
        <v>116</v>
      </c>
      <c r="OIW93" s="363" t="s">
        <v>116</v>
      </c>
      <c r="OIX93" s="363" t="s">
        <v>116</v>
      </c>
      <c r="OIY93" s="363" t="s">
        <v>116</v>
      </c>
      <c r="OIZ93" s="363" t="s">
        <v>116</v>
      </c>
      <c r="OJA93" s="363" t="s">
        <v>116</v>
      </c>
      <c r="OJB93" s="363" t="s">
        <v>116</v>
      </c>
      <c r="OJC93" s="363" t="s">
        <v>116</v>
      </c>
      <c r="OJD93" s="363" t="s">
        <v>116</v>
      </c>
      <c r="OJE93" s="363" t="s">
        <v>116</v>
      </c>
      <c r="OJF93" s="363" t="s">
        <v>116</v>
      </c>
      <c r="OJG93" s="363" t="s">
        <v>116</v>
      </c>
      <c r="OJH93" s="363" t="s">
        <v>116</v>
      </c>
      <c r="OJI93" s="363" t="s">
        <v>116</v>
      </c>
      <c r="OJJ93" s="363" t="s">
        <v>116</v>
      </c>
      <c r="OJK93" s="363" t="s">
        <v>116</v>
      </c>
      <c r="OJL93" s="363" t="s">
        <v>116</v>
      </c>
      <c r="OJM93" s="363" t="s">
        <v>116</v>
      </c>
      <c r="OJN93" s="363" t="s">
        <v>116</v>
      </c>
      <c r="OJO93" s="363" t="s">
        <v>116</v>
      </c>
      <c r="OJP93" s="363" t="s">
        <v>116</v>
      </c>
      <c r="OJQ93" s="363" t="s">
        <v>116</v>
      </c>
      <c r="OJR93" s="363" t="s">
        <v>116</v>
      </c>
      <c r="OJS93" s="363" t="s">
        <v>116</v>
      </c>
      <c r="OJT93" s="363" t="s">
        <v>116</v>
      </c>
      <c r="OJU93" s="363" t="s">
        <v>116</v>
      </c>
      <c r="OJV93" s="363" t="s">
        <v>116</v>
      </c>
      <c r="OJW93" s="363" t="s">
        <v>116</v>
      </c>
      <c r="OJX93" s="363" t="s">
        <v>116</v>
      </c>
      <c r="OJY93" s="363" t="s">
        <v>116</v>
      </c>
      <c r="OJZ93" s="363" t="s">
        <v>116</v>
      </c>
      <c r="OKA93" s="363" t="s">
        <v>116</v>
      </c>
      <c r="OKB93" s="363" t="s">
        <v>116</v>
      </c>
      <c r="OKC93" s="363" t="s">
        <v>116</v>
      </c>
      <c r="OKD93" s="363" t="s">
        <v>116</v>
      </c>
      <c r="OKE93" s="363" t="s">
        <v>116</v>
      </c>
      <c r="OKF93" s="363" t="s">
        <v>116</v>
      </c>
      <c r="OKG93" s="363" t="s">
        <v>116</v>
      </c>
      <c r="OKH93" s="363" t="s">
        <v>116</v>
      </c>
      <c r="OKI93" s="363" t="s">
        <v>116</v>
      </c>
      <c r="OKJ93" s="363" t="s">
        <v>116</v>
      </c>
      <c r="OKK93" s="363" t="s">
        <v>116</v>
      </c>
      <c r="OKL93" s="363" t="s">
        <v>116</v>
      </c>
      <c r="OKM93" s="363" t="s">
        <v>116</v>
      </c>
      <c r="OKN93" s="363" t="s">
        <v>116</v>
      </c>
      <c r="OKO93" s="363" t="s">
        <v>116</v>
      </c>
      <c r="OKP93" s="363" t="s">
        <v>116</v>
      </c>
      <c r="OKQ93" s="363" t="s">
        <v>116</v>
      </c>
      <c r="OKR93" s="363" t="s">
        <v>116</v>
      </c>
      <c r="OKS93" s="363" t="s">
        <v>116</v>
      </c>
      <c r="OKT93" s="363" t="s">
        <v>116</v>
      </c>
      <c r="OKU93" s="363" t="s">
        <v>116</v>
      </c>
      <c r="OKV93" s="363" t="s">
        <v>116</v>
      </c>
      <c r="OKW93" s="363" t="s">
        <v>116</v>
      </c>
      <c r="OKX93" s="363" t="s">
        <v>116</v>
      </c>
      <c r="OKY93" s="363" t="s">
        <v>116</v>
      </c>
      <c r="OKZ93" s="363" t="s">
        <v>116</v>
      </c>
      <c r="OLA93" s="363" t="s">
        <v>116</v>
      </c>
      <c r="OLB93" s="363" t="s">
        <v>116</v>
      </c>
      <c r="OLC93" s="363" t="s">
        <v>116</v>
      </c>
      <c r="OLD93" s="363" t="s">
        <v>116</v>
      </c>
      <c r="OLE93" s="363" t="s">
        <v>116</v>
      </c>
      <c r="OLF93" s="363" t="s">
        <v>116</v>
      </c>
      <c r="OLG93" s="363" t="s">
        <v>116</v>
      </c>
      <c r="OLH93" s="363" t="s">
        <v>116</v>
      </c>
      <c r="OLI93" s="363" t="s">
        <v>116</v>
      </c>
      <c r="OLJ93" s="363" t="s">
        <v>116</v>
      </c>
      <c r="OLK93" s="363" t="s">
        <v>116</v>
      </c>
      <c r="OLL93" s="363" t="s">
        <v>116</v>
      </c>
      <c r="OLM93" s="363" t="s">
        <v>116</v>
      </c>
      <c r="OLN93" s="363" t="s">
        <v>116</v>
      </c>
      <c r="OLO93" s="363" t="s">
        <v>116</v>
      </c>
      <c r="OLP93" s="363" t="s">
        <v>116</v>
      </c>
      <c r="OLQ93" s="363" t="s">
        <v>116</v>
      </c>
      <c r="OLR93" s="363" t="s">
        <v>116</v>
      </c>
      <c r="OLS93" s="363" t="s">
        <v>116</v>
      </c>
      <c r="OLT93" s="363" t="s">
        <v>116</v>
      </c>
      <c r="OLU93" s="363" t="s">
        <v>116</v>
      </c>
      <c r="OLV93" s="363" t="s">
        <v>116</v>
      </c>
      <c r="OLW93" s="363" t="s">
        <v>116</v>
      </c>
      <c r="OLX93" s="363" t="s">
        <v>116</v>
      </c>
      <c r="OLY93" s="363" t="s">
        <v>116</v>
      </c>
      <c r="OLZ93" s="363" t="s">
        <v>116</v>
      </c>
      <c r="OMA93" s="363" t="s">
        <v>116</v>
      </c>
      <c r="OMB93" s="363" t="s">
        <v>116</v>
      </c>
      <c r="OMC93" s="363" t="s">
        <v>116</v>
      </c>
      <c r="OMD93" s="363" t="s">
        <v>116</v>
      </c>
      <c r="OME93" s="363" t="s">
        <v>116</v>
      </c>
      <c r="OMF93" s="363" t="s">
        <v>116</v>
      </c>
      <c r="OMG93" s="363" t="s">
        <v>116</v>
      </c>
      <c r="OMH93" s="363" t="s">
        <v>116</v>
      </c>
      <c r="OMI93" s="363" t="s">
        <v>116</v>
      </c>
      <c r="OMJ93" s="363" t="s">
        <v>116</v>
      </c>
      <c r="OMK93" s="363" t="s">
        <v>116</v>
      </c>
      <c r="OML93" s="363" t="s">
        <v>116</v>
      </c>
      <c r="OMM93" s="363" t="s">
        <v>116</v>
      </c>
      <c r="OMN93" s="363" t="s">
        <v>116</v>
      </c>
      <c r="OMO93" s="363" t="s">
        <v>116</v>
      </c>
      <c r="OMP93" s="363" t="s">
        <v>116</v>
      </c>
      <c r="OMQ93" s="363" t="s">
        <v>116</v>
      </c>
      <c r="OMR93" s="363" t="s">
        <v>116</v>
      </c>
      <c r="OMS93" s="363" t="s">
        <v>116</v>
      </c>
      <c r="OMT93" s="363" t="s">
        <v>116</v>
      </c>
      <c r="OMU93" s="363" t="s">
        <v>116</v>
      </c>
      <c r="OMV93" s="363" t="s">
        <v>116</v>
      </c>
      <c r="OMW93" s="363" t="s">
        <v>116</v>
      </c>
      <c r="OMX93" s="363" t="s">
        <v>116</v>
      </c>
      <c r="OMY93" s="363" t="s">
        <v>116</v>
      </c>
      <c r="OMZ93" s="363" t="s">
        <v>116</v>
      </c>
      <c r="ONA93" s="363" t="s">
        <v>116</v>
      </c>
      <c r="ONB93" s="363" t="s">
        <v>116</v>
      </c>
      <c r="ONC93" s="363" t="s">
        <v>116</v>
      </c>
      <c r="OND93" s="363" t="s">
        <v>116</v>
      </c>
      <c r="ONE93" s="363" t="s">
        <v>116</v>
      </c>
      <c r="ONF93" s="363" t="s">
        <v>116</v>
      </c>
      <c r="ONG93" s="363" t="s">
        <v>116</v>
      </c>
      <c r="ONH93" s="363" t="s">
        <v>116</v>
      </c>
      <c r="ONI93" s="363" t="s">
        <v>116</v>
      </c>
      <c r="ONJ93" s="363" t="s">
        <v>116</v>
      </c>
      <c r="ONK93" s="363" t="s">
        <v>116</v>
      </c>
      <c r="ONL93" s="363" t="s">
        <v>116</v>
      </c>
      <c r="ONM93" s="363" t="s">
        <v>116</v>
      </c>
      <c r="ONN93" s="363" t="s">
        <v>116</v>
      </c>
      <c r="ONO93" s="363" t="s">
        <v>116</v>
      </c>
      <c r="ONP93" s="363" t="s">
        <v>116</v>
      </c>
      <c r="ONQ93" s="363" t="s">
        <v>116</v>
      </c>
      <c r="ONR93" s="363" t="s">
        <v>116</v>
      </c>
      <c r="ONS93" s="363" t="s">
        <v>116</v>
      </c>
      <c r="ONT93" s="363" t="s">
        <v>116</v>
      </c>
      <c r="ONU93" s="363" t="s">
        <v>116</v>
      </c>
      <c r="ONV93" s="363" t="s">
        <v>116</v>
      </c>
      <c r="ONW93" s="363" t="s">
        <v>116</v>
      </c>
      <c r="ONX93" s="363" t="s">
        <v>116</v>
      </c>
      <c r="ONY93" s="363" t="s">
        <v>116</v>
      </c>
      <c r="ONZ93" s="363" t="s">
        <v>116</v>
      </c>
      <c r="OOA93" s="363" t="s">
        <v>116</v>
      </c>
      <c r="OOB93" s="363" t="s">
        <v>116</v>
      </c>
      <c r="OOC93" s="363" t="s">
        <v>116</v>
      </c>
      <c r="OOD93" s="363" t="s">
        <v>116</v>
      </c>
      <c r="OOE93" s="363" t="s">
        <v>116</v>
      </c>
      <c r="OOF93" s="363" t="s">
        <v>116</v>
      </c>
      <c r="OOG93" s="363" t="s">
        <v>116</v>
      </c>
      <c r="OOH93" s="363" t="s">
        <v>116</v>
      </c>
      <c r="OOI93" s="363" t="s">
        <v>116</v>
      </c>
      <c r="OOJ93" s="363" t="s">
        <v>116</v>
      </c>
      <c r="OOK93" s="363" t="s">
        <v>116</v>
      </c>
      <c r="OOL93" s="363" t="s">
        <v>116</v>
      </c>
      <c r="OOM93" s="363" t="s">
        <v>116</v>
      </c>
      <c r="OON93" s="363" t="s">
        <v>116</v>
      </c>
      <c r="OOO93" s="363" t="s">
        <v>116</v>
      </c>
      <c r="OOP93" s="363" t="s">
        <v>116</v>
      </c>
      <c r="OOQ93" s="363" t="s">
        <v>116</v>
      </c>
      <c r="OOR93" s="363" t="s">
        <v>116</v>
      </c>
      <c r="OOS93" s="363" t="s">
        <v>116</v>
      </c>
      <c r="OOT93" s="363" t="s">
        <v>116</v>
      </c>
      <c r="OOU93" s="363" t="s">
        <v>116</v>
      </c>
      <c r="OOV93" s="363" t="s">
        <v>116</v>
      </c>
      <c r="OOW93" s="363" t="s">
        <v>116</v>
      </c>
      <c r="OOX93" s="363" t="s">
        <v>116</v>
      </c>
      <c r="OOY93" s="363" t="s">
        <v>116</v>
      </c>
      <c r="OOZ93" s="363" t="s">
        <v>116</v>
      </c>
      <c r="OPA93" s="363" t="s">
        <v>116</v>
      </c>
      <c r="OPB93" s="363" t="s">
        <v>116</v>
      </c>
      <c r="OPC93" s="363" t="s">
        <v>116</v>
      </c>
      <c r="OPD93" s="363" t="s">
        <v>116</v>
      </c>
      <c r="OPE93" s="363" t="s">
        <v>116</v>
      </c>
      <c r="OPF93" s="363" t="s">
        <v>116</v>
      </c>
      <c r="OPG93" s="363" t="s">
        <v>116</v>
      </c>
      <c r="OPH93" s="363" t="s">
        <v>116</v>
      </c>
      <c r="OPI93" s="363" t="s">
        <v>116</v>
      </c>
      <c r="OPJ93" s="363" t="s">
        <v>116</v>
      </c>
      <c r="OPK93" s="363" t="s">
        <v>116</v>
      </c>
      <c r="OPL93" s="363" t="s">
        <v>116</v>
      </c>
      <c r="OPM93" s="363" t="s">
        <v>116</v>
      </c>
      <c r="OPN93" s="363" t="s">
        <v>116</v>
      </c>
      <c r="OPO93" s="363" t="s">
        <v>116</v>
      </c>
      <c r="OPP93" s="363" t="s">
        <v>116</v>
      </c>
      <c r="OPQ93" s="363" t="s">
        <v>116</v>
      </c>
      <c r="OPR93" s="363" t="s">
        <v>116</v>
      </c>
      <c r="OPS93" s="363" t="s">
        <v>116</v>
      </c>
      <c r="OPT93" s="363" t="s">
        <v>116</v>
      </c>
      <c r="OPU93" s="363" t="s">
        <v>116</v>
      </c>
      <c r="OPV93" s="363" t="s">
        <v>116</v>
      </c>
      <c r="OPW93" s="363" t="s">
        <v>116</v>
      </c>
      <c r="OPX93" s="363" t="s">
        <v>116</v>
      </c>
      <c r="OPY93" s="363" t="s">
        <v>116</v>
      </c>
      <c r="OPZ93" s="363" t="s">
        <v>116</v>
      </c>
      <c r="OQA93" s="363" t="s">
        <v>116</v>
      </c>
      <c r="OQB93" s="363" t="s">
        <v>116</v>
      </c>
      <c r="OQC93" s="363" t="s">
        <v>116</v>
      </c>
      <c r="OQD93" s="363" t="s">
        <v>116</v>
      </c>
      <c r="OQE93" s="363" t="s">
        <v>116</v>
      </c>
      <c r="OQF93" s="363" t="s">
        <v>116</v>
      </c>
      <c r="OQG93" s="363" t="s">
        <v>116</v>
      </c>
      <c r="OQH93" s="363" t="s">
        <v>116</v>
      </c>
      <c r="OQI93" s="363" t="s">
        <v>116</v>
      </c>
      <c r="OQJ93" s="363" t="s">
        <v>116</v>
      </c>
      <c r="OQK93" s="363" t="s">
        <v>116</v>
      </c>
      <c r="OQL93" s="363" t="s">
        <v>116</v>
      </c>
      <c r="OQM93" s="363" t="s">
        <v>116</v>
      </c>
      <c r="OQN93" s="363" t="s">
        <v>116</v>
      </c>
      <c r="OQO93" s="363" t="s">
        <v>116</v>
      </c>
      <c r="OQP93" s="363" t="s">
        <v>116</v>
      </c>
      <c r="OQQ93" s="363" t="s">
        <v>116</v>
      </c>
      <c r="OQR93" s="363" t="s">
        <v>116</v>
      </c>
      <c r="OQS93" s="363" t="s">
        <v>116</v>
      </c>
      <c r="OQT93" s="363" t="s">
        <v>116</v>
      </c>
      <c r="OQU93" s="363" t="s">
        <v>116</v>
      </c>
      <c r="OQV93" s="363" t="s">
        <v>116</v>
      </c>
      <c r="OQW93" s="363" t="s">
        <v>116</v>
      </c>
      <c r="OQX93" s="363" t="s">
        <v>116</v>
      </c>
      <c r="OQY93" s="363" t="s">
        <v>116</v>
      </c>
      <c r="OQZ93" s="363" t="s">
        <v>116</v>
      </c>
      <c r="ORA93" s="363" t="s">
        <v>116</v>
      </c>
      <c r="ORB93" s="363" t="s">
        <v>116</v>
      </c>
      <c r="ORC93" s="363" t="s">
        <v>116</v>
      </c>
      <c r="ORD93" s="363" t="s">
        <v>116</v>
      </c>
      <c r="ORE93" s="363" t="s">
        <v>116</v>
      </c>
      <c r="ORF93" s="363" t="s">
        <v>116</v>
      </c>
      <c r="ORG93" s="363" t="s">
        <v>116</v>
      </c>
      <c r="ORH93" s="363" t="s">
        <v>116</v>
      </c>
      <c r="ORI93" s="363" t="s">
        <v>116</v>
      </c>
      <c r="ORJ93" s="363" t="s">
        <v>116</v>
      </c>
      <c r="ORK93" s="363" t="s">
        <v>116</v>
      </c>
      <c r="ORL93" s="363" t="s">
        <v>116</v>
      </c>
      <c r="ORM93" s="363" t="s">
        <v>116</v>
      </c>
      <c r="ORN93" s="363" t="s">
        <v>116</v>
      </c>
      <c r="ORO93" s="363" t="s">
        <v>116</v>
      </c>
      <c r="ORP93" s="363" t="s">
        <v>116</v>
      </c>
      <c r="ORQ93" s="363" t="s">
        <v>116</v>
      </c>
      <c r="ORR93" s="363" t="s">
        <v>116</v>
      </c>
      <c r="ORS93" s="363" t="s">
        <v>116</v>
      </c>
      <c r="ORT93" s="363" t="s">
        <v>116</v>
      </c>
      <c r="ORU93" s="363" t="s">
        <v>116</v>
      </c>
      <c r="ORV93" s="363" t="s">
        <v>116</v>
      </c>
      <c r="ORW93" s="363" t="s">
        <v>116</v>
      </c>
      <c r="ORX93" s="363" t="s">
        <v>116</v>
      </c>
      <c r="ORY93" s="363" t="s">
        <v>116</v>
      </c>
      <c r="ORZ93" s="363" t="s">
        <v>116</v>
      </c>
      <c r="OSA93" s="363" t="s">
        <v>116</v>
      </c>
      <c r="OSB93" s="363" t="s">
        <v>116</v>
      </c>
      <c r="OSC93" s="363" t="s">
        <v>116</v>
      </c>
      <c r="OSD93" s="363" t="s">
        <v>116</v>
      </c>
      <c r="OSE93" s="363" t="s">
        <v>116</v>
      </c>
      <c r="OSF93" s="363" t="s">
        <v>116</v>
      </c>
      <c r="OSG93" s="363" t="s">
        <v>116</v>
      </c>
      <c r="OSH93" s="363" t="s">
        <v>116</v>
      </c>
      <c r="OSI93" s="363" t="s">
        <v>116</v>
      </c>
      <c r="OSJ93" s="363" t="s">
        <v>116</v>
      </c>
      <c r="OSK93" s="363" t="s">
        <v>116</v>
      </c>
      <c r="OSL93" s="363" t="s">
        <v>116</v>
      </c>
      <c r="OSM93" s="363" t="s">
        <v>116</v>
      </c>
      <c r="OSN93" s="363" t="s">
        <v>116</v>
      </c>
      <c r="OSO93" s="363" t="s">
        <v>116</v>
      </c>
      <c r="OSP93" s="363" t="s">
        <v>116</v>
      </c>
      <c r="OSQ93" s="363" t="s">
        <v>116</v>
      </c>
      <c r="OSR93" s="363" t="s">
        <v>116</v>
      </c>
      <c r="OSS93" s="363" t="s">
        <v>116</v>
      </c>
      <c r="OST93" s="363" t="s">
        <v>116</v>
      </c>
      <c r="OSU93" s="363" t="s">
        <v>116</v>
      </c>
      <c r="OSV93" s="363" t="s">
        <v>116</v>
      </c>
      <c r="OSW93" s="363" t="s">
        <v>116</v>
      </c>
      <c r="OSX93" s="363" t="s">
        <v>116</v>
      </c>
      <c r="OSY93" s="363" t="s">
        <v>116</v>
      </c>
      <c r="OSZ93" s="363" t="s">
        <v>116</v>
      </c>
      <c r="OTA93" s="363" t="s">
        <v>116</v>
      </c>
      <c r="OTB93" s="363" t="s">
        <v>116</v>
      </c>
      <c r="OTC93" s="363" t="s">
        <v>116</v>
      </c>
      <c r="OTD93" s="363" t="s">
        <v>116</v>
      </c>
      <c r="OTE93" s="363" t="s">
        <v>116</v>
      </c>
      <c r="OTF93" s="363" t="s">
        <v>116</v>
      </c>
      <c r="OTG93" s="363" t="s">
        <v>116</v>
      </c>
      <c r="OTH93" s="363" t="s">
        <v>116</v>
      </c>
      <c r="OTI93" s="363" t="s">
        <v>116</v>
      </c>
      <c r="OTJ93" s="363" t="s">
        <v>116</v>
      </c>
      <c r="OTK93" s="363" t="s">
        <v>116</v>
      </c>
      <c r="OTL93" s="363" t="s">
        <v>116</v>
      </c>
      <c r="OTM93" s="363" t="s">
        <v>116</v>
      </c>
      <c r="OTN93" s="363" t="s">
        <v>116</v>
      </c>
      <c r="OTO93" s="363" t="s">
        <v>116</v>
      </c>
      <c r="OTP93" s="363" t="s">
        <v>116</v>
      </c>
      <c r="OTQ93" s="363" t="s">
        <v>116</v>
      </c>
      <c r="OTR93" s="363" t="s">
        <v>116</v>
      </c>
      <c r="OTS93" s="363" t="s">
        <v>116</v>
      </c>
      <c r="OTT93" s="363" t="s">
        <v>116</v>
      </c>
      <c r="OTU93" s="363" t="s">
        <v>116</v>
      </c>
      <c r="OTV93" s="363" t="s">
        <v>116</v>
      </c>
      <c r="OTW93" s="363" t="s">
        <v>116</v>
      </c>
      <c r="OTX93" s="363" t="s">
        <v>116</v>
      </c>
      <c r="OTY93" s="363" t="s">
        <v>116</v>
      </c>
      <c r="OTZ93" s="363" t="s">
        <v>116</v>
      </c>
      <c r="OUA93" s="363" t="s">
        <v>116</v>
      </c>
      <c r="OUB93" s="363" t="s">
        <v>116</v>
      </c>
      <c r="OUC93" s="363" t="s">
        <v>116</v>
      </c>
      <c r="OUD93" s="363" t="s">
        <v>116</v>
      </c>
      <c r="OUE93" s="363" t="s">
        <v>116</v>
      </c>
      <c r="OUF93" s="363" t="s">
        <v>116</v>
      </c>
      <c r="OUG93" s="363" t="s">
        <v>116</v>
      </c>
      <c r="OUH93" s="363" t="s">
        <v>116</v>
      </c>
      <c r="OUI93" s="363" t="s">
        <v>116</v>
      </c>
      <c r="OUJ93" s="363" t="s">
        <v>116</v>
      </c>
      <c r="OUK93" s="363" t="s">
        <v>116</v>
      </c>
      <c r="OUL93" s="363" t="s">
        <v>116</v>
      </c>
      <c r="OUM93" s="363" t="s">
        <v>116</v>
      </c>
      <c r="OUN93" s="363" t="s">
        <v>116</v>
      </c>
      <c r="OUO93" s="363" t="s">
        <v>116</v>
      </c>
      <c r="OUP93" s="363" t="s">
        <v>116</v>
      </c>
      <c r="OUQ93" s="363" t="s">
        <v>116</v>
      </c>
      <c r="OUR93" s="363" t="s">
        <v>116</v>
      </c>
      <c r="OUS93" s="363" t="s">
        <v>116</v>
      </c>
      <c r="OUT93" s="363" t="s">
        <v>116</v>
      </c>
      <c r="OUU93" s="363" t="s">
        <v>116</v>
      </c>
      <c r="OUV93" s="363" t="s">
        <v>116</v>
      </c>
      <c r="OUW93" s="363" t="s">
        <v>116</v>
      </c>
      <c r="OUX93" s="363" t="s">
        <v>116</v>
      </c>
      <c r="OUY93" s="363" t="s">
        <v>116</v>
      </c>
      <c r="OUZ93" s="363" t="s">
        <v>116</v>
      </c>
      <c r="OVA93" s="363" t="s">
        <v>116</v>
      </c>
      <c r="OVB93" s="363" t="s">
        <v>116</v>
      </c>
      <c r="OVC93" s="363" t="s">
        <v>116</v>
      </c>
      <c r="OVD93" s="363" t="s">
        <v>116</v>
      </c>
      <c r="OVE93" s="363" t="s">
        <v>116</v>
      </c>
      <c r="OVF93" s="363" t="s">
        <v>116</v>
      </c>
      <c r="OVG93" s="363" t="s">
        <v>116</v>
      </c>
      <c r="OVH93" s="363" t="s">
        <v>116</v>
      </c>
      <c r="OVI93" s="363" t="s">
        <v>116</v>
      </c>
      <c r="OVJ93" s="363" t="s">
        <v>116</v>
      </c>
      <c r="OVK93" s="363" t="s">
        <v>116</v>
      </c>
      <c r="OVL93" s="363" t="s">
        <v>116</v>
      </c>
      <c r="OVM93" s="363" t="s">
        <v>116</v>
      </c>
      <c r="OVN93" s="363" t="s">
        <v>116</v>
      </c>
      <c r="OVO93" s="363" t="s">
        <v>116</v>
      </c>
      <c r="OVP93" s="363" t="s">
        <v>116</v>
      </c>
      <c r="OVQ93" s="363" t="s">
        <v>116</v>
      </c>
      <c r="OVR93" s="363" t="s">
        <v>116</v>
      </c>
      <c r="OVS93" s="363" t="s">
        <v>116</v>
      </c>
      <c r="OVT93" s="363" t="s">
        <v>116</v>
      </c>
      <c r="OVU93" s="363" t="s">
        <v>116</v>
      </c>
      <c r="OVV93" s="363" t="s">
        <v>116</v>
      </c>
      <c r="OVW93" s="363" t="s">
        <v>116</v>
      </c>
      <c r="OVX93" s="363" t="s">
        <v>116</v>
      </c>
      <c r="OVY93" s="363" t="s">
        <v>116</v>
      </c>
      <c r="OVZ93" s="363" t="s">
        <v>116</v>
      </c>
      <c r="OWA93" s="363" t="s">
        <v>116</v>
      </c>
      <c r="OWB93" s="363" t="s">
        <v>116</v>
      </c>
      <c r="OWC93" s="363" t="s">
        <v>116</v>
      </c>
      <c r="OWD93" s="363" t="s">
        <v>116</v>
      </c>
      <c r="OWE93" s="363" t="s">
        <v>116</v>
      </c>
      <c r="OWF93" s="363" t="s">
        <v>116</v>
      </c>
      <c r="OWG93" s="363" t="s">
        <v>116</v>
      </c>
      <c r="OWH93" s="363" t="s">
        <v>116</v>
      </c>
      <c r="OWI93" s="363" t="s">
        <v>116</v>
      </c>
      <c r="OWJ93" s="363" t="s">
        <v>116</v>
      </c>
      <c r="OWK93" s="363" t="s">
        <v>116</v>
      </c>
      <c r="OWL93" s="363" t="s">
        <v>116</v>
      </c>
      <c r="OWM93" s="363" t="s">
        <v>116</v>
      </c>
      <c r="OWN93" s="363" t="s">
        <v>116</v>
      </c>
      <c r="OWO93" s="363" t="s">
        <v>116</v>
      </c>
      <c r="OWP93" s="363" t="s">
        <v>116</v>
      </c>
      <c r="OWQ93" s="363" t="s">
        <v>116</v>
      </c>
      <c r="OWR93" s="363" t="s">
        <v>116</v>
      </c>
      <c r="OWS93" s="363" t="s">
        <v>116</v>
      </c>
      <c r="OWT93" s="363" t="s">
        <v>116</v>
      </c>
      <c r="OWU93" s="363" t="s">
        <v>116</v>
      </c>
      <c r="OWV93" s="363" t="s">
        <v>116</v>
      </c>
      <c r="OWW93" s="363" t="s">
        <v>116</v>
      </c>
      <c r="OWX93" s="363" t="s">
        <v>116</v>
      </c>
      <c r="OWY93" s="363" t="s">
        <v>116</v>
      </c>
      <c r="OWZ93" s="363" t="s">
        <v>116</v>
      </c>
      <c r="OXA93" s="363" t="s">
        <v>116</v>
      </c>
      <c r="OXB93" s="363" t="s">
        <v>116</v>
      </c>
      <c r="OXC93" s="363" t="s">
        <v>116</v>
      </c>
      <c r="OXD93" s="363" t="s">
        <v>116</v>
      </c>
      <c r="OXE93" s="363" t="s">
        <v>116</v>
      </c>
      <c r="OXF93" s="363" t="s">
        <v>116</v>
      </c>
      <c r="OXG93" s="363" t="s">
        <v>116</v>
      </c>
      <c r="OXH93" s="363" t="s">
        <v>116</v>
      </c>
      <c r="OXI93" s="363" t="s">
        <v>116</v>
      </c>
      <c r="OXJ93" s="363" t="s">
        <v>116</v>
      </c>
      <c r="OXK93" s="363" t="s">
        <v>116</v>
      </c>
      <c r="OXL93" s="363" t="s">
        <v>116</v>
      </c>
      <c r="OXM93" s="363" t="s">
        <v>116</v>
      </c>
      <c r="OXN93" s="363" t="s">
        <v>116</v>
      </c>
      <c r="OXO93" s="363" t="s">
        <v>116</v>
      </c>
      <c r="OXP93" s="363" t="s">
        <v>116</v>
      </c>
      <c r="OXQ93" s="363" t="s">
        <v>116</v>
      </c>
      <c r="OXR93" s="363" t="s">
        <v>116</v>
      </c>
      <c r="OXS93" s="363" t="s">
        <v>116</v>
      </c>
      <c r="OXT93" s="363" t="s">
        <v>116</v>
      </c>
      <c r="OXU93" s="363" t="s">
        <v>116</v>
      </c>
      <c r="OXV93" s="363" t="s">
        <v>116</v>
      </c>
      <c r="OXW93" s="363" t="s">
        <v>116</v>
      </c>
      <c r="OXX93" s="363" t="s">
        <v>116</v>
      </c>
      <c r="OXY93" s="363" t="s">
        <v>116</v>
      </c>
      <c r="OXZ93" s="363" t="s">
        <v>116</v>
      </c>
      <c r="OYA93" s="363" t="s">
        <v>116</v>
      </c>
      <c r="OYB93" s="363" t="s">
        <v>116</v>
      </c>
      <c r="OYC93" s="363" t="s">
        <v>116</v>
      </c>
      <c r="OYD93" s="363" t="s">
        <v>116</v>
      </c>
      <c r="OYE93" s="363" t="s">
        <v>116</v>
      </c>
      <c r="OYF93" s="363" t="s">
        <v>116</v>
      </c>
      <c r="OYG93" s="363" t="s">
        <v>116</v>
      </c>
      <c r="OYH93" s="363" t="s">
        <v>116</v>
      </c>
      <c r="OYI93" s="363" t="s">
        <v>116</v>
      </c>
      <c r="OYJ93" s="363" t="s">
        <v>116</v>
      </c>
      <c r="OYK93" s="363" t="s">
        <v>116</v>
      </c>
      <c r="OYL93" s="363" t="s">
        <v>116</v>
      </c>
      <c r="OYM93" s="363" t="s">
        <v>116</v>
      </c>
      <c r="OYN93" s="363" t="s">
        <v>116</v>
      </c>
      <c r="OYO93" s="363" t="s">
        <v>116</v>
      </c>
      <c r="OYP93" s="363" t="s">
        <v>116</v>
      </c>
      <c r="OYQ93" s="363" t="s">
        <v>116</v>
      </c>
      <c r="OYR93" s="363" t="s">
        <v>116</v>
      </c>
      <c r="OYS93" s="363" t="s">
        <v>116</v>
      </c>
      <c r="OYT93" s="363" t="s">
        <v>116</v>
      </c>
      <c r="OYU93" s="363" t="s">
        <v>116</v>
      </c>
      <c r="OYV93" s="363" t="s">
        <v>116</v>
      </c>
      <c r="OYW93" s="363" t="s">
        <v>116</v>
      </c>
      <c r="OYX93" s="363" t="s">
        <v>116</v>
      </c>
      <c r="OYY93" s="363" t="s">
        <v>116</v>
      </c>
      <c r="OYZ93" s="363" t="s">
        <v>116</v>
      </c>
      <c r="OZA93" s="363" t="s">
        <v>116</v>
      </c>
      <c r="OZB93" s="363" t="s">
        <v>116</v>
      </c>
      <c r="OZC93" s="363" t="s">
        <v>116</v>
      </c>
      <c r="OZD93" s="363" t="s">
        <v>116</v>
      </c>
      <c r="OZE93" s="363" t="s">
        <v>116</v>
      </c>
      <c r="OZF93" s="363" t="s">
        <v>116</v>
      </c>
      <c r="OZG93" s="363" t="s">
        <v>116</v>
      </c>
      <c r="OZH93" s="363" t="s">
        <v>116</v>
      </c>
      <c r="OZI93" s="363" t="s">
        <v>116</v>
      </c>
      <c r="OZJ93" s="363" t="s">
        <v>116</v>
      </c>
      <c r="OZK93" s="363" t="s">
        <v>116</v>
      </c>
      <c r="OZL93" s="363" t="s">
        <v>116</v>
      </c>
      <c r="OZM93" s="363" t="s">
        <v>116</v>
      </c>
      <c r="OZN93" s="363" t="s">
        <v>116</v>
      </c>
      <c r="OZO93" s="363" t="s">
        <v>116</v>
      </c>
      <c r="OZP93" s="363" t="s">
        <v>116</v>
      </c>
      <c r="OZQ93" s="363" t="s">
        <v>116</v>
      </c>
      <c r="OZR93" s="363" t="s">
        <v>116</v>
      </c>
      <c r="OZS93" s="363" t="s">
        <v>116</v>
      </c>
      <c r="OZT93" s="363" t="s">
        <v>116</v>
      </c>
      <c r="OZU93" s="363" t="s">
        <v>116</v>
      </c>
      <c r="OZV93" s="363" t="s">
        <v>116</v>
      </c>
      <c r="OZW93" s="363" t="s">
        <v>116</v>
      </c>
      <c r="OZX93" s="363" t="s">
        <v>116</v>
      </c>
      <c r="OZY93" s="363" t="s">
        <v>116</v>
      </c>
      <c r="OZZ93" s="363" t="s">
        <v>116</v>
      </c>
      <c r="PAA93" s="363" t="s">
        <v>116</v>
      </c>
      <c r="PAB93" s="363" t="s">
        <v>116</v>
      </c>
      <c r="PAC93" s="363" t="s">
        <v>116</v>
      </c>
      <c r="PAD93" s="363" t="s">
        <v>116</v>
      </c>
      <c r="PAE93" s="363" t="s">
        <v>116</v>
      </c>
      <c r="PAF93" s="363" t="s">
        <v>116</v>
      </c>
      <c r="PAG93" s="363" t="s">
        <v>116</v>
      </c>
      <c r="PAH93" s="363" t="s">
        <v>116</v>
      </c>
      <c r="PAI93" s="363" t="s">
        <v>116</v>
      </c>
      <c r="PAJ93" s="363" t="s">
        <v>116</v>
      </c>
      <c r="PAK93" s="363" t="s">
        <v>116</v>
      </c>
      <c r="PAL93" s="363" t="s">
        <v>116</v>
      </c>
      <c r="PAM93" s="363" t="s">
        <v>116</v>
      </c>
      <c r="PAN93" s="363" t="s">
        <v>116</v>
      </c>
      <c r="PAO93" s="363" t="s">
        <v>116</v>
      </c>
      <c r="PAP93" s="363" t="s">
        <v>116</v>
      </c>
      <c r="PAQ93" s="363" t="s">
        <v>116</v>
      </c>
      <c r="PAR93" s="363" t="s">
        <v>116</v>
      </c>
      <c r="PAS93" s="363" t="s">
        <v>116</v>
      </c>
      <c r="PAT93" s="363" t="s">
        <v>116</v>
      </c>
      <c r="PAU93" s="363" t="s">
        <v>116</v>
      </c>
      <c r="PAV93" s="363" t="s">
        <v>116</v>
      </c>
      <c r="PAW93" s="363" t="s">
        <v>116</v>
      </c>
      <c r="PAX93" s="363" t="s">
        <v>116</v>
      </c>
      <c r="PAY93" s="363" t="s">
        <v>116</v>
      </c>
      <c r="PAZ93" s="363" t="s">
        <v>116</v>
      </c>
      <c r="PBA93" s="363" t="s">
        <v>116</v>
      </c>
      <c r="PBB93" s="363" t="s">
        <v>116</v>
      </c>
      <c r="PBC93" s="363" t="s">
        <v>116</v>
      </c>
      <c r="PBD93" s="363" t="s">
        <v>116</v>
      </c>
      <c r="PBE93" s="363" t="s">
        <v>116</v>
      </c>
      <c r="PBF93" s="363" t="s">
        <v>116</v>
      </c>
      <c r="PBG93" s="363" t="s">
        <v>116</v>
      </c>
      <c r="PBH93" s="363" t="s">
        <v>116</v>
      </c>
      <c r="PBI93" s="363" t="s">
        <v>116</v>
      </c>
      <c r="PBJ93" s="363" t="s">
        <v>116</v>
      </c>
      <c r="PBK93" s="363" t="s">
        <v>116</v>
      </c>
      <c r="PBL93" s="363" t="s">
        <v>116</v>
      </c>
      <c r="PBM93" s="363" t="s">
        <v>116</v>
      </c>
      <c r="PBN93" s="363" t="s">
        <v>116</v>
      </c>
      <c r="PBO93" s="363" t="s">
        <v>116</v>
      </c>
      <c r="PBP93" s="363" t="s">
        <v>116</v>
      </c>
      <c r="PBQ93" s="363" t="s">
        <v>116</v>
      </c>
      <c r="PBR93" s="363" t="s">
        <v>116</v>
      </c>
      <c r="PBS93" s="363" t="s">
        <v>116</v>
      </c>
      <c r="PBT93" s="363" t="s">
        <v>116</v>
      </c>
      <c r="PBU93" s="363" t="s">
        <v>116</v>
      </c>
      <c r="PBV93" s="363" t="s">
        <v>116</v>
      </c>
      <c r="PBW93" s="363" t="s">
        <v>116</v>
      </c>
      <c r="PBX93" s="363" t="s">
        <v>116</v>
      </c>
      <c r="PBY93" s="363" t="s">
        <v>116</v>
      </c>
      <c r="PBZ93" s="363" t="s">
        <v>116</v>
      </c>
      <c r="PCA93" s="363" t="s">
        <v>116</v>
      </c>
      <c r="PCB93" s="363" t="s">
        <v>116</v>
      </c>
      <c r="PCC93" s="363" t="s">
        <v>116</v>
      </c>
      <c r="PCD93" s="363" t="s">
        <v>116</v>
      </c>
      <c r="PCE93" s="363" t="s">
        <v>116</v>
      </c>
      <c r="PCF93" s="363" t="s">
        <v>116</v>
      </c>
      <c r="PCG93" s="363" t="s">
        <v>116</v>
      </c>
      <c r="PCH93" s="363" t="s">
        <v>116</v>
      </c>
      <c r="PCI93" s="363" t="s">
        <v>116</v>
      </c>
      <c r="PCJ93" s="363" t="s">
        <v>116</v>
      </c>
      <c r="PCK93" s="363" t="s">
        <v>116</v>
      </c>
      <c r="PCL93" s="363" t="s">
        <v>116</v>
      </c>
      <c r="PCM93" s="363" t="s">
        <v>116</v>
      </c>
      <c r="PCN93" s="363" t="s">
        <v>116</v>
      </c>
      <c r="PCO93" s="363" t="s">
        <v>116</v>
      </c>
      <c r="PCP93" s="363" t="s">
        <v>116</v>
      </c>
      <c r="PCQ93" s="363" t="s">
        <v>116</v>
      </c>
      <c r="PCR93" s="363" t="s">
        <v>116</v>
      </c>
      <c r="PCS93" s="363" t="s">
        <v>116</v>
      </c>
      <c r="PCT93" s="363" t="s">
        <v>116</v>
      </c>
      <c r="PCU93" s="363" t="s">
        <v>116</v>
      </c>
      <c r="PCV93" s="363" t="s">
        <v>116</v>
      </c>
      <c r="PCW93" s="363" t="s">
        <v>116</v>
      </c>
      <c r="PCX93" s="363" t="s">
        <v>116</v>
      </c>
      <c r="PCY93" s="363" t="s">
        <v>116</v>
      </c>
      <c r="PCZ93" s="363" t="s">
        <v>116</v>
      </c>
      <c r="PDA93" s="363" t="s">
        <v>116</v>
      </c>
      <c r="PDB93" s="363" t="s">
        <v>116</v>
      </c>
      <c r="PDC93" s="363" t="s">
        <v>116</v>
      </c>
      <c r="PDD93" s="363" t="s">
        <v>116</v>
      </c>
      <c r="PDE93" s="363" t="s">
        <v>116</v>
      </c>
      <c r="PDF93" s="363" t="s">
        <v>116</v>
      </c>
      <c r="PDG93" s="363" t="s">
        <v>116</v>
      </c>
      <c r="PDH93" s="363" t="s">
        <v>116</v>
      </c>
      <c r="PDI93" s="363" t="s">
        <v>116</v>
      </c>
      <c r="PDJ93" s="363" t="s">
        <v>116</v>
      </c>
      <c r="PDK93" s="363" t="s">
        <v>116</v>
      </c>
      <c r="PDL93" s="363" t="s">
        <v>116</v>
      </c>
      <c r="PDM93" s="363" t="s">
        <v>116</v>
      </c>
      <c r="PDN93" s="363" t="s">
        <v>116</v>
      </c>
      <c r="PDO93" s="363" t="s">
        <v>116</v>
      </c>
      <c r="PDP93" s="363" t="s">
        <v>116</v>
      </c>
      <c r="PDQ93" s="363" t="s">
        <v>116</v>
      </c>
      <c r="PDR93" s="363" t="s">
        <v>116</v>
      </c>
      <c r="PDS93" s="363" t="s">
        <v>116</v>
      </c>
      <c r="PDT93" s="363" t="s">
        <v>116</v>
      </c>
      <c r="PDU93" s="363" t="s">
        <v>116</v>
      </c>
      <c r="PDV93" s="363" t="s">
        <v>116</v>
      </c>
      <c r="PDW93" s="363" t="s">
        <v>116</v>
      </c>
      <c r="PDX93" s="363" t="s">
        <v>116</v>
      </c>
      <c r="PDY93" s="363" t="s">
        <v>116</v>
      </c>
      <c r="PDZ93" s="363" t="s">
        <v>116</v>
      </c>
      <c r="PEA93" s="363" t="s">
        <v>116</v>
      </c>
      <c r="PEB93" s="363" t="s">
        <v>116</v>
      </c>
      <c r="PEC93" s="363" t="s">
        <v>116</v>
      </c>
      <c r="PED93" s="363" t="s">
        <v>116</v>
      </c>
      <c r="PEE93" s="363" t="s">
        <v>116</v>
      </c>
      <c r="PEF93" s="363" t="s">
        <v>116</v>
      </c>
      <c r="PEG93" s="363" t="s">
        <v>116</v>
      </c>
      <c r="PEH93" s="363" t="s">
        <v>116</v>
      </c>
      <c r="PEI93" s="363" t="s">
        <v>116</v>
      </c>
      <c r="PEJ93" s="363" t="s">
        <v>116</v>
      </c>
      <c r="PEK93" s="363" t="s">
        <v>116</v>
      </c>
      <c r="PEL93" s="363" t="s">
        <v>116</v>
      </c>
      <c r="PEM93" s="363" t="s">
        <v>116</v>
      </c>
      <c r="PEN93" s="363" t="s">
        <v>116</v>
      </c>
      <c r="PEO93" s="363" t="s">
        <v>116</v>
      </c>
      <c r="PEP93" s="363" t="s">
        <v>116</v>
      </c>
      <c r="PEQ93" s="363" t="s">
        <v>116</v>
      </c>
      <c r="PER93" s="363" t="s">
        <v>116</v>
      </c>
      <c r="PES93" s="363" t="s">
        <v>116</v>
      </c>
      <c r="PET93" s="363" t="s">
        <v>116</v>
      </c>
      <c r="PEU93" s="363" t="s">
        <v>116</v>
      </c>
      <c r="PEV93" s="363" t="s">
        <v>116</v>
      </c>
      <c r="PEW93" s="363" t="s">
        <v>116</v>
      </c>
      <c r="PEX93" s="363" t="s">
        <v>116</v>
      </c>
      <c r="PEY93" s="363" t="s">
        <v>116</v>
      </c>
      <c r="PEZ93" s="363" t="s">
        <v>116</v>
      </c>
      <c r="PFA93" s="363" t="s">
        <v>116</v>
      </c>
      <c r="PFB93" s="363" t="s">
        <v>116</v>
      </c>
      <c r="PFC93" s="363" t="s">
        <v>116</v>
      </c>
      <c r="PFD93" s="363" t="s">
        <v>116</v>
      </c>
      <c r="PFE93" s="363" t="s">
        <v>116</v>
      </c>
      <c r="PFF93" s="363" t="s">
        <v>116</v>
      </c>
      <c r="PFG93" s="363" t="s">
        <v>116</v>
      </c>
      <c r="PFH93" s="363" t="s">
        <v>116</v>
      </c>
      <c r="PFI93" s="363" t="s">
        <v>116</v>
      </c>
      <c r="PFJ93" s="363" t="s">
        <v>116</v>
      </c>
      <c r="PFK93" s="363" t="s">
        <v>116</v>
      </c>
      <c r="PFL93" s="363" t="s">
        <v>116</v>
      </c>
      <c r="PFM93" s="363" t="s">
        <v>116</v>
      </c>
      <c r="PFN93" s="363" t="s">
        <v>116</v>
      </c>
      <c r="PFO93" s="363" t="s">
        <v>116</v>
      </c>
      <c r="PFP93" s="363" t="s">
        <v>116</v>
      </c>
      <c r="PFQ93" s="363" t="s">
        <v>116</v>
      </c>
      <c r="PFR93" s="363" t="s">
        <v>116</v>
      </c>
      <c r="PFS93" s="363" t="s">
        <v>116</v>
      </c>
      <c r="PFT93" s="363" t="s">
        <v>116</v>
      </c>
      <c r="PFU93" s="363" t="s">
        <v>116</v>
      </c>
      <c r="PFV93" s="363" t="s">
        <v>116</v>
      </c>
      <c r="PFW93" s="363" t="s">
        <v>116</v>
      </c>
      <c r="PFX93" s="363" t="s">
        <v>116</v>
      </c>
      <c r="PFY93" s="363" t="s">
        <v>116</v>
      </c>
      <c r="PFZ93" s="363" t="s">
        <v>116</v>
      </c>
      <c r="PGA93" s="363" t="s">
        <v>116</v>
      </c>
      <c r="PGB93" s="363" t="s">
        <v>116</v>
      </c>
      <c r="PGC93" s="363" t="s">
        <v>116</v>
      </c>
      <c r="PGD93" s="363" t="s">
        <v>116</v>
      </c>
      <c r="PGE93" s="363" t="s">
        <v>116</v>
      </c>
      <c r="PGF93" s="363" t="s">
        <v>116</v>
      </c>
      <c r="PGG93" s="363" t="s">
        <v>116</v>
      </c>
      <c r="PGH93" s="363" t="s">
        <v>116</v>
      </c>
      <c r="PGI93" s="363" t="s">
        <v>116</v>
      </c>
      <c r="PGJ93" s="363" t="s">
        <v>116</v>
      </c>
      <c r="PGK93" s="363" t="s">
        <v>116</v>
      </c>
      <c r="PGL93" s="363" t="s">
        <v>116</v>
      </c>
      <c r="PGM93" s="363" t="s">
        <v>116</v>
      </c>
      <c r="PGN93" s="363" t="s">
        <v>116</v>
      </c>
      <c r="PGO93" s="363" t="s">
        <v>116</v>
      </c>
      <c r="PGP93" s="363" t="s">
        <v>116</v>
      </c>
      <c r="PGQ93" s="363" t="s">
        <v>116</v>
      </c>
      <c r="PGR93" s="363" t="s">
        <v>116</v>
      </c>
      <c r="PGS93" s="363" t="s">
        <v>116</v>
      </c>
      <c r="PGT93" s="363" t="s">
        <v>116</v>
      </c>
      <c r="PGU93" s="363" t="s">
        <v>116</v>
      </c>
      <c r="PGV93" s="363" t="s">
        <v>116</v>
      </c>
      <c r="PGW93" s="363" t="s">
        <v>116</v>
      </c>
      <c r="PGX93" s="363" t="s">
        <v>116</v>
      </c>
      <c r="PGY93" s="363" t="s">
        <v>116</v>
      </c>
      <c r="PGZ93" s="363" t="s">
        <v>116</v>
      </c>
      <c r="PHA93" s="363" t="s">
        <v>116</v>
      </c>
      <c r="PHB93" s="363" t="s">
        <v>116</v>
      </c>
      <c r="PHC93" s="363" t="s">
        <v>116</v>
      </c>
      <c r="PHD93" s="363" t="s">
        <v>116</v>
      </c>
      <c r="PHE93" s="363" t="s">
        <v>116</v>
      </c>
      <c r="PHF93" s="363" t="s">
        <v>116</v>
      </c>
      <c r="PHG93" s="363" t="s">
        <v>116</v>
      </c>
      <c r="PHH93" s="363" t="s">
        <v>116</v>
      </c>
      <c r="PHI93" s="363" t="s">
        <v>116</v>
      </c>
      <c r="PHJ93" s="363" t="s">
        <v>116</v>
      </c>
      <c r="PHK93" s="363" t="s">
        <v>116</v>
      </c>
      <c r="PHL93" s="363" t="s">
        <v>116</v>
      </c>
      <c r="PHM93" s="363" t="s">
        <v>116</v>
      </c>
      <c r="PHN93" s="363" t="s">
        <v>116</v>
      </c>
      <c r="PHO93" s="363" t="s">
        <v>116</v>
      </c>
      <c r="PHP93" s="363" t="s">
        <v>116</v>
      </c>
      <c r="PHQ93" s="363" t="s">
        <v>116</v>
      </c>
      <c r="PHR93" s="363" t="s">
        <v>116</v>
      </c>
      <c r="PHS93" s="363" t="s">
        <v>116</v>
      </c>
      <c r="PHT93" s="363" t="s">
        <v>116</v>
      </c>
      <c r="PHU93" s="363" t="s">
        <v>116</v>
      </c>
      <c r="PHV93" s="363" t="s">
        <v>116</v>
      </c>
      <c r="PHW93" s="363" t="s">
        <v>116</v>
      </c>
      <c r="PHX93" s="363" t="s">
        <v>116</v>
      </c>
      <c r="PHY93" s="363" t="s">
        <v>116</v>
      </c>
      <c r="PHZ93" s="363" t="s">
        <v>116</v>
      </c>
      <c r="PIA93" s="363" t="s">
        <v>116</v>
      </c>
      <c r="PIB93" s="363" t="s">
        <v>116</v>
      </c>
      <c r="PIC93" s="363" t="s">
        <v>116</v>
      </c>
      <c r="PID93" s="363" t="s">
        <v>116</v>
      </c>
      <c r="PIE93" s="363" t="s">
        <v>116</v>
      </c>
      <c r="PIF93" s="363" t="s">
        <v>116</v>
      </c>
      <c r="PIG93" s="363" t="s">
        <v>116</v>
      </c>
      <c r="PIH93" s="363" t="s">
        <v>116</v>
      </c>
      <c r="PII93" s="363" t="s">
        <v>116</v>
      </c>
      <c r="PIJ93" s="363" t="s">
        <v>116</v>
      </c>
      <c r="PIK93" s="363" t="s">
        <v>116</v>
      </c>
      <c r="PIL93" s="363" t="s">
        <v>116</v>
      </c>
      <c r="PIM93" s="363" t="s">
        <v>116</v>
      </c>
      <c r="PIN93" s="363" t="s">
        <v>116</v>
      </c>
      <c r="PIO93" s="363" t="s">
        <v>116</v>
      </c>
      <c r="PIP93" s="363" t="s">
        <v>116</v>
      </c>
      <c r="PIQ93" s="363" t="s">
        <v>116</v>
      </c>
      <c r="PIR93" s="363" t="s">
        <v>116</v>
      </c>
      <c r="PIS93" s="363" t="s">
        <v>116</v>
      </c>
      <c r="PIT93" s="363" t="s">
        <v>116</v>
      </c>
      <c r="PIU93" s="363" t="s">
        <v>116</v>
      </c>
      <c r="PIV93" s="363" t="s">
        <v>116</v>
      </c>
      <c r="PIW93" s="363" t="s">
        <v>116</v>
      </c>
      <c r="PIX93" s="363" t="s">
        <v>116</v>
      </c>
      <c r="PIY93" s="363" t="s">
        <v>116</v>
      </c>
      <c r="PIZ93" s="363" t="s">
        <v>116</v>
      </c>
      <c r="PJA93" s="363" t="s">
        <v>116</v>
      </c>
      <c r="PJB93" s="363" t="s">
        <v>116</v>
      </c>
      <c r="PJC93" s="363" t="s">
        <v>116</v>
      </c>
      <c r="PJD93" s="363" t="s">
        <v>116</v>
      </c>
      <c r="PJE93" s="363" t="s">
        <v>116</v>
      </c>
      <c r="PJF93" s="363" t="s">
        <v>116</v>
      </c>
      <c r="PJG93" s="363" t="s">
        <v>116</v>
      </c>
      <c r="PJH93" s="363" t="s">
        <v>116</v>
      </c>
      <c r="PJI93" s="363" t="s">
        <v>116</v>
      </c>
      <c r="PJJ93" s="363" t="s">
        <v>116</v>
      </c>
      <c r="PJK93" s="363" t="s">
        <v>116</v>
      </c>
      <c r="PJL93" s="363" t="s">
        <v>116</v>
      </c>
      <c r="PJM93" s="363" t="s">
        <v>116</v>
      </c>
      <c r="PJN93" s="363" t="s">
        <v>116</v>
      </c>
      <c r="PJO93" s="363" t="s">
        <v>116</v>
      </c>
      <c r="PJP93" s="363" t="s">
        <v>116</v>
      </c>
      <c r="PJQ93" s="363" t="s">
        <v>116</v>
      </c>
      <c r="PJR93" s="363" t="s">
        <v>116</v>
      </c>
      <c r="PJS93" s="363" t="s">
        <v>116</v>
      </c>
      <c r="PJT93" s="363" t="s">
        <v>116</v>
      </c>
      <c r="PJU93" s="363" t="s">
        <v>116</v>
      </c>
      <c r="PJV93" s="363" t="s">
        <v>116</v>
      </c>
      <c r="PJW93" s="363" t="s">
        <v>116</v>
      </c>
      <c r="PJX93" s="363" t="s">
        <v>116</v>
      </c>
      <c r="PJY93" s="363" t="s">
        <v>116</v>
      </c>
      <c r="PJZ93" s="363" t="s">
        <v>116</v>
      </c>
      <c r="PKA93" s="363" t="s">
        <v>116</v>
      </c>
      <c r="PKB93" s="363" t="s">
        <v>116</v>
      </c>
      <c r="PKC93" s="363" t="s">
        <v>116</v>
      </c>
      <c r="PKD93" s="363" t="s">
        <v>116</v>
      </c>
      <c r="PKE93" s="363" t="s">
        <v>116</v>
      </c>
      <c r="PKF93" s="363" t="s">
        <v>116</v>
      </c>
      <c r="PKG93" s="363" t="s">
        <v>116</v>
      </c>
      <c r="PKH93" s="363" t="s">
        <v>116</v>
      </c>
      <c r="PKI93" s="363" t="s">
        <v>116</v>
      </c>
      <c r="PKJ93" s="363" t="s">
        <v>116</v>
      </c>
      <c r="PKK93" s="363" t="s">
        <v>116</v>
      </c>
      <c r="PKL93" s="363" t="s">
        <v>116</v>
      </c>
      <c r="PKM93" s="363" t="s">
        <v>116</v>
      </c>
      <c r="PKN93" s="363" t="s">
        <v>116</v>
      </c>
      <c r="PKO93" s="363" t="s">
        <v>116</v>
      </c>
      <c r="PKP93" s="363" t="s">
        <v>116</v>
      </c>
      <c r="PKQ93" s="363" t="s">
        <v>116</v>
      </c>
      <c r="PKR93" s="363" t="s">
        <v>116</v>
      </c>
      <c r="PKS93" s="363" t="s">
        <v>116</v>
      </c>
      <c r="PKT93" s="363" t="s">
        <v>116</v>
      </c>
      <c r="PKU93" s="363" t="s">
        <v>116</v>
      </c>
      <c r="PKV93" s="363" t="s">
        <v>116</v>
      </c>
      <c r="PKW93" s="363" t="s">
        <v>116</v>
      </c>
      <c r="PKX93" s="363" t="s">
        <v>116</v>
      </c>
      <c r="PKY93" s="363" t="s">
        <v>116</v>
      </c>
      <c r="PKZ93" s="363" t="s">
        <v>116</v>
      </c>
      <c r="PLA93" s="363" t="s">
        <v>116</v>
      </c>
      <c r="PLB93" s="363" t="s">
        <v>116</v>
      </c>
      <c r="PLC93" s="363" t="s">
        <v>116</v>
      </c>
      <c r="PLD93" s="363" t="s">
        <v>116</v>
      </c>
      <c r="PLE93" s="363" t="s">
        <v>116</v>
      </c>
      <c r="PLF93" s="363" t="s">
        <v>116</v>
      </c>
      <c r="PLG93" s="363" t="s">
        <v>116</v>
      </c>
      <c r="PLH93" s="363" t="s">
        <v>116</v>
      </c>
      <c r="PLI93" s="363" t="s">
        <v>116</v>
      </c>
      <c r="PLJ93" s="363" t="s">
        <v>116</v>
      </c>
      <c r="PLK93" s="363" t="s">
        <v>116</v>
      </c>
      <c r="PLL93" s="363" t="s">
        <v>116</v>
      </c>
      <c r="PLM93" s="363" t="s">
        <v>116</v>
      </c>
      <c r="PLN93" s="363" t="s">
        <v>116</v>
      </c>
      <c r="PLO93" s="363" t="s">
        <v>116</v>
      </c>
      <c r="PLP93" s="363" t="s">
        <v>116</v>
      </c>
      <c r="PLQ93" s="363" t="s">
        <v>116</v>
      </c>
      <c r="PLR93" s="363" t="s">
        <v>116</v>
      </c>
      <c r="PLS93" s="363" t="s">
        <v>116</v>
      </c>
      <c r="PLT93" s="363" t="s">
        <v>116</v>
      </c>
      <c r="PLU93" s="363" t="s">
        <v>116</v>
      </c>
      <c r="PLV93" s="363" t="s">
        <v>116</v>
      </c>
      <c r="PLW93" s="363" t="s">
        <v>116</v>
      </c>
      <c r="PLX93" s="363" t="s">
        <v>116</v>
      </c>
      <c r="PLY93" s="363" t="s">
        <v>116</v>
      </c>
      <c r="PLZ93" s="363" t="s">
        <v>116</v>
      </c>
      <c r="PMA93" s="363" t="s">
        <v>116</v>
      </c>
      <c r="PMB93" s="363" t="s">
        <v>116</v>
      </c>
      <c r="PMC93" s="363" t="s">
        <v>116</v>
      </c>
      <c r="PMD93" s="363" t="s">
        <v>116</v>
      </c>
      <c r="PME93" s="363" t="s">
        <v>116</v>
      </c>
      <c r="PMF93" s="363" t="s">
        <v>116</v>
      </c>
      <c r="PMG93" s="363" t="s">
        <v>116</v>
      </c>
      <c r="PMH93" s="363" t="s">
        <v>116</v>
      </c>
      <c r="PMI93" s="363" t="s">
        <v>116</v>
      </c>
      <c r="PMJ93" s="363" t="s">
        <v>116</v>
      </c>
      <c r="PMK93" s="363" t="s">
        <v>116</v>
      </c>
      <c r="PML93" s="363" t="s">
        <v>116</v>
      </c>
      <c r="PMM93" s="363" t="s">
        <v>116</v>
      </c>
      <c r="PMN93" s="363" t="s">
        <v>116</v>
      </c>
      <c r="PMO93" s="363" t="s">
        <v>116</v>
      </c>
      <c r="PMP93" s="363" t="s">
        <v>116</v>
      </c>
      <c r="PMQ93" s="363" t="s">
        <v>116</v>
      </c>
      <c r="PMR93" s="363" t="s">
        <v>116</v>
      </c>
      <c r="PMS93" s="363" t="s">
        <v>116</v>
      </c>
      <c r="PMT93" s="363" t="s">
        <v>116</v>
      </c>
      <c r="PMU93" s="363" t="s">
        <v>116</v>
      </c>
      <c r="PMV93" s="363" t="s">
        <v>116</v>
      </c>
      <c r="PMW93" s="363" t="s">
        <v>116</v>
      </c>
      <c r="PMX93" s="363" t="s">
        <v>116</v>
      </c>
      <c r="PMY93" s="363" t="s">
        <v>116</v>
      </c>
      <c r="PMZ93" s="363" t="s">
        <v>116</v>
      </c>
      <c r="PNA93" s="363" t="s">
        <v>116</v>
      </c>
      <c r="PNB93" s="363" t="s">
        <v>116</v>
      </c>
      <c r="PNC93" s="363" t="s">
        <v>116</v>
      </c>
      <c r="PND93" s="363" t="s">
        <v>116</v>
      </c>
      <c r="PNE93" s="363" t="s">
        <v>116</v>
      </c>
      <c r="PNF93" s="363" t="s">
        <v>116</v>
      </c>
      <c r="PNG93" s="363" t="s">
        <v>116</v>
      </c>
      <c r="PNH93" s="363" t="s">
        <v>116</v>
      </c>
      <c r="PNI93" s="363" t="s">
        <v>116</v>
      </c>
      <c r="PNJ93" s="363" t="s">
        <v>116</v>
      </c>
      <c r="PNK93" s="363" t="s">
        <v>116</v>
      </c>
      <c r="PNL93" s="363" t="s">
        <v>116</v>
      </c>
      <c r="PNM93" s="363" t="s">
        <v>116</v>
      </c>
      <c r="PNN93" s="363" t="s">
        <v>116</v>
      </c>
      <c r="PNO93" s="363" t="s">
        <v>116</v>
      </c>
      <c r="PNP93" s="363" t="s">
        <v>116</v>
      </c>
      <c r="PNQ93" s="363" t="s">
        <v>116</v>
      </c>
      <c r="PNR93" s="363" t="s">
        <v>116</v>
      </c>
      <c r="PNS93" s="363" t="s">
        <v>116</v>
      </c>
      <c r="PNT93" s="363" t="s">
        <v>116</v>
      </c>
      <c r="PNU93" s="363" t="s">
        <v>116</v>
      </c>
      <c r="PNV93" s="363" t="s">
        <v>116</v>
      </c>
      <c r="PNW93" s="363" t="s">
        <v>116</v>
      </c>
      <c r="PNX93" s="363" t="s">
        <v>116</v>
      </c>
      <c r="PNY93" s="363" t="s">
        <v>116</v>
      </c>
      <c r="PNZ93" s="363" t="s">
        <v>116</v>
      </c>
      <c r="POA93" s="363" t="s">
        <v>116</v>
      </c>
      <c r="POB93" s="363" t="s">
        <v>116</v>
      </c>
      <c r="POC93" s="363" t="s">
        <v>116</v>
      </c>
      <c r="POD93" s="363" t="s">
        <v>116</v>
      </c>
      <c r="POE93" s="363" t="s">
        <v>116</v>
      </c>
      <c r="POF93" s="363" t="s">
        <v>116</v>
      </c>
      <c r="POG93" s="363" t="s">
        <v>116</v>
      </c>
      <c r="POH93" s="363" t="s">
        <v>116</v>
      </c>
      <c r="POI93" s="363" t="s">
        <v>116</v>
      </c>
      <c r="POJ93" s="363" t="s">
        <v>116</v>
      </c>
      <c r="POK93" s="363" t="s">
        <v>116</v>
      </c>
      <c r="POL93" s="363" t="s">
        <v>116</v>
      </c>
      <c r="POM93" s="363" t="s">
        <v>116</v>
      </c>
      <c r="PON93" s="363" t="s">
        <v>116</v>
      </c>
      <c r="POO93" s="363" t="s">
        <v>116</v>
      </c>
      <c r="POP93" s="363" t="s">
        <v>116</v>
      </c>
      <c r="POQ93" s="363" t="s">
        <v>116</v>
      </c>
      <c r="POR93" s="363" t="s">
        <v>116</v>
      </c>
      <c r="POS93" s="363" t="s">
        <v>116</v>
      </c>
      <c r="POT93" s="363" t="s">
        <v>116</v>
      </c>
      <c r="POU93" s="363" t="s">
        <v>116</v>
      </c>
      <c r="POV93" s="363" t="s">
        <v>116</v>
      </c>
      <c r="POW93" s="363" t="s">
        <v>116</v>
      </c>
      <c r="POX93" s="363" t="s">
        <v>116</v>
      </c>
      <c r="POY93" s="363" t="s">
        <v>116</v>
      </c>
      <c r="POZ93" s="363" t="s">
        <v>116</v>
      </c>
      <c r="PPA93" s="363" t="s">
        <v>116</v>
      </c>
      <c r="PPB93" s="363" t="s">
        <v>116</v>
      </c>
      <c r="PPC93" s="363" t="s">
        <v>116</v>
      </c>
      <c r="PPD93" s="363" t="s">
        <v>116</v>
      </c>
      <c r="PPE93" s="363" t="s">
        <v>116</v>
      </c>
      <c r="PPF93" s="363" t="s">
        <v>116</v>
      </c>
      <c r="PPG93" s="363" t="s">
        <v>116</v>
      </c>
      <c r="PPH93" s="363" t="s">
        <v>116</v>
      </c>
      <c r="PPI93" s="363" t="s">
        <v>116</v>
      </c>
      <c r="PPJ93" s="363" t="s">
        <v>116</v>
      </c>
      <c r="PPK93" s="363" t="s">
        <v>116</v>
      </c>
      <c r="PPL93" s="363" t="s">
        <v>116</v>
      </c>
      <c r="PPM93" s="363" t="s">
        <v>116</v>
      </c>
      <c r="PPN93" s="363" t="s">
        <v>116</v>
      </c>
      <c r="PPO93" s="363" t="s">
        <v>116</v>
      </c>
      <c r="PPP93" s="363" t="s">
        <v>116</v>
      </c>
      <c r="PPQ93" s="363" t="s">
        <v>116</v>
      </c>
      <c r="PPR93" s="363" t="s">
        <v>116</v>
      </c>
      <c r="PPS93" s="363" t="s">
        <v>116</v>
      </c>
      <c r="PPT93" s="363" t="s">
        <v>116</v>
      </c>
      <c r="PPU93" s="363" t="s">
        <v>116</v>
      </c>
      <c r="PPV93" s="363" t="s">
        <v>116</v>
      </c>
      <c r="PPW93" s="363" t="s">
        <v>116</v>
      </c>
      <c r="PPX93" s="363" t="s">
        <v>116</v>
      </c>
      <c r="PPY93" s="363" t="s">
        <v>116</v>
      </c>
      <c r="PPZ93" s="363" t="s">
        <v>116</v>
      </c>
      <c r="PQA93" s="363" t="s">
        <v>116</v>
      </c>
      <c r="PQB93" s="363" t="s">
        <v>116</v>
      </c>
      <c r="PQC93" s="363" t="s">
        <v>116</v>
      </c>
      <c r="PQD93" s="363" t="s">
        <v>116</v>
      </c>
      <c r="PQE93" s="363" t="s">
        <v>116</v>
      </c>
      <c r="PQF93" s="363" t="s">
        <v>116</v>
      </c>
      <c r="PQG93" s="363" t="s">
        <v>116</v>
      </c>
      <c r="PQH93" s="363" t="s">
        <v>116</v>
      </c>
      <c r="PQI93" s="363" t="s">
        <v>116</v>
      </c>
      <c r="PQJ93" s="363" t="s">
        <v>116</v>
      </c>
      <c r="PQK93" s="363" t="s">
        <v>116</v>
      </c>
      <c r="PQL93" s="363" t="s">
        <v>116</v>
      </c>
      <c r="PQM93" s="363" t="s">
        <v>116</v>
      </c>
      <c r="PQN93" s="363" t="s">
        <v>116</v>
      </c>
      <c r="PQO93" s="363" t="s">
        <v>116</v>
      </c>
      <c r="PQP93" s="363" t="s">
        <v>116</v>
      </c>
      <c r="PQQ93" s="363" t="s">
        <v>116</v>
      </c>
      <c r="PQR93" s="363" t="s">
        <v>116</v>
      </c>
      <c r="PQS93" s="363" t="s">
        <v>116</v>
      </c>
      <c r="PQT93" s="363" t="s">
        <v>116</v>
      </c>
      <c r="PQU93" s="363" t="s">
        <v>116</v>
      </c>
      <c r="PQV93" s="363" t="s">
        <v>116</v>
      </c>
      <c r="PQW93" s="363" t="s">
        <v>116</v>
      </c>
      <c r="PQX93" s="363" t="s">
        <v>116</v>
      </c>
      <c r="PQY93" s="363" t="s">
        <v>116</v>
      </c>
      <c r="PQZ93" s="363" t="s">
        <v>116</v>
      </c>
      <c r="PRA93" s="363" t="s">
        <v>116</v>
      </c>
      <c r="PRB93" s="363" t="s">
        <v>116</v>
      </c>
      <c r="PRC93" s="363" t="s">
        <v>116</v>
      </c>
      <c r="PRD93" s="363" t="s">
        <v>116</v>
      </c>
      <c r="PRE93" s="363" t="s">
        <v>116</v>
      </c>
      <c r="PRF93" s="363" t="s">
        <v>116</v>
      </c>
      <c r="PRG93" s="363" t="s">
        <v>116</v>
      </c>
      <c r="PRH93" s="363" t="s">
        <v>116</v>
      </c>
      <c r="PRI93" s="363" t="s">
        <v>116</v>
      </c>
      <c r="PRJ93" s="363" t="s">
        <v>116</v>
      </c>
      <c r="PRK93" s="363" t="s">
        <v>116</v>
      </c>
      <c r="PRL93" s="363" t="s">
        <v>116</v>
      </c>
      <c r="PRM93" s="363" t="s">
        <v>116</v>
      </c>
      <c r="PRN93" s="363" t="s">
        <v>116</v>
      </c>
      <c r="PRO93" s="363" t="s">
        <v>116</v>
      </c>
      <c r="PRP93" s="363" t="s">
        <v>116</v>
      </c>
      <c r="PRQ93" s="363" t="s">
        <v>116</v>
      </c>
      <c r="PRR93" s="363" t="s">
        <v>116</v>
      </c>
      <c r="PRS93" s="363" t="s">
        <v>116</v>
      </c>
      <c r="PRT93" s="363" t="s">
        <v>116</v>
      </c>
      <c r="PRU93" s="363" t="s">
        <v>116</v>
      </c>
      <c r="PRV93" s="363" t="s">
        <v>116</v>
      </c>
      <c r="PRW93" s="363" t="s">
        <v>116</v>
      </c>
      <c r="PRX93" s="363" t="s">
        <v>116</v>
      </c>
      <c r="PRY93" s="363" t="s">
        <v>116</v>
      </c>
      <c r="PRZ93" s="363" t="s">
        <v>116</v>
      </c>
      <c r="PSA93" s="363" t="s">
        <v>116</v>
      </c>
      <c r="PSB93" s="363" t="s">
        <v>116</v>
      </c>
      <c r="PSC93" s="363" t="s">
        <v>116</v>
      </c>
      <c r="PSD93" s="363" t="s">
        <v>116</v>
      </c>
      <c r="PSE93" s="363" t="s">
        <v>116</v>
      </c>
      <c r="PSF93" s="363" t="s">
        <v>116</v>
      </c>
      <c r="PSG93" s="363" t="s">
        <v>116</v>
      </c>
      <c r="PSH93" s="363" t="s">
        <v>116</v>
      </c>
      <c r="PSI93" s="363" t="s">
        <v>116</v>
      </c>
      <c r="PSJ93" s="363" t="s">
        <v>116</v>
      </c>
      <c r="PSK93" s="363" t="s">
        <v>116</v>
      </c>
      <c r="PSL93" s="363" t="s">
        <v>116</v>
      </c>
      <c r="PSM93" s="363" t="s">
        <v>116</v>
      </c>
      <c r="PSN93" s="363" t="s">
        <v>116</v>
      </c>
      <c r="PSO93" s="363" t="s">
        <v>116</v>
      </c>
      <c r="PSP93" s="363" t="s">
        <v>116</v>
      </c>
      <c r="PSQ93" s="363" t="s">
        <v>116</v>
      </c>
      <c r="PSR93" s="363" t="s">
        <v>116</v>
      </c>
      <c r="PSS93" s="363" t="s">
        <v>116</v>
      </c>
      <c r="PST93" s="363" t="s">
        <v>116</v>
      </c>
      <c r="PSU93" s="363" t="s">
        <v>116</v>
      </c>
      <c r="PSV93" s="363" t="s">
        <v>116</v>
      </c>
      <c r="PSW93" s="363" t="s">
        <v>116</v>
      </c>
      <c r="PSX93" s="363" t="s">
        <v>116</v>
      </c>
      <c r="PSY93" s="363" t="s">
        <v>116</v>
      </c>
      <c r="PSZ93" s="363" t="s">
        <v>116</v>
      </c>
      <c r="PTA93" s="363" t="s">
        <v>116</v>
      </c>
      <c r="PTB93" s="363" t="s">
        <v>116</v>
      </c>
      <c r="PTC93" s="363" t="s">
        <v>116</v>
      </c>
      <c r="PTD93" s="363" t="s">
        <v>116</v>
      </c>
      <c r="PTE93" s="363" t="s">
        <v>116</v>
      </c>
      <c r="PTF93" s="363" t="s">
        <v>116</v>
      </c>
      <c r="PTG93" s="363" t="s">
        <v>116</v>
      </c>
      <c r="PTH93" s="363" t="s">
        <v>116</v>
      </c>
      <c r="PTI93" s="363" t="s">
        <v>116</v>
      </c>
      <c r="PTJ93" s="363" t="s">
        <v>116</v>
      </c>
      <c r="PTK93" s="363" t="s">
        <v>116</v>
      </c>
      <c r="PTL93" s="363" t="s">
        <v>116</v>
      </c>
      <c r="PTM93" s="363" t="s">
        <v>116</v>
      </c>
      <c r="PTN93" s="363" t="s">
        <v>116</v>
      </c>
      <c r="PTO93" s="363" t="s">
        <v>116</v>
      </c>
      <c r="PTP93" s="363" t="s">
        <v>116</v>
      </c>
      <c r="PTQ93" s="363" t="s">
        <v>116</v>
      </c>
      <c r="PTR93" s="363" t="s">
        <v>116</v>
      </c>
      <c r="PTS93" s="363" t="s">
        <v>116</v>
      </c>
      <c r="PTT93" s="363" t="s">
        <v>116</v>
      </c>
      <c r="PTU93" s="363" t="s">
        <v>116</v>
      </c>
      <c r="PTV93" s="363" t="s">
        <v>116</v>
      </c>
      <c r="PTW93" s="363" t="s">
        <v>116</v>
      </c>
      <c r="PTX93" s="363" t="s">
        <v>116</v>
      </c>
      <c r="PTY93" s="363" t="s">
        <v>116</v>
      </c>
      <c r="PTZ93" s="363" t="s">
        <v>116</v>
      </c>
      <c r="PUA93" s="363" t="s">
        <v>116</v>
      </c>
      <c r="PUB93" s="363" t="s">
        <v>116</v>
      </c>
      <c r="PUC93" s="363" t="s">
        <v>116</v>
      </c>
      <c r="PUD93" s="363" t="s">
        <v>116</v>
      </c>
      <c r="PUE93" s="363" t="s">
        <v>116</v>
      </c>
      <c r="PUF93" s="363" t="s">
        <v>116</v>
      </c>
      <c r="PUG93" s="363" t="s">
        <v>116</v>
      </c>
      <c r="PUH93" s="363" t="s">
        <v>116</v>
      </c>
      <c r="PUI93" s="363" t="s">
        <v>116</v>
      </c>
      <c r="PUJ93" s="363" t="s">
        <v>116</v>
      </c>
      <c r="PUK93" s="363" t="s">
        <v>116</v>
      </c>
      <c r="PUL93" s="363" t="s">
        <v>116</v>
      </c>
      <c r="PUM93" s="363" t="s">
        <v>116</v>
      </c>
      <c r="PUN93" s="363" t="s">
        <v>116</v>
      </c>
      <c r="PUO93" s="363" t="s">
        <v>116</v>
      </c>
      <c r="PUP93" s="363" t="s">
        <v>116</v>
      </c>
      <c r="PUQ93" s="363" t="s">
        <v>116</v>
      </c>
      <c r="PUR93" s="363" t="s">
        <v>116</v>
      </c>
      <c r="PUS93" s="363" t="s">
        <v>116</v>
      </c>
      <c r="PUT93" s="363" t="s">
        <v>116</v>
      </c>
      <c r="PUU93" s="363" t="s">
        <v>116</v>
      </c>
      <c r="PUV93" s="363" t="s">
        <v>116</v>
      </c>
      <c r="PUW93" s="363" t="s">
        <v>116</v>
      </c>
      <c r="PUX93" s="363" t="s">
        <v>116</v>
      </c>
      <c r="PUY93" s="363" t="s">
        <v>116</v>
      </c>
      <c r="PUZ93" s="363" t="s">
        <v>116</v>
      </c>
      <c r="PVA93" s="363" t="s">
        <v>116</v>
      </c>
      <c r="PVB93" s="363" t="s">
        <v>116</v>
      </c>
      <c r="PVC93" s="363" t="s">
        <v>116</v>
      </c>
      <c r="PVD93" s="363" t="s">
        <v>116</v>
      </c>
      <c r="PVE93" s="363" t="s">
        <v>116</v>
      </c>
      <c r="PVF93" s="363" t="s">
        <v>116</v>
      </c>
      <c r="PVG93" s="363" t="s">
        <v>116</v>
      </c>
      <c r="PVH93" s="363" t="s">
        <v>116</v>
      </c>
      <c r="PVI93" s="363" t="s">
        <v>116</v>
      </c>
      <c r="PVJ93" s="363" t="s">
        <v>116</v>
      </c>
      <c r="PVK93" s="363" t="s">
        <v>116</v>
      </c>
      <c r="PVL93" s="363" t="s">
        <v>116</v>
      </c>
      <c r="PVM93" s="363" t="s">
        <v>116</v>
      </c>
      <c r="PVN93" s="363" t="s">
        <v>116</v>
      </c>
      <c r="PVO93" s="363" t="s">
        <v>116</v>
      </c>
      <c r="PVP93" s="363" t="s">
        <v>116</v>
      </c>
      <c r="PVQ93" s="363" t="s">
        <v>116</v>
      </c>
      <c r="PVR93" s="363" t="s">
        <v>116</v>
      </c>
      <c r="PVS93" s="363" t="s">
        <v>116</v>
      </c>
      <c r="PVT93" s="363" t="s">
        <v>116</v>
      </c>
      <c r="PVU93" s="363" t="s">
        <v>116</v>
      </c>
      <c r="PVV93" s="363" t="s">
        <v>116</v>
      </c>
      <c r="PVW93" s="363" t="s">
        <v>116</v>
      </c>
      <c r="PVX93" s="363" t="s">
        <v>116</v>
      </c>
      <c r="PVY93" s="363" t="s">
        <v>116</v>
      </c>
      <c r="PVZ93" s="363" t="s">
        <v>116</v>
      </c>
      <c r="PWA93" s="363" t="s">
        <v>116</v>
      </c>
      <c r="PWB93" s="363" t="s">
        <v>116</v>
      </c>
      <c r="PWC93" s="363" t="s">
        <v>116</v>
      </c>
      <c r="PWD93" s="363" t="s">
        <v>116</v>
      </c>
      <c r="PWE93" s="363" t="s">
        <v>116</v>
      </c>
      <c r="PWF93" s="363" t="s">
        <v>116</v>
      </c>
      <c r="PWG93" s="363" t="s">
        <v>116</v>
      </c>
      <c r="PWH93" s="363" t="s">
        <v>116</v>
      </c>
      <c r="PWI93" s="363" t="s">
        <v>116</v>
      </c>
      <c r="PWJ93" s="363" t="s">
        <v>116</v>
      </c>
      <c r="PWK93" s="363" t="s">
        <v>116</v>
      </c>
      <c r="PWL93" s="363" t="s">
        <v>116</v>
      </c>
      <c r="PWM93" s="363" t="s">
        <v>116</v>
      </c>
      <c r="PWN93" s="363" t="s">
        <v>116</v>
      </c>
      <c r="PWO93" s="363" t="s">
        <v>116</v>
      </c>
      <c r="PWP93" s="363" t="s">
        <v>116</v>
      </c>
      <c r="PWQ93" s="363" t="s">
        <v>116</v>
      </c>
      <c r="PWR93" s="363" t="s">
        <v>116</v>
      </c>
      <c r="PWS93" s="363" t="s">
        <v>116</v>
      </c>
      <c r="PWT93" s="363" t="s">
        <v>116</v>
      </c>
      <c r="PWU93" s="363" t="s">
        <v>116</v>
      </c>
      <c r="PWV93" s="363" t="s">
        <v>116</v>
      </c>
      <c r="PWW93" s="363" t="s">
        <v>116</v>
      </c>
      <c r="PWX93" s="363" t="s">
        <v>116</v>
      </c>
      <c r="PWY93" s="363" t="s">
        <v>116</v>
      </c>
      <c r="PWZ93" s="363" t="s">
        <v>116</v>
      </c>
      <c r="PXA93" s="363" t="s">
        <v>116</v>
      </c>
      <c r="PXB93" s="363" t="s">
        <v>116</v>
      </c>
      <c r="PXC93" s="363" t="s">
        <v>116</v>
      </c>
      <c r="PXD93" s="363" t="s">
        <v>116</v>
      </c>
      <c r="PXE93" s="363" t="s">
        <v>116</v>
      </c>
      <c r="PXF93" s="363" t="s">
        <v>116</v>
      </c>
      <c r="PXG93" s="363" t="s">
        <v>116</v>
      </c>
      <c r="PXH93" s="363" t="s">
        <v>116</v>
      </c>
      <c r="PXI93" s="363" t="s">
        <v>116</v>
      </c>
      <c r="PXJ93" s="363" t="s">
        <v>116</v>
      </c>
      <c r="PXK93" s="363" t="s">
        <v>116</v>
      </c>
      <c r="PXL93" s="363" t="s">
        <v>116</v>
      </c>
      <c r="PXM93" s="363" t="s">
        <v>116</v>
      </c>
      <c r="PXN93" s="363" t="s">
        <v>116</v>
      </c>
      <c r="PXO93" s="363" t="s">
        <v>116</v>
      </c>
      <c r="PXP93" s="363" t="s">
        <v>116</v>
      </c>
      <c r="PXQ93" s="363" t="s">
        <v>116</v>
      </c>
      <c r="PXR93" s="363" t="s">
        <v>116</v>
      </c>
      <c r="PXS93" s="363" t="s">
        <v>116</v>
      </c>
      <c r="PXT93" s="363" t="s">
        <v>116</v>
      </c>
      <c r="PXU93" s="363" t="s">
        <v>116</v>
      </c>
      <c r="PXV93" s="363" t="s">
        <v>116</v>
      </c>
      <c r="PXW93" s="363" t="s">
        <v>116</v>
      </c>
      <c r="PXX93" s="363" t="s">
        <v>116</v>
      </c>
      <c r="PXY93" s="363" t="s">
        <v>116</v>
      </c>
      <c r="PXZ93" s="363" t="s">
        <v>116</v>
      </c>
      <c r="PYA93" s="363" t="s">
        <v>116</v>
      </c>
      <c r="PYB93" s="363" t="s">
        <v>116</v>
      </c>
      <c r="PYC93" s="363" t="s">
        <v>116</v>
      </c>
      <c r="PYD93" s="363" t="s">
        <v>116</v>
      </c>
      <c r="PYE93" s="363" t="s">
        <v>116</v>
      </c>
      <c r="PYF93" s="363" t="s">
        <v>116</v>
      </c>
      <c r="PYG93" s="363" t="s">
        <v>116</v>
      </c>
      <c r="PYH93" s="363" t="s">
        <v>116</v>
      </c>
      <c r="PYI93" s="363" t="s">
        <v>116</v>
      </c>
      <c r="PYJ93" s="363" t="s">
        <v>116</v>
      </c>
      <c r="PYK93" s="363" t="s">
        <v>116</v>
      </c>
      <c r="PYL93" s="363" t="s">
        <v>116</v>
      </c>
      <c r="PYM93" s="363" t="s">
        <v>116</v>
      </c>
      <c r="PYN93" s="363" t="s">
        <v>116</v>
      </c>
      <c r="PYO93" s="363" t="s">
        <v>116</v>
      </c>
      <c r="PYP93" s="363" t="s">
        <v>116</v>
      </c>
      <c r="PYQ93" s="363" t="s">
        <v>116</v>
      </c>
      <c r="PYR93" s="363" t="s">
        <v>116</v>
      </c>
      <c r="PYS93" s="363" t="s">
        <v>116</v>
      </c>
      <c r="PYT93" s="363" t="s">
        <v>116</v>
      </c>
      <c r="PYU93" s="363" t="s">
        <v>116</v>
      </c>
      <c r="PYV93" s="363" t="s">
        <v>116</v>
      </c>
      <c r="PYW93" s="363" t="s">
        <v>116</v>
      </c>
      <c r="PYX93" s="363" t="s">
        <v>116</v>
      </c>
      <c r="PYY93" s="363" t="s">
        <v>116</v>
      </c>
      <c r="PYZ93" s="363" t="s">
        <v>116</v>
      </c>
      <c r="PZA93" s="363" t="s">
        <v>116</v>
      </c>
      <c r="PZB93" s="363" t="s">
        <v>116</v>
      </c>
      <c r="PZC93" s="363" t="s">
        <v>116</v>
      </c>
      <c r="PZD93" s="363" t="s">
        <v>116</v>
      </c>
      <c r="PZE93" s="363" t="s">
        <v>116</v>
      </c>
      <c r="PZF93" s="363" t="s">
        <v>116</v>
      </c>
      <c r="PZG93" s="363" t="s">
        <v>116</v>
      </c>
      <c r="PZH93" s="363" t="s">
        <v>116</v>
      </c>
      <c r="PZI93" s="363" t="s">
        <v>116</v>
      </c>
      <c r="PZJ93" s="363" t="s">
        <v>116</v>
      </c>
      <c r="PZK93" s="363" t="s">
        <v>116</v>
      </c>
      <c r="PZL93" s="363" t="s">
        <v>116</v>
      </c>
      <c r="PZM93" s="363" t="s">
        <v>116</v>
      </c>
      <c r="PZN93" s="363" t="s">
        <v>116</v>
      </c>
      <c r="PZO93" s="363" t="s">
        <v>116</v>
      </c>
      <c r="PZP93" s="363" t="s">
        <v>116</v>
      </c>
      <c r="PZQ93" s="363" t="s">
        <v>116</v>
      </c>
      <c r="PZR93" s="363" t="s">
        <v>116</v>
      </c>
      <c r="PZS93" s="363" t="s">
        <v>116</v>
      </c>
      <c r="PZT93" s="363" t="s">
        <v>116</v>
      </c>
      <c r="PZU93" s="363" t="s">
        <v>116</v>
      </c>
      <c r="PZV93" s="363" t="s">
        <v>116</v>
      </c>
      <c r="PZW93" s="363" t="s">
        <v>116</v>
      </c>
      <c r="PZX93" s="363" t="s">
        <v>116</v>
      </c>
      <c r="PZY93" s="363" t="s">
        <v>116</v>
      </c>
      <c r="PZZ93" s="363" t="s">
        <v>116</v>
      </c>
      <c r="QAA93" s="363" t="s">
        <v>116</v>
      </c>
      <c r="QAB93" s="363" t="s">
        <v>116</v>
      </c>
      <c r="QAC93" s="363" t="s">
        <v>116</v>
      </c>
      <c r="QAD93" s="363" t="s">
        <v>116</v>
      </c>
      <c r="QAE93" s="363" t="s">
        <v>116</v>
      </c>
      <c r="QAF93" s="363" t="s">
        <v>116</v>
      </c>
      <c r="QAG93" s="363" t="s">
        <v>116</v>
      </c>
      <c r="QAH93" s="363" t="s">
        <v>116</v>
      </c>
      <c r="QAI93" s="363" t="s">
        <v>116</v>
      </c>
      <c r="QAJ93" s="363" t="s">
        <v>116</v>
      </c>
      <c r="QAK93" s="363" t="s">
        <v>116</v>
      </c>
      <c r="QAL93" s="363" t="s">
        <v>116</v>
      </c>
      <c r="QAM93" s="363" t="s">
        <v>116</v>
      </c>
      <c r="QAN93" s="363" t="s">
        <v>116</v>
      </c>
      <c r="QAO93" s="363" t="s">
        <v>116</v>
      </c>
      <c r="QAP93" s="363" t="s">
        <v>116</v>
      </c>
      <c r="QAQ93" s="363" t="s">
        <v>116</v>
      </c>
      <c r="QAR93" s="363" t="s">
        <v>116</v>
      </c>
      <c r="QAS93" s="363" t="s">
        <v>116</v>
      </c>
      <c r="QAT93" s="363" t="s">
        <v>116</v>
      </c>
      <c r="QAU93" s="363" t="s">
        <v>116</v>
      </c>
      <c r="QAV93" s="363" t="s">
        <v>116</v>
      </c>
      <c r="QAW93" s="363" t="s">
        <v>116</v>
      </c>
      <c r="QAX93" s="363" t="s">
        <v>116</v>
      </c>
      <c r="QAY93" s="363" t="s">
        <v>116</v>
      </c>
      <c r="QAZ93" s="363" t="s">
        <v>116</v>
      </c>
      <c r="QBA93" s="363" t="s">
        <v>116</v>
      </c>
      <c r="QBB93" s="363" t="s">
        <v>116</v>
      </c>
      <c r="QBC93" s="363" t="s">
        <v>116</v>
      </c>
      <c r="QBD93" s="363" t="s">
        <v>116</v>
      </c>
      <c r="QBE93" s="363" t="s">
        <v>116</v>
      </c>
      <c r="QBF93" s="363" t="s">
        <v>116</v>
      </c>
      <c r="QBG93" s="363" t="s">
        <v>116</v>
      </c>
      <c r="QBH93" s="363" t="s">
        <v>116</v>
      </c>
      <c r="QBI93" s="363" t="s">
        <v>116</v>
      </c>
      <c r="QBJ93" s="363" t="s">
        <v>116</v>
      </c>
      <c r="QBK93" s="363" t="s">
        <v>116</v>
      </c>
      <c r="QBL93" s="363" t="s">
        <v>116</v>
      </c>
      <c r="QBM93" s="363" t="s">
        <v>116</v>
      </c>
      <c r="QBN93" s="363" t="s">
        <v>116</v>
      </c>
      <c r="QBO93" s="363" t="s">
        <v>116</v>
      </c>
      <c r="QBP93" s="363" t="s">
        <v>116</v>
      </c>
      <c r="QBQ93" s="363" t="s">
        <v>116</v>
      </c>
      <c r="QBR93" s="363" t="s">
        <v>116</v>
      </c>
      <c r="QBS93" s="363" t="s">
        <v>116</v>
      </c>
      <c r="QBT93" s="363" t="s">
        <v>116</v>
      </c>
      <c r="QBU93" s="363" t="s">
        <v>116</v>
      </c>
      <c r="QBV93" s="363" t="s">
        <v>116</v>
      </c>
      <c r="QBW93" s="363" t="s">
        <v>116</v>
      </c>
      <c r="QBX93" s="363" t="s">
        <v>116</v>
      </c>
      <c r="QBY93" s="363" t="s">
        <v>116</v>
      </c>
      <c r="QBZ93" s="363" t="s">
        <v>116</v>
      </c>
      <c r="QCA93" s="363" t="s">
        <v>116</v>
      </c>
      <c r="QCB93" s="363" t="s">
        <v>116</v>
      </c>
      <c r="QCC93" s="363" t="s">
        <v>116</v>
      </c>
      <c r="QCD93" s="363" t="s">
        <v>116</v>
      </c>
      <c r="QCE93" s="363" t="s">
        <v>116</v>
      </c>
      <c r="QCF93" s="363" t="s">
        <v>116</v>
      </c>
      <c r="QCG93" s="363" t="s">
        <v>116</v>
      </c>
      <c r="QCH93" s="363" t="s">
        <v>116</v>
      </c>
      <c r="QCI93" s="363" t="s">
        <v>116</v>
      </c>
      <c r="QCJ93" s="363" t="s">
        <v>116</v>
      </c>
      <c r="QCK93" s="363" t="s">
        <v>116</v>
      </c>
      <c r="QCL93" s="363" t="s">
        <v>116</v>
      </c>
      <c r="QCM93" s="363" t="s">
        <v>116</v>
      </c>
      <c r="QCN93" s="363" t="s">
        <v>116</v>
      </c>
      <c r="QCO93" s="363" t="s">
        <v>116</v>
      </c>
      <c r="QCP93" s="363" t="s">
        <v>116</v>
      </c>
      <c r="QCQ93" s="363" t="s">
        <v>116</v>
      </c>
      <c r="QCR93" s="363" t="s">
        <v>116</v>
      </c>
      <c r="QCS93" s="363" t="s">
        <v>116</v>
      </c>
      <c r="QCT93" s="363" t="s">
        <v>116</v>
      </c>
      <c r="QCU93" s="363" t="s">
        <v>116</v>
      </c>
      <c r="QCV93" s="363" t="s">
        <v>116</v>
      </c>
      <c r="QCW93" s="363" t="s">
        <v>116</v>
      </c>
      <c r="QCX93" s="363" t="s">
        <v>116</v>
      </c>
      <c r="QCY93" s="363" t="s">
        <v>116</v>
      </c>
      <c r="QCZ93" s="363" t="s">
        <v>116</v>
      </c>
      <c r="QDA93" s="363" t="s">
        <v>116</v>
      </c>
      <c r="QDB93" s="363" t="s">
        <v>116</v>
      </c>
      <c r="QDC93" s="363" t="s">
        <v>116</v>
      </c>
      <c r="QDD93" s="363" t="s">
        <v>116</v>
      </c>
      <c r="QDE93" s="363" t="s">
        <v>116</v>
      </c>
      <c r="QDF93" s="363" t="s">
        <v>116</v>
      </c>
      <c r="QDG93" s="363" t="s">
        <v>116</v>
      </c>
      <c r="QDH93" s="363" t="s">
        <v>116</v>
      </c>
      <c r="QDI93" s="363" t="s">
        <v>116</v>
      </c>
      <c r="QDJ93" s="363" t="s">
        <v>116</v>
      </c>
      <c r="QDK93" s="363" t="s">
        <v>116</v>
      </c>
      <c r="QDL93" s="363" t="s">
        <v>116</v>
      </c>
      <c r="QDM93" s="363" t="s">
        <v>116</v>
      </c>
      <c r="QDN93" s="363" t="s">
        <v>116</v>
      </c>
      <c r="QDO93" s="363" t="s">
        <v>116</v>
      </c>
      <c r="QDP93" s="363" t="s">
        <v>116</v>
      </c>
      <c r="QDQ93" s="363" t="s">
        <v>116</v>
      </c>
      <c r="QDR93" s="363" t="s">
        <v>116</v>
      </c>
      <c r="QDS93" s="363" t="s">
        <v>116</v>
      </c>
      <c r="QDT93" s="363" t="s">
        <v>116</v>
      </c>
      <c r="QDU93" s="363" t="s">
        <v>116</v>
      </c>
      <c r="QDV93" s="363" t="s">
        <v>116</v>
      </c>
      <c r="QDW93" s="363" t="s">
        <v>116</v>
      </c>
      <c r="QDX93" s="363" t="s">
        <v>116</v>
      </c>
      <c r="QDY93" s="363" t="s">
        <v>116</v>
      </c>
      <c r="QDZ93" s="363" t="s">
        <v>116</v>
      </c>
      <c r="QEA93" s="363" t="s">
        <v>116</v>
      </c>
      <c r="QEB93" s="363" t="s">
        <v>116</v>
      </c>
      <c r="QEC93" s="363" t="s">
        <v>116</v>
      </c>
      <c r="QED93" s="363" t="s">
        <v>116</v>
      </c>
      <c r="QEE93" s="363" t="s">
        <v>116</v>
      </c>
      <c r="QEF93" s="363" t="s">
        <v>116</v>
      </c>
      <c r="QEG93" s="363" t="s">
        <v>116</v>
      </c>
      <c r="QEH93" s="363" t="s">
        <v>116</v>
      </c>
      <c r="QEI93" s="363" t="s">
        <v>116</v>
      </c>
      <c r="QEJ93" s="363" t="s">
        <v>116</v>
      </c>
      <c r="QEK93" s="363" t="s">
        <v>116</v>
      </c>
      <c r="QEL93" s="363" t="s">
        <v>116</v>
      </c>
      <c r="QEM93" s="363" t="s">
        <v>116</v>
      </c>
      <c r="QEN93" s="363" t="s">
        <v>116</v>
      </c>
      <c r="QEO93" s="363" t="s">
        <v>116</v>
      </c>
      <c r="QEP93" s="363" t="s">
        <v>116</v>
      </c>
      <c r="QEQ93" s="363" t="s">
        <v>116</v>
      </c>
      <c r="QER93" s="363" t="s">
        <v>116</v>
      </c>
      <c r="QES93" s="363" t="s">
        <v>116</v>
      </c>
      <c r="QET93" s="363" t="s">
        <v>116</v>
      </c>
      <c r="QEU93" s="363" t="s">
        <v>116</v>
      </c>
      <c r="QEV93" s="363" t="s">
        <v>116</v>
      </c>
      <c r="QEW93" s="363" t="s">
        <v>116</v>
      </c>
      <c r="QEX93" s="363" t="s">
        <v>116</v>
      </c>
      <c r="QEY93" s="363" t="s">
        <v>116</v>
      </c>
      <c r="QEZ93" s="363" t="s">
        <v>116</v>
      </c>
      <c r="QFA93" s="363" t="s">
        <v>116</v>
      </c>
      <c r="QFB93" s="363" t="s">
        <v>116</v>
      </c>
      <c r="QFC93" s="363" t="s">
        <v>116</v>
      </c>
      <c r="QFD93" s="363" t="s">
        <v>116</v>
      </c>
      <c r="QFE93" s="363" t="s">
        <v>116</v>
      </c>
      <c r="QFF93" s="363" t="s">
        <v>116</v>
      </c>
      <c r="QFG93" s="363" t="s">
        <v>116</v>
      </c>
      <c r="QFH93" s="363" t="s">
        <v>116</v>
      </c>
      <c r="QFI93" s="363" t="s">
        <v>116</v>
      </c>
      <c r="QFJ93" s="363" t="s">
        <v>116</v>
      </c>
      <c r="QFK93" s="363" t="s">
        <v>116</v>
      </c>
      <c r="QFL93" s="363" t="s">
        <v>116</v>
      </c>
      <c r="QFM93" s="363" t="s">
        <v>116</v>
      </c>
      <c r="QFN93" s="363" t="s">
        <v>116</v>
      </c>
      <c r="QFO93" s="363" t="s">
        <v>116</v>
      </c>
      <c r="QFP93" s="363" t="s">
        <v>116</v>
      </c>
      <c r="QFQ93" s="363" t="s">
        <v>116</v>
      </c>
      <c r="QFR93" s="363" t="s">
        <v>116</v>
      </c>
      <c r="QFS93" s="363" t="s">
        <v>116</v>
      </c>
      <c r="QFT93" s="363" t="s">
        <v>116</v>
      </c>
      <c r="QFU93" s="363" t="s">
        <v>116</v>
      </c>
      <c r="QFV93" s="363" t="s">
        <v>116</v>
      </c>
      <c r="QFW93" s="363" t="s">
        <v>116</v>
      </c>
      <c r="QFX93" s="363" t="s">
        <v>116</v>
      </c>
      <c r="QFY93" s="363" t="s">
        <v>116</v>
      </c>
      <c r="QFZ93" s="363" t="s">
        <v>116</v>
      </c>
      <c r="QGA93" s="363" t="s">
        <v>116</v>
      </c>
      <c r="QGB93" s="363" t="s">
        <v>116</v>
      </c>
      <c r="QGC93" s="363" t="s">
        <v>116</v>
      </c>
      <c r="QGD93" s="363" t="s">
        <v>116</v>
      </c>
      <c r="QGE93" s="363" t="s">
        <v>116</v>
      </c>
      <c r="QGF93" s="363" t="s">
        <v>116</v>
      </c>
      <c r="QGG93" s="363" t="s">
        <v>116</v>
      </c>
      <c r="QGH93" s="363" t="s">
        <v>116</v>
      </c>
      <c r="QGI93" s="363" t="s">
        <v>116</v>
      </c>
      <c r="QGJ93" s="363" t="s">
        <v>116</v>
      </c>
      <c r="QGK93" s="363" t="s">
        <v>116</v>
      </c>
      <c r="QGL93" s="363" t="s">
        <v>116</v>
      </c>
      <c r="QGM93" s="363" t="s">
        <v>116</v>
      </c>
      <c r="QGN93" s="363" t="s">
        <v>116</v>
      </c>
      <c r="QGO93" s="363" t="s">
        <v>116</v>
      </c>
      <c r="QGP93" s="363" t="s">
        <v>116</v>
      </c>
      <c r="QGQ93" s="363" t="s">
        <v>116</v>
      </c>
      <c r="QGR93" s="363" t="s">
        <v>116</v>
      </c>
      <c r="QGS93" s="363" t="s">
        <v>116</v>
      </c>
      <c r="QGT93" s="363" t="s">
        <v>116</v>
      </c>
      <c r="QGU93" s="363" t="s">
        <v>116</v>
      </c>
      <c r="QGV93" s="363" t="s">
        <v>116</v>
      </c>
      <c r="QGW93" s="363" t="s">
        <v>116</v>
      </c>
      <c r="QGX93" s="363" t="s">
        <v>116</v>
      </c>
      <c r="QGY93" s="363" t="s">
        <v>116</v>
      </c>
      <c r="QGZ93" s="363" t="s">
        <v>116</v>
      </c>
      <c r="QHA93" s="363" t="s">
        <v>116</v>
      </c>
      <c r="QHB93" s="363" t="s">
        <v>116</v>
      </c>
      <c r="QHC93" s="363" t="s">
        <v>116</v>
      </c>
      <c r="QHD93" s="363" t="s">
        <v>116</v>
      </c>
      <c r="QHE93" s="363" t="s">
        <v>116</v>
      </c>
      <c r="QHF93" s="363" t="s">
        <v>116</v>
      </c>
      <c r="QHG93" s="363" t="s">
        <v>116</v>
      </c>
      <c r="QHH93" s="363" t="s">
        <v>116</v>
      </c>
      <c r="QHI93" s="363" t="s">
        <v>116</v>
      </c>
      <c r="QHJ93" s="363" t="s">
        <v>116</v>
      </c>
      <c r="QHK93" s="363" t="s">
        <v>116</v>
      </c>
      <c r="QHL93" s="363" t="s">
        <v>116</v>
      </c>
      <c r="QHM93" s="363" t="s">
        <v>116</v>
      </c>
      <c r="QHN93" s="363" t="s">
        <v>116</v>
      </c>
      <c r="QHO93" s="363" t="s">
        <v>116</v>
      </c>
      <c r="QHP93" s="363" t="s">
        <v>116</v>
      </c>
      <c r="QHQ93" s="363" t="s">
        <v>116</v>
      </c>
      <c r="QHR93" s="363" t="s">
        <v>116</v>
      </c>
      <c r="QHS93" s="363" t="s">
        <v>116</v>
      </c>
      <c r="QHT93" s="363" t="s">
        <v>116</v>
      </c>
      <c r="QHU93" s="363" t="s">
        <v>116</v>
      </c>
      <c r="QHV93" s="363" t="s">
        <v>116</v>
      </c>
      <c r="QHW93" s="363" t="s">
        <v>116</v>
      </c>
      <c r="QHX93" s="363" t="s">
        <v>116</v>
      </c>
      <c r="QHY93" s="363" t="s">
        <v>116</v>
      </c>
      <c r="QHZ93" s="363" t="s">
        <v>116</v>
      </c>
      <c r="QIA93" s="363" t="s">
        <v>116</v>
      </c>
      <c r="QIB93" s="363" t="s">
        <v>116</v>
      </c>
      <c r="QIC93" s="363" t="s">
        <v>116</v>
      </c>
      <c r="QID93" s="363" t="s">
        <v>116</v>
      </c>
      <c r="QIE93" s="363" t="s">
        <v>116</v>
      </c>
      <c r="QIF93" s="363" t="s">
        <v>116</v>
      </c>
      <c r="QIG93" s="363" t="s">
        <v>116</v>
      </c>
      <c r="QIH93" s="363" t="s">
        <v>116</v>
      </c>
      <c r="QII93" s="363" t="s">
        <v>116</v>
      </c>
      <c r="QIJ93" s="363" t="s">
        <v>116</v>
      </c>
      <c r="QIK93" s="363" t="s">
        <v>116</v>
      </c>
      <c r="QIL93" s="363" t="s">
        <v>116</v>
      </c>
      <c r="QIM93" s="363" t="s">
        <v>116</v>
      </c>
      <c r="QIN93" s="363" t="s">
        <v>116</v>
      </c>
      <c r="QIO93" s="363" t="s">
        <v>116</v>
      </c>
      <c r="QIP93" s="363" t="s">
        <v>116</v>
      </c>
      <c r="QIQ93" s="363" t="s">
        <v>116</v>
      </c>
      <c r="QIR93" s="363" t="s">
        <v>116</v>
      </c>
      <c r="QIS93" s="363" t="s">
        <v>116</v>
      </c>
      <c r="QIT93" s="363" t="s">
        <v>116</v>
      </c>
      <c r="QIU93" s="363" t="s">
        <v>116</v>
      </c>
      <c r="QIV93" s="363" t="s">
        <v>116</v>
      </c>
      <c r="QIW93" s="363" t="s">
        <v>116</v>
      </c>
      <c r="QIX93" s="363" t="s">
        <v>116</v>
      </c>
      <c r="QIY93" s="363" t="s">
        <v>116</v>
      </c>
      <c r="QIZ93" s="363" t="s">
        <v>116</v>
      </c>
      <c r="QJA93" s="363" t="s">
        <v>116</v>
      </c>
      <c r="QJB93" s="363" t="s">
        <v>116</v>
      </c>
      <c r="QJC93" s="363" t="s">
        <v>116</v>
      </c>
      <c r="QJD93" s="363" t="s">
        <v>116</v>
      </c>
      <c r="QJE93" s="363" t="s">
        <v>116</v>
      </c>
      <c r="QJF93" s="363" t="s">
        <v>116</v>
      </c>
      <c r="QJG93" s="363" t="s">
        <v>116</v>
      </c>
      <c r="QJH93" s="363" t="s">
        <v>116</v>
      </c>
      <c r="QJI93" s="363" t="s">
        <v>116</v>
      </c>
      <c r="QJJ93" s="363" t="s">
        <v>116</v>
      </c>
      <c r="QJK93" s="363" t="s">
        <v>116</v>
      </c>
      <c r="QJL93" s="363" t="s">
        <v>116</v>
      </c>
      <c r="QJM93" s="363" t="s">
        <v>116</v>
      </c>
      <c r="QJN93" s="363" t="s">
        <v>116</v>
      </c>
      <c r="QJO93" s="363" t="s">
        <v>116</v>
      </c>
      <c r="QJP93" s="363" t="s">
        <v>116</v>
      </c>
      <c r="QJQ93" s="363" t="s">
        <v>116</v>
      </c>
      <c r="QJR93" s="363" t="s">
        <v>116</v>
      </c>
      <c r="QJS93" s="363" t="s">
        <v>116</v>
      </c>
      <c r="QJT93" s="363" t="s">
        <v>116</v>
      </c>
      <c r="QJU93" s="363" t="s">
        <v>116</v>
      </c>
      <c r="QJV93" s="363" t="s">
        <v>116</v>
      </c>
      <c r="QJW93" s="363" t="s">
        <v>116</v>
      </c>
      <c r="QJX93" s="363" t="s">
        <v>116</v>
      </c>
      <c r="QJY93" s="363" t="s">
        <v>116</v>
      </c>
      <c r="QJZ93" s="363" t="s">
        <v>116</v>
      </c>
      <c r="QKA93" s="363" t="s">
        <v>116</v>
      </c>
      <c r="QKB93" s="363" t="s">
        <v>116</v>
      </c>
      <c r="QKC93" s="363" t="s">
        <v>116</v>
      </c>
      <c r="QKD93" s="363" t="s">
        <v>116</v>
      </c>
      <c r="QKE93" s="363" t="s">
        <v>116</v>
      </c>
      <c r="QKF93" s="363" t="s">
        <v>116</v>
      </c>
      <c r="QKG93" s="363" t="s">
        <v>116</v>
      </c>
      <c r="QKH93" s="363" t="s">
        <v>116</v>
      </c>
      <c r="QKI93" s="363" t="s">
        <v>116</v>
      </c>
      <c r="QKJ93" s="363" t="s">
        <v>116</v>
      </c>
      <c r="QKK93" s="363" t="s">
        <v>116</v>
      </c>
      <c r="QKL93" s="363" t="s">
        <v>116</v>
      </c>
      <c r="QKM93" s="363" t="s">
        <v>116</v>
      </c>
      <c r="QKN93" s="363" t="s">
        <v>116</v>
      </c>
      <c r="QKO93" s="363" t="s">
        <v>116</v>
      </c>
      <c r="QKP93" s="363" t="s">
        <v>116</v>
      </c>
      <c r="QKQ93" s="363" t="s">
        <v>116</v>
      </c>
      <c r="QKR93" s="363" t="s">
        <v>116</v>
      </c>
      <c r="QKS93" s="363" t="s">
        <v>116</v>
      </c>
      <c r="QKT93" s="363" t="s">
        <v>116</v>
      </c>
      <c r="QKU93" s="363" t="s">
        <v>116</v>
      </c>
      <c r="QKV93" s="363" t="s">
        <v>116</v>
      </c>
      <c r="QKW93" s="363" t="s">
        <v>116</v>
      </c>
      <c r="QKX93" s="363" t="s">
        <v>116</v>
      </c>
      <c r="QKY93" s="363" t="s">
        <v>116</v>
      </c>
      <c r="QKZ93" s="363" t="s">
        <v>116</v>
      </c>
      <c r="QLA93" s="363" t="s">
        <v>116</v>
      </c>
      <c r="QLB93" s="363" t="s">
        <v>116</v>
      </c>
      <c r="QLC93" s="363" t="s">
        <v>116</v>
      </c>
      <c r="QLD93" s="363" t="s">
        <v>116</v>
      </c>
      <c r="QLE93" s="363" t="s">
        <v>116</v>
      </c>
      <c r="QLF93" s="363" t="s">
        <v>116</v>
      </c>
      <c r="QLG93" s="363" t="s">
        <v>116</v>
      </c>
      <c r="QLH93" s="363" t="s">
        <v>116</v>
      </c>
      <c r="QLI93" s="363" t="s">
        <v>116</v>
      </c>
      <c r="QLJ93" s="363" t="s">
        <v>116</v>
      </c>
      <c r="QLK93" s="363" t="s">
        <v>116</v>
      </c>
      <c r="QLL93" s="363" t="s">
        <v>116</v>
      </c>
      <c r="QLM93" s="363" t="s">
        <v>116</v>
      </c>
      <c r="QLN93" s="363" t="s">
        <v>116</v>
      </c>
      <c r="QLO93" s="363" t="s">
        <v>116</v>
      </c>
      <c r="QLP93" s="363" t="s">
        <v>116</v>
      </c>
      <c r="QLQ93" s="363" t="s">
        <v>116</v>
      </c>
      <c r="QLR93" s="363" t="s">
        <v>116</v>
      </c>
      <c r="QLS93" s="363" t="s">
        <v>116</v>
      </c>
      <c r="QLT93" s="363" t="s">
        <v>116</v>
      </c>
      <c r="QLU93" s="363" t="s">
        <v>116</v>
      </c>
      <c r="QLV93" s="363" t="s">
        <v>116</v>
      </c>
      <c r="QLW93" s="363" t="s">
        <v>116</v>
      </c>
      <c r="QLX93" s="363" t="s">
        <v>116</v>
      </c>
      <c r="QLY93" s="363" t="s">
        <v>116</v>
      </c>
      <c r="QLZ93" s="363" t="s">
        <v>116</v>
      </c>
      <c r="QMA93" s="363" t="s">
        <v>116</v>
      </c>
      <c r="QMB93" s="363" t="s">
        <v>116</v>
      </c>
      <c r="QMC93" s="363" t="s">
        <v>116</v>
      </c>
      <c r="QMD93" s="363" t="s">
        <v>116</v>
      </c>
      <c r="QME93" s="363" t="s">
        <v>116</v>
      </c>
      <c r="QMF93" s="363" t="s">
        <v>116</v>
      </c>
      <c r="QMG93" s="363" t="s">
        <v>116</v>
      </c>
      <c r="QMH93" s="363" t="s">
        <v>116</v>
      </c>
      <c r="QMI93" s="363" t="s">
        <v>116</v>
      </c>
      <c r="QMJ93" s="363" t="s">
        <v>116</v>
      </c>
      <c r="QMK93" s="363" t="s">
        <v>116</v>
      </c>
      <c r="QML93" s="363" t="s">
        <v>116</v>
      </c>
      <c r="QMM93" s="363" t="s">
        <v>116</v>
      </c>
      <c r="QMN93" s="363" t="s">
        <v>116</v>
      </c>
      <c r="QMO93" s="363" t="s">
        <v>116</v>
      </c>
      <c r="QMP93" s="363" t="s">
        <v>116</v>
      </c>
      <c r="QMQ93" s="363" t="s">
        <v>116</v>
      </c>
      <c r="QMR93" s="363" t="s">
        <v>116</v>
      </c>
      <c r="QMS93" s="363" t="s">
        <v>116</v>
      </c>
      <c r="QMT93" s="363" t="s">
        <v>116</v>
      </c>
      <c r="QMU93" s="363" t="s">
        <v>116</v>
      </c>
      <c r="QMV93" s="363" t="s">
        <v>116</v>
      </c>
      <c r="QMW93" s="363" t="s">
        <v>116</v>
      </c>
      <c r="QMX93" s="363" t="s">
        <v>116</v>
      </c>
      <c r="QMY93" s="363" t="s">
        <v>116</v>
      </c>
      <c r="QMZ93" s="363" t="s">
        <v>116</v>
      </c>
      <c r="QNA93" s="363" t="s">
        <v>116</v>
      </c>
      <c r="QNB93" s="363" t="s">
        <v>116</v>
      </c>
      <c r="QNC93" s="363" t="s">
        <v>116</v>
      </c>
      <c r="QND93" s="363" t="s">
        <v>116</v>
      </c>
      <c r="QNE93" s="363" t="s">
        <v>116</v>
      </c>
      <c r="QNF93" s="363" t="s">
        <v>116</v>
      </c>
      <c r="QNG93" s="363" t="s">
        <v>116</v>
      </c>
      <c r="QNH93" s="363" t="s">
        <v>116</v>
      </c>
      <c r="QNI93" s="363" t="s">
        <v>116</v>
      </c>
      <c r="QNJ93" s="363" t="s">
        <v>116</v>
      </c>
      <c r="QNK93" s="363" t="s">
        <v>116</v>
      </c>
      <c r="QNL93" s="363" t="s">
        <v>116</v>
      </c>
      <c r="QNM93" s="363" t="s">
        <v>116</v>
      </c>
      <c r="QNN93" s="363" t="s">
        <v>116</v>
      </c>
      <c r="QNO93" s="363" t="s">
        <v>116</v>
      </c>
      <c r="QNP93" s="363" t="s">
        <v>116</v>
      </c>
      <c r="QNQ93" s="363" t="s">
        <v>116</v>
      </c>
      <c r="QNR93" s="363" t="s">
        <v>116</v>
      </c>
      <c r="QNS93" s="363" t="s">
        <v>116</v>
      </c>
      <c r="QNT93" s="363" t="s">
        <v>116</v>
      </c>
      <c r="QNU93" s="363" t="s">
        <v>116</v>
      </c>
      <c r="QNV93" s="363" t="s">
        <v>116</v>
      </c>
      <c r="QNW93" s="363" t="s">
        <v>116</v>
      </c>
      <c r="QNX93" s="363" t="s">
        <v>116</v>
      </c>
      <c r="QNY93" s="363" t="s">
        <v>116</v>
      </c>
      <c r="QNZ93" s="363" t="s">
        <v>116</v>
      </c>
      <c r="QOA93" s="363" t="s">
        <v>116</v>
      </c>
      <c r="QOB93" s="363" t="s">
        <v>116</v>
      </c>
      <c r="QOC93" s="363" t="s">
        <v>116</v>
      </c>
      <c r="QOD93" s="363" t="s">
        <v>116</v>
      </c>
      <c r="QOE93" s="363" t="s">
        <v>116</v>
      </c>
      <c r="QOF93" s="363" t="s">
        <v>116</v>
      </c>
      <c r="QOG93" s="363" t="s">
        <v>116</v>
      </c>
      <c r="QOH93" s="363" t="s">
        <v>116</v>
      </c>
      <c r="QOI93" s="363" t="s">
        <v>116</v>
      </c>
      <c r="QOJ93" s="363" t="s">
        <v>116</v>
      </c>
      <c r="QOK93" s="363" t="s">
        <v>116</v>
      </c>
      <c r="QOL93" s="363" t="s">
        <v>116</v>
      </c>
      <c r="QOM93" s="363" t="s">
        <v>116</v>
      </c>
      <c r="QON93" s="363" t="s">
        <v>116</v>
      </c>
      <c r="QOO93" s="363" t="s">
        <v>116</v>
      </c>
      <c r="QOP93" s="363" t="s">
        <v>116</v>
      </c>
      <c r="QOQ93" s="363" t="s">
        <v>116</v>
      </c>
      <c r="QOR93" s="363" t="s">
        <v>116</v>
      </c>
      <c r="QOS93" s="363" t="s">
        <v>116</v>
      </c>
      <c r="QOT93" s="363" t="s">
        <v>116</v>
      </c>
      <c r="QOU93" s="363" t="s">
        <v>116</v>
      </c>
      <c r="QOV93" s="363" t="s">
        <v>116</v>
      </c>
      <c r="QOW93" s="363" t="s">
        <v>116</v>
      </c>
      <c r="QOX93" s="363" t="s">
        <v>116</v>
      </c>
      <c r="QOY93" s="363" t="s">
        <v>116</v>
      </c>
      <c r="QOZ93" s="363" t="s">
        <v>116</v>
      </c>
      <c r="QPA93" s="363" t="s">
        <v>116</v>
      </c>
      <c r="QPB93" s="363" t="s">
        <v>116</v>
      </c>
      <c r="QPC93" s="363" t="s">
        <v>116</v>
      </c>
      <c r="QPD93" s="363" t="s">
        <v>116</v>
      </c>
      <c r="QPE93" s="363" t="s">
        <v>116</v>
      </c>
      <c r="QPF93" s="363" t="s">
        <v>116</v>
      </c>
      <c r="QPG93" s="363" t="s">
        <v>116</v>
      </c>
      <c r="QPH93" s="363" t="s">
        <v>116</v>
      </c>
      <c r="QPI93" s="363" t="s">
        <v>116</v>
      </c>
      <c r="QPJ93" s="363" t="s">
        <v>116</v>
      </c>
      <c r="QPK93" s="363" t="s">
        <v>116</v>
      </c>
      <c r="QPL93" s="363" t="s">
        <v>116</v>
      </c>
      <c r="QPM93" s="363" t="s">
        <v>116</v>
      </c>
      <c r="QPN93" s="363" t="s">
        <v>116</v>
      </c>
      <c r="QPO93" s="363" t="s">
        <v>116</v>
      </c>
      <c r="QPP93" s="363" t="s">
        <v>116</v>
      </c>
      <c r="QPQ93" s="363" t="s">
        <v>116</v>
      </c>
      <c r="QPR93" s="363" t="s">
        <v>116</v>
      </c>
      <c r="QPS93" s="363" t="s">
        <v>116</v>
      </c>
      <c r="QPT93" s="363" t="s">
        <v>116</v>
      </c>
      <c r="QPU93" s="363" t="s">
        <v>116</v>
      </c>
      <c r="QPV93" s="363" t="s">
        <v>116</v>
      </c>
      <c r="QPW93" s="363" t="s">
        <v>116</v>
      </c>
      <c r="QPX93" s="363" t="s">
        <v>116</v>
      </c>
      <c r="QPY93" s="363" t="s">
        <v>116</v>
      </c>
      <c r="QPZ93" s="363" t="s">
        <v>116</v>
      </c>
      <c r="QQA93" s="363" t="s">
        <v>116</v>
      </c>
      <c r="QQB93" s="363" t="s">
        <v>116</v>
      </c>
      <c r="QQC93" s="363" t="s">
        <v>116</v>
      </c>
      <c r="QQD93" s="363" t="s">
        <v>116</v>
      </c>
      <c r="QQE93" s="363" t="s">
        <v>116</v>
      </c>
      <c r="QQF93" s="363" t="s">
        <v>116</v>
      </c>
      <c r="QQG93" s="363" t="s">
        <v>116</v>
      </c>
      <c r="QQH93" s="363" t="s">
        <v>116</v>
      </c>
      <c r="QQI93" s="363" t="s">
        <v>116</v>
      </c>
      <c r="QQJ93" s="363" t="s">
        <v>116</v>
      </c>
      <c r="QQK93" s="363" t="s">
        <v>116</v>
      </c>
      <c r="QQL93" s="363" t="s">
        <v>116</v>
      </c>
      <c r="QQM93" s="363" t="s">
        <v>116</v>
      </c>
      <c r="QQN93" s="363" t="s">
        <v>116</v>
      </c>
      <c r="QQO93" s="363" t="s">
        <v>116</v>
      </c>
      <c r="QQP93" s="363" t="s">
        <v>116</v>
      </c>
      <c r="QQQ93" s="363" t="s">
        <v>116</v>
      </c>
      <c r="QQR93" s="363" t="s">
        <v>116</v>
      </c>
      <c r="QQS93" s="363" t="s">
        <v>116</v>
      </c>
      <c r="QQT93" s="363" t="s">
        <v>116</v>
      </c>
      <c r="QQU93" s="363" t="s">
        <v>116</v>
      </c>
      <c r="QQV93" s="363" t="s">
        <v>116</v>
      </c>
      <c r="QQW93" s="363" t="s">
        <v>116</v>
      </c>
      <c r="QQX93" s="363" t="s">
        <v>116</v>
      </c>
      <c r="QQY93" s="363" t="s">
        <v>116</v>
      </c>
      <c r="QQZ93" s="363" t="s">
        <v>116</v>
      </c>
      <c r="QRA93" s="363" t="s">
        <v>116</v>
      </c>
      <c r="QRB93" s="363" t="s">
        <v>116</v>
      </c>
      <c r="QRC93" s="363" t="s">
        <v>116</v>
      </c>
      <c r="QRD93" s="363" t="s">
        <v>116</v>
      </c>
      <c r="QRE93" s="363" t="s">
        <v>116</v>
      </c>
      <c r="QRF93" s="363" t="s">
        <v>116</v>
      </c>
      <c r="QRG93" s="363" t="s">
        <v>116</v>
      </c>
      <c r="QRH93" s="363" t="s">
        <v>116</v>
      </c>
      <c r="QRI93" s="363" t="s">
        <v>116</v>
      </c>
      <c r="QRJ93" s="363" t="s">
        <v>116</v>
      </c>
      <c r="QRK93" s="363" t="s">
        <v>116</v>
      </c>
      <c r="QRL93" s="363" t="s">
        <v>116</v>
      </c>
      <c r="QRM93" s="363" t="s">
        <v>116</v>
      </c>
      <c r="QRN93" s="363" t="s">
        <v>116</v>
      </c>
      <c r="QRO93" s="363" t="s">
        <v>116</v>
      </c>
      <c r="QRP93" s="363" t="s">
        <v>116</v>
      </c>
      <c r="QRQ93" s="363" t="s">
        <v>116</v>
      </c>
      <c r="QRR93" s="363" t="s">
        <v>116</v>
      </c>
      <c r="QRS93" s="363" t="s">
        <v>116</v>
      </c>
      <c r="QRT93" s="363" t="s">
        <v>116</v>
      </c>
      <c r="QRU93" s="363" t="s">
        <v>116</v>
      </c>
      <c r="QRV93" s="363" t="s">
        <v>116</v>
      </c>
      <c r="QRW93" s="363" t="s">
        <v>116</v>
      </c>
      <c r="QRX93" s="363" t="s">
        <v>116</v>
      </c>
      <c r="QRY93" s="363" t="s">
        <v>116</v>
      </c>
      <c r="QRZ93" s="363" t="s">
        <v>116</v>
      </c>
      <c r="QSA93" s="363" t="s">
        <v>116</v>
      </c>
      <c r="QSB93" s="363" t="s">
        <v>116</v>
      </c>
      <c r="QSC93" s="363" t="s">
        <v>116</v>
      </c>
      <c r="QSD93" s="363" t="s">
        <v>116</v>
      </c>
      <c r="QSE93" s="363" t="s">
        <v>116</v>
      </c>
      <c r="QSF93" s="363" t="s">
        <v>116</v>
      </c>
      <c r="QSG93" s="363" t="s">
        <v>116</v>
      </c>
      <c r="QSH93" s="363" t="s">
        <v>116</v>
      </c>
      <c r="QSI93" s="363" t="s">
        <v>116</v>
      </c>
      <c r="QSJ93" s="363" t="s">
        <v>116</v>
      </c>
      <c r="QSK93" s="363" t="s">
        <v>116</v>
      </c>
      <c r="QSL93" s="363" t="s">
        <v>116</v>
      </c>
      <c r="QSM93" s="363" t="s">
        <v>116</v>
      </c>
      <c r="QSN93" s="363" t="s">
        <v>116</v>
      </c>
      <c r="QSO93" s="363" t="s">
        <v>116</v>
      </c>
      <c r="QSP93" s="363" t="s">
        <v>116</v>
      </c>
      <c r="QSQ93" s="363" t="s">
        <v>116</v>
      </c>
      <c r="QSR93" s="363" t="s">
        <v>116</v>
      </c>
      <c r="QSS93" s="363" t="s">
        <v>116</v>
      </c>
      <c r="QST93" s="363" t="s">
        <v>116</v>
      </c>
      <c r="QSU93" s="363" t="s">
        <v>116</v>
      </c>
      <c r="QSV93" s="363" t="s">
        <v>116</v>
      </c>
      <c r="QSW93" s="363" t="s">
        <v>116</v>
      </c>
      <c r="QSX93" s="363" t="s">
        <v>116</v>
      </c>
      <c r="QSY93" s="363" t="s">
        <v>116</v>
      </c>
      <c r="QSZ93" s="363" t="s">
        <v>116</v>
      </c>
      <c r="QTA93" s="363" t="s">
        <v>116</v>
      </c>
      <c r="QTB93" s="363" t="s">
        <v>116</v>
      </c>
      <c r="QTC93" s="363" t="s">
        <v>116</v>
      </c>
      <c r="QTD93" s="363" t="s">
        <v>116</v>
      </c>
      <c r="QTE93" s="363" t="s">
        <v>116</v>
      </c>
      <c r="QTF93" s="363" t="s">
        <v>116</v>
      </c>
      <c r="QTG93" s="363" t="s">
        <v>116</v>
      </c>
      <c r="QTH93" s="363" t="s">
        <v>116</v>
      </c>
      <c r="QTI93" s="363" t="s">
        <v>116</v>
      </c>
      <c r="QTJ93" s="363" t="s">
        <v>116</v>
      </c>
      <c r="QTK93" s="363" t="s">
        <v>116</v>
      </c>
      <c r="QTL93" s="363" t="s">
        <v>116</v>
      </c>
      <c r="QTM93" s="363" t="s">
        <v>116</v>
      </c>
      <c r="QTN93" s="363" t="s">
        <v>116</v>
      </c>
      <c r="QTO93" s="363" t="s">
        <v>116</v>
      </c>
      <c r="QTP93" s="363" t="s">
        <v>116</v>
      </c>
      <c r="QTQ93" s="363" t="s">
        <v>116</v>
      </c>
      <c r="QTR93" s="363" t="s">
        <v>116</v>
      </c>
      <c r="QTS93" s="363" t="s">
        <v>116</v>
      </c>
      <c r="QTT93" s="363" t="s">
        <v>116</v>
      </c>
      <c r="QTU93" s="363" t="s">
        <v>116</v>
      </c>
      <c r="QTV93" s="363" t="s">
        <v>116</v>
      </c>
      <c r="QTW93" s="363" t="s">
        <v>116</v>
      </c>
      <c r="QTX93" s="363" t="s">
        <v>116</v>
      </c>
      <c r="QTY93" s="363" t="s">
        <v>116</v>
      </c>
      <c r="QTZ93" s="363" t="s">
        <v>116</v>
      </c>
      <c r="QUA93" s="363" t="s">
        <v>116</v>
      </c>
      <c r="QUB93" s="363" t="s">
        <v>116</v>
      </c>
      <c r="QUC93" s="363" t="s">
        <v>116</v>
      </c>
      <c r="QUD93" s="363" t="s">
        <v>116</v>
      </c>
      <c r="QUE93" s="363" t="s">
        <v>116</v>
      </c>
      <c r="QUF93" s="363" t="s">
        <v>116</v>
      </c>
      <c r="QUG93" s="363" t="s">
        <v>116</v>
      </c>
      <c r="QUH93" s="363" t="s">
        <v>116</v>
      </c>
      <c r="QUI93" s="363" t="s">
        <v>116</v>
      </c>
      <c r="QUJ93" s="363" t="s">
        <v>116</v>
      </c>
      <c r="QUK93" s="363" t="s">
        <v>116</v>
      </c>
      <c r="QUL93" s="363" t="s">
        <v>116</v>
      </c>
      <c r="QUM93" s="363" t="s">
        <v>116</v>
      </c>
      <c r="QUN93" s="363" t="s">
        <v>116</v>
      </c>
      <c r="QUO93" s="363" t="s">
        <v>116</v>
      </c>
      <c r="QUP93" s="363" t="s">
        <v>116</v>
      </c>
      <c r="QUQ93" s="363" t="s">
        <v>116</v>
      </c>
      <c r="QUR93" s="363" t="s">
        <v>116</v>
      </c>
      <c r="QUS93" s="363" t="s">
        <v>116</v>
      </c>
      <c r="QUT93" s="363" t="s">
        <v>116</v>
      </c>
      <c r="QUU93" s="363" t="s">
        <v>116</v>
      </c>
      <c r="QUV93" s="363" t="s">
        <v>116</v>
      </c>
      <c r="QUW93" s="363" t="s">
        <v>116</v>
      </c>
      <c r="QUX93" s="363" t="s">
        <v>116</v>
      </c>
      <c r="QUY93" s="363" t="s">
        <v>116</v>
      </c>
      <c r="QUZ93" s="363" t="s">
        <v>116</v>
      </c>
      <c r="QVA93" s="363" t="s">
        <v>116</v>
      </c>
      <c r="QVB93" s="363" t="s">
        <v>116</v>
      </c>
      <c r="QVC93" s="363" t="s">
        <v>116</v>
      </c>
      <c r="QVD93" s="363" t="s">
        <v>116</v>
      </c>
      <c r="QVE93" s="363" t="s">
        <v>116</v>
      </c>
      <c r="QVF93" s="363" t="s">
        <v>116</v>
      </c>
      <c r="QVG93" s="363" t="s">
        <v>116</v>
      </c>
      <c r="QVH93" s="363" t="s">
        <v>116</v>
      </c>
      <c r="QVI93" s="363" t="s">
        <v>116</v>
      </c>
      <c r="QVJ93" s="363" t="s">
        <v>116</v>
      </c>
      <c r="QVK93" s="363" t="s">
        <v>116</v>
      </c>
      <c r="QVL93" s="363" t="s">
        <v>116</v>
      </c>
      <c r="QVM93" s="363" t="s">
        <v>116</v>
      </c>
      <c r="QVN93" s="363" t="s">
        <v>116</v>
      </c>
      <c r="QVO93" s="363" t="s">
        <v>116</v>
      </c>
      <c r="QVP93" s="363" t="s">
        <v>116</v>
      </c>
      <c r="QVQ93" s="363" t="s">
        <v>116</v>
      </c>
      <c r="QVR93" s="363" t="s">
        <v>116</v>
      </c>
      <c r="QVS93" s="363" t="s">
        <v>116</v>
      </c>
      <c r="QVT93" s="363" t="s">
        <v>116</v>
      </c>
      <c r="QVU93" s="363" t="s">
        <v>116</v>
      </c>
      <c r="QVV93" s="363" t="s">
        <v>116</v>
      </c>
      <c r="QVW93" s="363" t="s">
        <v>116</v>
      </c>
      <c r="QVX93" s="363" t="s">
        <v>116</v>
      </c>
      <c r="QVY93" s="363" t="s">
        <v>116</v>
      </c>
      <c r="QVZ93" s="363" t="s">
        <v>116</v>
      </c>
      <c r="QWA93" s="363" t="s">
        <v>116</v>
      </c>
      <c r="QWB93" s="363" t="s">
        <v>116</v>
      </c>
      <c r="QWC93" s="363" t="s">
        <v>116</v>
      </c>
      <c r="QWD93" s="363" t="s">
        <v>116</v>
      </c>
      <c r="QWE93" s="363" t="s">
        <v>116</v>
      </c>
      <c r="QWF93" s="363" t="s">
        <v>116</v>
      </c>
      <c r="QWG93" s="363" t="s">
        <v>116</v>
      </c>
      <c r="QWH93" s="363" t="s">
        <v>116</v>
      </c>
      <c r="QWI93" s="363" t="s">
        <v>116</v>
      </c>
      <c r="QWJ93" s="363" t="s">
        <v>116</v>
      </c>
      <c r="QWK93" s="363" t="s">
        <v>116</v>
      </c>
      <c r="QWL93" s="363" t="s">
        <v>116</v>
      </c>
      <c r="QWM93" s="363" t="s">
        <v>116</v>
      </c>
      <c r="QWN93" s="363" t="s">
        <v>116</v>
      </c>
      <c r="QWO93" s="363" t="s">
        <v>116</v>
      </c>
      <c r="QWP93" s="363" t="s">
        <v>116</v>
      </c>
      <c r="QWQ93" s="363" t="s">
        <v>116</v>
      </c>
      <c r="QWR93" s="363" t="s">
        <v>116</v>
      </c>
      <c r="QWS93" s="363" t="s">
        <v>116</v>
      </c>
      <c r="QWT93" s="363" t="s">
        <v>116</v>
      </c>
      <c r="QWU93" s="363" t="s">
        <v>116</v>
      </c>
      <c r="QWV93" s="363" t="s">
        <v>116</v>
      </c>
      <c r="QWW93" s="363" t="s">
        <v>116</v>
      </c>
      <c r="QWX93" s="363" t="s">
        <v>116</v>
      </c>
      <c r="QWY93" s="363" t="s">
        <v>116</v>
      </c>
      <c r="QWZ93" s="363" t="s">
        <v>116</v>
      </c>
      <c r="QXA93" s="363" t="s">
        <v>116</v>
      </c>
      <c r="QXB93" s="363" t="s">
        <v>116</v>
      </c>
      <c r="QXC93" s="363" t="s">
        <v>116</v>
      </c>
      <c r="QXD93" s="363" t="s">
        <v>116</v>
      </c>
      <c r="QXE93" s="363" t="s">
        <v>116</v>
      </c>
      <c r="QXF93" s="363" t="s">
        <v>116</v>
      </c>
      <c r="QXG93" s="363" t="s">
        <v>116</v>
      </c>
      <c r="QXH93" s="363" t="s">
        <v>116</v>
      </c>
      <c r="QXI93" s="363" t="s">
        <v>116</v>
      </c>
      <c r="QXJ93" s="363" t="s">
        <v>116</v>
      </c>
      <c r="QXK93" s="363" t="s">
        <v>116</v>
      </c>
      <c r="QXL93" s="363" t="s">
        <v>116</v>
      </c>
      <c r="QXM93" s="363" t="s">
        <v>116</v>
      </c>
      <c r="QXN93" s="363" t="s">
        <v>116</v>
      </c>
      <c r="QXO93" s="363" t="s">
        <v>116</v>
      </c>
      <c r="QXP93" s="363" t="s">
        <v>116</v>
      </c>
      <c r="QXQ93" s="363" t="s">
        <v>116</v>
      </c>
      <c r="QXR93" s="363" t="s">
        <v>116</v>
      </c>
      <c r="QXS93" s="363" t="s">
        <v>116</v>
      </c>
      <c r="QXT93" s="363" t="s">
        <v>116</v>
      </c>
      <c r="QXU93" s="363" t="s">
        <v>116</v>
      </c>
      <c r="QXV93" s="363" t="s">
        <v>116</v>
      </c>
      <c r="QXW93" s="363" t="s">
        <v>116</v>
      </c>
      <c r="QXX93" s="363" t="s">
        <v>116</v>
      </c>
      <c r="QXY93" s="363" t="s">
        <v>116</v>
      </c>
      <c r="QXZ93" s="363" t="s">
        <v>116</v>
      </c>
      <c r="QYA93" s="363" t="s">
        <v>116</v>
      </c>
      <c r="QYB93" s="363" t="s">
        <v>116</v>
      </c>
      <c r="QYC93" s="363" t="s">
        <v>116</v>
      </c>
      <c r="QYD93" s="363" t="s">
        <v>116</v>
      </c>
      <c r="QYE93" s="363" t="s">
        <v>116</v>
      </c>
      <c r="QYF93" s="363" t="s">
        <v>116</v>
      </c>
      <c r="QYG93" s="363" t="s">
        <v>116</v>
      </c>
      <c r="QYH93" s="363" t="s">
        <v>116</v>
      </c>
      <c r="QYI93" s="363" t="s">
        <v>116</v>
      </c>
      <c r="QYJ93" s="363" t="s">
        <v>116</v>
      </c>
      <c r="QYK93" s="363" t="s">
        <v>116</v>
      </c>
      <c r="QYL93" s="363" t="s">
        <v>116</v>
      </c>
      <c r="QYM93" s="363" t="s">
        <v>116</v>
      </c>
      <c r="QYN93" s="363" t="s">
        <v>116</v>
      </c>
      <c r="QYO93" s="363" t="s">
        <v>116</v>
      </c>
      <c r="QYP93" s="363" t="s">
        <v>116</v>
      </c>
      <c r="QYQ93" s="363" t="s">
        <v>116</v>
      </c>
      <c r="QYR93" s="363" t="s">
        <v>116</v>
      </c>
      <c r="QYS93" s="363" t="s">
        <v>116</v>
      </c>
      <c r="QYT93" s="363" t="s">
        <v>116</v>
      </c>
      <c r="QYU93" s="363" t="s">
        <v>116</v>
      </c>
      <c r="QYV93" s="363" t="s">
        <v>116</v>
      </c>
      <c r="QYW93" s="363" t="s">
        <v>116</v>
      </c>
      <c r="QYX93" s="363" t="s">
        <v>116</v>
      </c>
      <c r="QYY93" s="363" t="s">
        <v>116</v>
      </c>
      <c r="QYZ93" s="363" t="s">
        <v>116</v>
      </c>
      <c r="QZA93" s="363" t="s">
        <v>116</v>
      </c>
      <c r="QZB93" s="363" t="s">
        <v>116</v>
      </c>
      <c r="QZC93" s="363" t="s">
        <v>116</v>
      </c>
      <c r="QZD93" s="363" t="s">
        <v>116</v>
      </c>
      <c r="QZE93" s="363" t="s">
        <v>116</v>
      </c>
      <c r="QZF93" s="363" t="s">
        <v>116</v>
      </c>
      <c r="QZG93" s="363" t="s">
        <v>116</v>
      </c>
      <c r="QZH93" s="363" t="s">
        <v>116</v>
      </c>
      <c r="QZI93" s="363" t="s">
        <v>116</v>
      </c>
      <c r="QZJ93" s="363" t="s">
        <v>116</v>
      </c>
      <c r="QZK93" s="363" t="s">
        <v>116</v>
      </c>
      <c r="QZL93" s="363" t="s">
        <v>116</v>
      </c>
      <c r="QZM93" s="363" t="s">
        <v>116</v>
      </c>
      <c r="QZN93" s="363" t="s">
        <v>116</v>
      </c>
      <c r="QZO93" s="363" t="s">
        <v>116</v>
      </c>
      <c r="QZP93" s="363" t="s">
        <v>116</v>
      </c>
      <c r="QZQ93" s="363" t="s">
        <v>116</v>
      </c>
      <c r="QZR93" s="363" t="s">
        <v>116</v>
      </c>
      <c r="QZS93" s="363" t="s">
        <v>116</v>
      </c>
      <c r="QZT93" s="363" t="s">
        <v>116</v>
      </c>
      <c r="QZU93" s="363" t="s">
        <v>116</v>
      </c>
      <c r="QZV93" s="363" t="s">
        <v>116</v>
      </c>
      <c r="QZW93" s="363" t="s">
        <v>116</v>
      </c>
      <c r="QZX93" s="363" t="s">
        <v>116</v>
      </c>
      <c r="QZY93" s="363" t="s">
        <v>116</v>
      </c>
      <c r="QZZ93" s="363" t="s">
        <v>116</v>
      </c>
      <c r="RAA93" s="363" t="s">
        <v>116</v>
      </c>
      <c r="RAB93" s="363" t="s">
        <v>116</v>
      </c>
      <c r="RAC93" s="363" t="s">
        <v>116</v>
      </c>
      <c r="RAD93" s="363" t="s">
        <v>116</v>
      </c>
      <c r="RAE93" s="363" t="s">
        <v>116</v>
      </c>
      <c r="RAF93" s="363" t="s">
        <v>116</v>
      </c>
      <c r="RAG93" s="363" t="s">
        <v>116</v>
      </c>
      <c r="RAH93" s="363" t="s">
        <v>116</v>
      </c>
      <c r="RAI93" s="363" t="s">
        <v>116</v>
      </c>
      <c r="RAJ93" s="363" t="s">
        <v>116</v>
      </c>
      <c r="RAK93" s="363" t="s">
        <v>116</v>
      </c>
      <c r="RAL93" s="363" t="s">
        <v>116</v>
      </c>
      <c r="RAM93" s="363" t="s">
        <v>116</v>
      </c>
      <c r="RAN93" s="363" t="s">
        <v>116</v>
      </c>
      <c r="RAO93" s="363" t="s">
        <v>116</v>
      </c>
      <c r="RAP93" s="363" t="s">
        <v>116</v>
      </c>
      <c r="RAQ93" s="363" t="s">
        <v>116</v>
      </c>
      <c r="RAR93" s="363" t="s">
        <v>116</v>
      </c>
      <c r="RAS93" s="363" t="s">
        <v>116</v>
      </c>
      <c r="RAT93" s="363" t="s">
        <v>116</v>
      </c>
      <c r="RAU93" s="363" t="s">
        <v>116</v>
      </c>
      <c r="RAV93" s="363" t="s">
        <v>116</v>
      </c>
      <c r="RAW93" s="363" t="s">
        <v>116</v>
      </c>
      <c r="RAX93" s="363" t="s">
        <v>116</v>
      </c>
      <c r="RAY93" s="363" t="s">
        <v>116</v>
      </c>
      <c r="RAZ93" s="363" t="s">
        <v>116</v>
      </c>
      <c r="RBA93" s="363" t="s">
        <v>116</v>
      </c>
      <c r="RBB93" s="363" t="s">
        <v>116</v>
      </c>
      <c r="RBC93" s="363" t="s">
        <v>116</v>
      </c>
      <c r="RBD93" s="363" t="s">
        <v>116</v>
      </c>
      <c r="RBE93" s="363" t="s">
        <v>116</v>
      </c>
      <c r="RBF93" s="363" t="s">
        <v>116</v>
      </c>
      <c r="RBG93" s="363" t="s">
        <v>116</v>
      </c>
      <c r="RBH93" s="363" t="s">
        <v>116</v>
      </c>
      <c r="RBI93" s="363" t="s">
        <v>116</v>
      </c>
      <c r="RBJ93" s="363" t="s">
        <v>116</v>
      </c>
      <c r="RBK93" s="363" t="s">
        <v>116</v>
      </c>
      <c r="RBL93" s="363" t="s">
        <v>116</v>
      </c>
      <c r="RBM93" s="363" t="s">
        <v>116</v>
      </c>
      <c r="RBN93" s="363" t="s">
        <v>116</v>
      </c>
      <c r="RBO93" s="363" t="s">
        <v>116</v>
      </c>
      <c r="RBP93" s="363" t="s">
        <v>116</v>
      </c>
      <c r="RBQ93" s="363" t="s">
        <v>116</v>
      </c>
      <c r="RBR93" s="363" t="s">
        <v>116</v>
      </c>
      <c r="RBS93" s="363" t="s">
        <v>116</v>
      </c>
      <c r="RBT93" s="363" t="s">
        <v>116</v>
      </c>
      <c r="RBU93" s="363" t="s">
        <v>116</v>
      </c>
      <c r="RBV93" s="363" t="s">
        <v>116</v>
      </c>
      <c r="RBW93" s="363" t="s">
        <v>116</v>
      </c>
      <c r="RBX93" s="363" t="s">
        <v>116</v>
      </c>
      <c r="RBY93" s="363" t="s">
        <v>116</v>
      </c>
      <c r="RBZ93" s="363" t="s">
        <v>116</v>
      </c>
      <c r="RCA93" s="363" t="s">
        <v>116</v>
      </c>
      <c r="RCB93" s="363" t="s">
        <v>116</v>
      </c>
      <c r="RCC93" s="363" t="s">
        <v>116</v>
      </c>
      <c r="RCD93" s="363" t="s">
        <v>116</v>
      </c>
      <c r="RCE93" s="363" t="s">
        <v>116</v>
      </c>
      <c r="RCF93" s="363" t="s">
        <v>116</v>
      </c>
      <c r="RCG93" s="363" t="s">
        <v>116</v>
      </c>
      <c r="RCH93" s="363" t="s">
        <v>116</v>
      </c>
      <c r="RCI93" s="363" t="s">
        <v>116</v>
      </c>
      <c r="RCJ93" s="363" t="s">
        <v>116</v>
      </c>
      <c r="RCK93" s="363" t="s">
        <v>116</v>
      </c>
      <c r="RCL93" s="363" t="s">
        <v>116</v>
      </c>
      <c r="RCM93" s="363" t="s">
        <v>116</v>
      </c>
      <c r="RCN93" s="363" t="s">
        <v>116</v>
      </c>
      <c r="RCO93" s="363" t="s">
        <v>116</v>
      </c>
      <c r="RCP93" s="363" t="s">
        <v>116</v>
      </c>
      <c r="RCQ93" s="363" t="s">
        <v>116</v>
      </c>
      <c r="RCR93" s="363" t="s">
        <v>116</v>
      </c>
      <c r="RCS93" s="363" t="s">
        <v>116</v>
      </c>
      <c r="RCT93" s="363" t="s">
        <v>116</v>
      </c>
      <c r="RCU93" s="363" t="s">
        <v>116</v>
      </c>
      <c r="RCV93" s="363" t="s">
        <v>116</v>
      </c>
      <c r="RCW93" s="363" t="s">
        <v>116</v>
      </c>
      <c r="RCX93" s="363" t="s">
        <v>116</v>
      </c>
      <c r="RCY93" s="363" t="s">
        <v>116</v>
      </c>
      <c r="RCZ93" s="363" t="s">
        <v>116</v>
      </c>
      <c r="RDA93" s="363" t="s">
        <v>116</v>
      </c>
      <c r="RDB93" s="363" t="s">
        <v>116</v>
      </c>
      <c r="RDC93" s="363" t="s">
        <v>116</v>
      </c>
      <c r="RDD93" s="363" t="s">
        <v>116</v>
      </c>
      <c r="RDE93" s="363" t="s">
        <v>116</v>
      </c>
      <c r="RDF93" s="363" t="s">
        <v>116</v>
      </c>
      <c r="RDG93" s="363" t="s">
        <v>116</v>
      </c>
      <c r="RDH93" s="363" t="s">
        <v>116</v>
      </c>
      <c r="RDI93" s="363" t="s">
        <v>116</v>
      </c>
      <c r="RDJ93" s="363" t="s">
        <v>116</v>
      </c>
      <c r="RDK93" s="363" t="s">
        <v>116</v>
      </c>
      <c r="RDL93" s="363" t="s">
        <v>116</v>
      </c>
      <c r="RDM93" s="363" t="s">
        <v>116</v>
      </c>
      <c r="RDN93" s="363" t="s">
        <v>116</v>
      </c>
      <c r="RDO93" s="363" t="s">
        <v>116</v>
      </c>
      <c r="RDP93" s="363" t="s">
        <v>116</v>
      </c>
      <c r="RDQ93" s="363" t="s">
        <v>116</v>
      </c>
      <c r="RDR93" s="363" t="s">
        <v>116</v>
      </c>
      <c r="RDS93" s="363" t="s">
        <v>116</v>
      </c>
      <c r="RDT93" s="363" t="s">
        <v>116</v>
      </c>
      <c r="RDU93" s="363" t="s">
        <v>116</v>
      </c>
      <c r="RDV93" s="363" t="s">
        <v>116</v>
      </c>
      <c r="RDW93" s="363" t="s">
        <v>116</v>
      </c>
      <c r="RDX93" s="363" t="s">
        <v>116</v>
      </c>
      <c r="RDY93" s="363" t="s">
        <v>116</v>
      </c>
      <c r="RDZ93" s="363" t="s">
        <v>116</v>
      </c>
      <c r="REA93" s="363" t="s">
        <v>116</v>
      </c>
      <c r="REB93" s="363" t="s">
        <v>116</v>
      </c>
      <c r="REC93" s="363" t="s">
        <v>116</v>
      </c>
      <c r="RED93" s="363" t="s">
        <v>116</v>
      </c>
      <c r="REE93" s="363" t="s">
        <v>116</v>
      </c>
      <c r="REF93" s="363" t="s">
        <v>116</v>
      </c>
      <c r="REG93" s="363" t="s">
        <v>116</v>
      </c>
      <c r="REH93" s="363" t="s">
        <v>116</v>
      </c>
      <c r="REI93" s="363" t="s">
        <v>116</v>
      </c>
      <c r="REJ93" s="363" t="s">
        <v>116</v>
      </c>
      <c r="REK93" s="363" t="s">
        <v>116</v>
      </c>
      <c r="REL93" s="363" t="s">
        <v>116</v>
      </c>
      <c r="REM93" s="363" t="s">
        <v>116</v>
      </c>
      <c r="REN93" s="363" t="s">
        <v>116</v>
      </c>
      <c r="REO93" s="363" t="s">
        <v>116</v>
      </c>
      <c r="REP93" s="363" t="s">
        <v>116</v>
      </c>
      <c r="REQ93" s="363" t="s">
        <v>116</v>
      </c>
      <c r="RER93" s="363" t="s">
        <v>116</v>
      </c>
      <c r="RES93" s="363" t="s">
        <v>116</v>
      </c>
      <c r="RET93" s="363" t="s">
        <v>116</v>
      </c>
      <c r="REU93" s="363" t="s">
        <v>116</v>
      </c>
      <c r="REV93" s="363" t="s">
        <v>116</v>
      </c>
      <c r="REW93" s="363" t="s">
        <v>116</v>
      </c>
      <c r="REX93" s="363" t="s">
        <v>116</v>
      </c>
      <c r="REY93" s="363" t="s">
        <v>116</v>
      </c>
      <c r="REZ93" s="363" t="s">
        <v>116</v>
      </c>
      <c r="RFA93" s="363" t="s">
        <v>116</v>
      </c>
      <c r="RFB93" s="363" t="s">
        <v>116</v>
      </c>
      <c r="RFC93" s="363" t="s">
        <v>116</v>
      </c>
      <c r="RFD93" s="363" t="s">
        <v>116</v>
      </c>
      <c r="RFE93" s="363" t="s">
        <v>116</v>
      </c>
      <c r="RFF93" s="363" t="s">
        <v>116</v>
      </c>
      <c r="RFG93" s="363" t="s">
        <v>116</v>
      </c>
      <c r="RFH93" s="363" t="s">
        <v>116</v>
      </c>
      <c r="RFI93" s="363" t="s">
        <v>116</v>
      </c>
      <c r="RFJ93" s="363" t="s">
        <v>116</v>
      </c>
      <c r="RFK93" s="363" t="s">
        <v>116</v>
      </c>
      <c r="RFL93" s="363" t="s">
        <v>116</v>
      </c>
      <c r="RFM93" s="363" t="s">
        <v>116</v>
      </c>
      <c r="RFN93" s="363" t="s">
        <v>116</v>
      </c>
      <c r="RFO93" s="363" t="s">
        <v>116</v>
      </c>
      <c r="RFP93" s="363" t="s">
        <v>116</v>
      </c>
      <c r="RFQ93" s="363" t="s">
        <v>116</v>
      </c>
      <c r="RFR93" s="363" t="s">
        <v>116</v>
      </c>
      <c r="RFS93" s="363" t="s">
        <v>116</v>
      </c>
      <c r="RFT93" s="363" t="s">
        <v>116</v>
      </c>
      <c r="RFU93" s="363" t="s">
        <v>116</v>
      </c>
      <c r="RFV93" s="363" t="s">
        <v>116</v>
      </c>
      <c r="RFW93" s="363" t="s">
        <v>116</v>
      </c>
      <c r="RFX93" s="363" t="s">
        <v>116</v>
      </c>
      <c r="RFY93" s="363" t="s">
        <v>116</v>
      </c>
      <c r="RFZ93" s="363" t="s">
        <v>116</v>
      </c>
      <c r="RGA93" s="363" t="s">
        <v>116</v>
      </c>
      <c r="RGB93" s="363" t="s">
        <v>116</v>
      </c>
      <c r="RGC93" s="363" t="s">
        <v>116</v>
      </c>
      <c r="RGD93" s="363" t="s">
        <v>116</v>
      </c>
      <c r="RGE93" s="363" t="s">
        <v>116</v>
      </c>
      <c r="RGF93" s="363" t="s">
        <v>116</v>
      </c>
      <c r="RGG93" s="363" t="s">
        <v>116</v>
      </c>
      <c r="RGH93" s="363" t="s">
        <v>116</v>
      </c>
      <c r="RGI93" s="363" t="s">
        <v>116</v>
      </c>
      <c r="RGJ93" s="363" t="s">
        <v>116</v>
      </c>
      <c r="RGK93" s="363" t="s">
        <v>116</v>
      </c>
      <c r="RGL93" s="363" t="s">
        <v>116</v>
      </c>
      <c r="RGM93" s="363" t="s">
        <v>116</v>
      </c>
      <c r="RGN93" s="363" t="s">
        <v>116</v>
      </c>
      <c r="RGO93" s="363" t="s">
        <v>116</v>
      </c>
      <c r="RGP93" s="363" t="s">
        <v>116</v>
      </c>
      <c r="RGQ93" s="363" t="s">
        <v>116</v>
      </c>
      <c r="RGR93" s="363" t="s">
        <v>116</v>
      </c>
      <c r="RGS93" s="363" t="s">
        <v>116</v>
      </c>
      <c r="RGT93" s="363" t="s">
        <v>116</v>
      </c>
      <c r="RGU93" s="363" t="s">
        <v>116</v>
      </c>
      <c r="RGV93" s="363" t="s">
        <v>116</v>
      </c>
      <c r="RGW93" s="363" t="s">
        <v>116</v>
      </c>
      <c r="RGX93" s="363" t="s">
        <v>116</v>
      </c>
      <c r="RGY93" s="363" t="s">
        <v>116</v>
      </c>
      <c r="RGZ93" s="363" t="s">
        <v>116</v>
      </c>
      <c r="RHA93" s="363" t="s">
        <v>116</v>
      </c>
      <c r="RHB93" s="363" t="s">
        <v>116</v>
      </c>
      <c r="RHC93" s="363" t="s">
        <v>116</v>
      </c>
      <c r="RHD93" s="363" t="s">
        <v>116</v>
      </c>
      <c r="RHE93" s="363" t="s">
        <v>116</v>
      </c>
      <c r="RHF93" s="363" t="s">
        <v>116</v>
      </c>
      <c r="RHG93" s="363" t="s">
        <v>116</v>
      </c>
      <c r="RHH93" s="363" t="s">
        <v>116</v>
      </c>
      <c r="RHI93" s="363" t="s">
        <v>116</v>
      </c>
      <c r="RHJ93" s="363" t="s">
        <v>116</v>
      </c>
      <c r="RHK93" s="363" t="s">
        <v>116</v>
      </c>
      <c r="RHL93" s="363" t="s">
        <v>116</v>
      </c>
      <c r="RHM93" s="363" t="s">
        <v>116</v>
      </c>
      <c r="RHN93" s="363" t="s">
        <v>116</v>
      </c>
      <c r="RHO93" s="363" t="s">
        <v>116</v>
      </c>
      <c r="RHP93" s="363" t="s">
        <v>116</v>
      </c>
      <c r="RHQ93" s="363" t="s">
        <v>116</v>
      </c>
      <c r="RHR93" s="363" t="s">
        <v>116</v>
      </c>
      <c r="RHS93" s="363" t="s">
        <v>116</v>
      </c>
      <c r="RHT93" s="363" t="s">
        <v>116</v>
      </c>
      <c r="RHU93" s="363" t="s">
        <v>116</v>
      </c>
      <c r="RHV93" s="363" t="s">
        <v>116</v>
      </c>
      <c r="RHW93" s="363" t="s">
        <v>116</v>
      </c>
      <c r="RHX93" s="363" t="s">
        <v>116</v>
      </c>
      <c r="RHY93" s="363" t="s">
        <v>116</v>
      </c>
      <c r="RHZ93" s="363" t="s">
        <v>116</v>
      </c>
      <c r="RIA93" s="363" t="s">
        <v>116</v>
      </c>
      <c r="RIB93" s="363" t="s">
        <v>116</v>
      </c>
      <c r="RIC93" s="363" t="s">
        <v>116</v>
      </c>
      <c r="RID93" s="363" t="s">
        <v>116</v>
      </c>
      <c r="RIE93" s="363" t="s">
        <v>116</v>
      </c>
      <c r="RIF93" s="363" t="s">
        <v>116</v>
      </c>
      <c r="RIG93" s="363" t="s">
        <v>116</v>
      </c>
      <c r="RIH93" s="363" t="s">
        <v>116</v>
      </c>
      <c r="RII93" s="363" t="s">
        <v>116</v>
      </c>
      <c r="RIJ93" s="363" t="s">
        <v>116</v>
      </c>
      <c r="RIK93" s="363" t="s">
        <v>116</v>
      </c>
      <c r="RIL93" s="363" t="s">
        <v>116</v>
      </c>
      <c r="RIM93" s="363" t="s">
        <v>116</v>
      </c>
      <c r="RIN93" s="363" t="s">
        <v>116</v>
      </c>
      <c r="RIO93" s="363" t="s">
        <v>116</v>
      </c>
      <c r="RIP93" s="363" t="s">
        <v>116</v>
      </c>
      <c r="RIQ93" s="363" t="s">
        <v>116</v>
      </c>
      <c r="RIR93" s="363" t="s">
        <v>116</v>
      </c>
      <c r="RIS93" s="363" t="s">
        <v>116</v>
      </c>
      <c r="RIT93" s="363" t="s">
        <v>116</v>
      </c>
      <c r="RIU93" s="363" t="s">
        <v>116</v>
      </c>
      <c r="RIV93" s="363" t="s">
        <v>116</v>
      </c>
      <c r="RIW93" s="363" t="s">
        <v>116</v>
      </c>
      <c r="RIX93" s="363" t="s">
        <v>116</v>
      </c>
      <c r="RIY93" s="363" t="s">
        <v>116</v>
      </c>
      <c r="RIZ93" s="363" t="s">
        <v>116</v>
      </c>
      <c r="RJA93" s="363" t="s">
        <v>116</v>
      </c>
      <c r="RJB93" s="363" t="s">
        <v>116</v>
      </c>
      <c r="RJC93" s="363" t="s">
        <v>116</v>
      </c>
      <c r="RJD93" s="363" t="s">
        <v>116</v>
      </c>
      <c r="RJE93" s="363" t="s">
        <v>116</v>
      </c>
      <c r="RJF93" s="363" t="s">
        <v>116</v>
      </c>
      <c r="RJG93" s="363" t="s">
        <v>116</v>
      </c>
      <c r="RJH93" s="363" t="s">
        <v>116</v>
      </c>
      <c r="RJI93" s="363" t="s">
        <v>116</v>
      </c>
      <c r="RJJ93" s="363" t="s">
        <v>116</v>
      </c>
      <c r="RJK93" s="363" t="s">
        <v>116</v>
      </c>
      <c r="RJL93" s="363" t="s">
        <v>116</v>
      </c>
      <c r="RJM93" s="363" t="s">
        <v>116</v>
      </c>
      <c r="RJN93" s="363" t="s">
        <v>116</v>
      </c>
      <c r="RJO93" s="363" t="s">
        <v>116</v>
      </c>
      <c r="RJP93" s="363" t="s">
        <v>116</v>
      </c>
      <c r="RJQ93" s="363" t="s">
        <v>116</v>
      </c>
      <c r="RJR93" s="363" t="s">
        <v>116</v>
      </c>
      <c r="RJS93" s="363" t="s">
        <v>116</v>
      </c>
      <c r="RJT93" s="363" t="s">
        <v>116</v>
      </c>
      <c r="RJU93" s="363" t="s">
        <v>116</v>
      </c>
      <c r="RJV93" s="363" t="s">
        <v>116</v>
      </c>
      <c r="RJW93" s="363" t="s">
        <v>116</v>
      </c>
      <c r="RJX93" s="363" t="s">
        <v>116</v>
      </c>
      <c r="RJY93" s="363" t="s">
        <v>116</v>
      </c>
      <c r="RJZ93" s="363" t="s">
        <v>116</v>
      </c>
      <c r="RKA93" s="363" t="s">
        <v>116</v>
      </c>
      <c r="RKB93" s="363" t="s">
        <v>116</v>
      </c>
      <c r="RKC93" s="363" t="s">
        <v>116</v>
      </c>
      <c r="RKD93" s="363" t="s">
        <v>116</v>
      </c>
      <c r="RKE93" s="363" t="s">
        <v>116</v>
      </c>
      <c r="RKF93" s="363" t="s">
        <v>116</v>
      </c>
      <c r="RKG93" s="363" t="s">
        <v>116</v>
      </c>
      <c r="RKH93" s="363" t="s">
        <v>116</v>
      </c>
      <c r="RKI93" s="363" t="s">
        <v>116</v>
      </c>
      <c r="RKJ93" s="363" t="s">
        <v>116</v>
      </c>
      <c r="RKK93" s="363" t="s">
        <v>116</v>
      </c>
      <c r="RKL93" s="363" t="s">
        <v>116</v>
      </c>
      <c r="RKM93" s="363" t="s">
        <v>116</v>
      </c>
      <c r="RKN93" s="363" t="s">
        <v>116</v>
      </c>
      <c r="RKO93" s="363" t="s">
        <v>116</v>
      </c>
      <c r="RKP93" s="363" t="s">
        <v>116</v>
      </c>
      <c r="RKQ93" s="363" t="s">
        <v>116</v>
      </c>
      <c r="RKR93" s="363" t="s">
        <v>116</v>
      </c>
      <c r="RKS93" s="363" t="s">
        <v>116</v>
      </c>
      <c r="RKT93" s="363" t="s">
        <v>116</v>
      </c>
      <c r="RKU93" s="363" t="s">
        <v>116</v>
      </c>
      <c r="RKV93" s="363" t="s">
        <v>116</v>
      </c>
      <c r="RKW93" s="363" t="s">
        <v>116</v>
      </c>
      <c r="RKX93" s="363" t="s">
        <v>116</v>
      </c>
      <c r="RKY93" s="363" t="s">
        <v>116</v>
      </c>
      <c r="RKZ93" s="363" t="s">
        <v>116</v>
      </c>
      <c r="RLA93" s="363" t="s">
        <v>116</v>
      </c>
      <c r="RLB93" s="363" t="s">
        <v>116</v>
      </c>
      <c r="RLC93" s="363" t="s">
        <v>116</v>
      </c>
      <c r="RLD93" s="363" t="s">
        <v>116</v>
      </c>
      <c r="RLE93" s="363" t="s">
        <v>116</v>
      </c>
      <c r="RLF93" s="363" t="s">
        <v>116</v>
      </c>
      <c r="RLG93" s="363" t="s">
        <v>116</v>
      </c>
      <c r="RLH93" s="363" t="s">
        <v>116</v>
      </c>
      <c r="RLI93" s="363" t="s">
        <v>116</v>
      </c>
      <c r="RLJ93" s="363" t="s">
        <v>116</v>
      </c>
      <c r="RLK93" s="363" t="s">
        <v>116</v>
      </c>
      <c r="RLL93" s="363" t="s">
        <v>116</v>
      </c>
      <c r="RLM93" s="363" t="s">
        <v>116</v>
      </c>
      <c r="RLN93" s="363" t="s">
        <v>116</v>
      </c>
      <c r="RLO93" s="363" t="s">
        <v>116</v>
      </c>
      <c r="RLP93" s="363" t="s">
        <v>116</v>
      </c>
      <c r="RLQ93" s="363" t="s">
        <v>116</v>
      </c>
      <c r="RLR93" s="363" t="s">
        <v>116</v>
      </c>
      <c r="RLS93" s="363" t="s">
        <v>116</v>
      </c>
      <c r="RLT93" s="363" t="s">
        <v>116</v>
      </c>
      <c r="RLU93" s="363" t="s">
        <v>116</v>
      </c>
      <c r="RLV93" s="363" t="s">
        <v>116</v>
      </c>
      <c r="RLW93" s="363" t="s">
        <v>116</v>
      </c>
      <c r="RLX93" s="363" t="s">
        <v>116</v>
      </c>
      <c r="RLY93" s="363" t="s">
        <v>116</v>
      </c>
      <c r="RLZ93" s="363" t="s">
        <v>116</v>
      </c>
      <c r="RMA93" s="363" t="s">
        <v>116</v>
      </c>
      <c r="RMB93" s="363" t="s">
        <v>116</v>
      </c>
      <c r="RMC93" s="363" t="s">
        <v>116</v>
      </c>
      <c r="RMD93" s="363" t="s">
        <v>116</v>
      </c>
      <c r="RME93" s="363" t="s">
        <v>116</v>
      </c>
      <c r="RMF93" s="363" t="s">
        <v>116</v>
      </c>
      <c r="RMG93" s="363" t="s">
        <v>116</v>
      </c>
      <c r="RMH93" s="363" t="s">
        <v>116</v>
      </c>
      <c r="RMI93" s="363" t="s">
        <v>116</v>
      </c>
      <c r="RMJ93" s="363" t="s">
        <v>116</v>
      </c>
      <c r="RMK93" s="363" t="s">
        <v>116</v>
      </c>
      <c r="RML93" s="363" t="s">
        <v>116</v>
      </c>
      <c r="RMM93" s="363" t="s">
        <v>116</v>
      </c>
      <c r="RMN93" s="363" t="s">
        <v>116</v>
      </c>
      <c r="RMO93" s="363" t="s">
        <v>116</v>
      </c>
      <c r="RMP93" s="363" t="s">
        <v>116</v>
      </c>
      <c r="RMQ93" s="363" t="s">
        <v>116</v>
      </c>
      <c r="RMR93" s="363" t="s">
        <v>116</v>
      </c>
      <c r="RMS93" s="363" t="s">
        <v>116</v>
      </c>
      <c r="RMT93" s="363" t="s">
        <v>116</v>
      </c>
      <c r="RMU93" s="363" t="s">
        <v>116</v>
      </c>
      <c r="RMV93" s="363" t="s">
        <v>116</v>
      </c>
      <c r="RMW93" s="363" t="s">
        <v>116</v>
      </c>
      <c r="RMX93" s="363" t="s">
        <v>116</v>
      </c>
      <c r="RMY93" s="363" t="s">
        <v>116</v>
      </c>
      <c r="RMZ93" s="363" t="s">
        <v>116</v>
      </c>
      <c r="RNA93" s="363" t="s">
        <v>116</v>
      </c>
      <c r="RNB93" s="363" t="s">
        <v>116</v>
      </c>
      <c r="RNC93" s="363" t="s">
        <v>116</v>
      </c>
      <c r="RND93" s="363" t="s">
        <v>116</v>
      </c>
      <c r="RNE93" s="363" t="s">
        <v>116</v>
      </c>
      <c r="RNF93" s="363" t="s">
        <v>116</v>
      </c>
      <c r="RNG93" s="363" t="s">
        <v>116</v>
      </c>
      <c r="RNH93" s="363" t="s">
        <v>116</v>
      </c>
      <c r="RNI93" s="363" t="s">
        <v>116</v>
      </c>
      <c r="RNJ93" s="363" t="s">
        <v>116</v>
      </c>
      <c r="RNK93" s="363" t="s">
        <v>116</v>
      </c>
      <c r="RNL93" s="363" t="s">
        <v>116</v>
      </c>
      <c r="RNM93" s="363" t="s">
        <v>116</v>
      </c>
      <c r="RNN93" s="363" t="s">
        <v>116</v>
      </c>
      <c r="RNO93" s="363" t="s">
        <v>116</v>
      </c>
      <c r="RNP93" s="363" t="s">
        <v>116</v>
      </c>
      <c r="RNQ93" s="363" t="s">
        <v>116</v>
      </c>
      <c r="RNR93" s="363" t="s">
        <v>116</v>
      </c>
      <c r="RNS93" s="363" t="s">
        <v>116</v>
      </c>
      <c r="RNT93" s="363" t="s">
        <v>116</v>
      </c>
      <c r="RNU93" s="363" t="s">
        <v>116</v>
      </c>
      <c r="RNV93" s="363" t="s">
        <v>116</v>
      </c>
      <c r="RNW93" s="363" t="s">
        <v>116</v>
      </c>
      <c r="RNX93" s="363" t="s">
        <v>116</v>
      </c>
      <c r="RNY93" s="363" t="s">
        <v>116</v>
      </c>
      <c r="RNZ93" s="363" t="s">
        <v>116</v>
      </c>
      <c r="ROA93" s="363" t="s">
        <v>116</v>
      </c>
      <c r="ROB93" s="363" t="s">
        <v>116</v>
      </c>
      <c r="ROC93" s="363" t="s">
        <v>116</v>
      </c>
      <c r="ROD93" s="363" t="s">
        <v>116</v>
      </c>
      <c r="ROE93" s="363" t="s">
        <v>116</v>
      </c>
      <c r="ROF93" s="363" t="s">
        <v>116</v>
      </c>
      <c r="ROG93" s="363" t="s">
        <v>116</v>
      </c>
      <c r="ROH93" s="363" t="s">
        <v>116</v>
      </c>
      <c r="ROI93" s="363" t="s">
        <v>116</v>
      </c>
      <c r="ROJ93" s="363" t="s">
        <v>116</v>
      </c>
      <c r="ROK93" s="363" t="s">
        <v>116</v>
      </c>
      <c r="ROL93" s="363" t="s">
        <v>116</v>
      </c>
      <c r="ROM93" s="363" t="s">
        <v>116</v>
      </c>
      <c r="RON93" s="363" t="s">
        <v>116</v>
      </c>
      <c r="ROO93" s="363" t="s">
        <v>116</v>
      </c>
      <c r="ROP93" s="363" t="s">
        <v>116</v>
      </c>
      <c r="ROQ93" s="363" t="s">
        <v>116</v>
      </c>
      <c r="ROR93" s="363" t="s">
        <v>116</v>
      </c>
      <c r="ROS93" s="363" t="s">
        <v>116</v>
      </c>
      <c r="ROT93" s="363" t="s">
        <v>116</v>
      </c>
      <c r="ROU93" s="363" t="s">
        <v>116</v>
      </c>
      <c r="ROV93" s="363" t="s">
        <v>116</v>
      </c>
      <c r="ROW93" s="363" t="s">
        <v>116</v>
      </c>
      <c r="ROX93" s="363" t="s">
        <v>116</v>
      </c>
      <c r="ROY93" s="363" t="s">
        <v>116</v>
      </c>
      <c r="ROZ93" s="363" t="s">
        <v>116</v>
      </c>
      <c r="RPA93" s="363" t="s">
        <v>116</v>
      </c>
      <c r="RPB93" s="363" t="s">
        <v>116</v>
      </c>
      <c r="RPC93" s="363" t="s">
        <v>116</v>
      </c>
      <c r="RPD93" s="363" t="s">
        <v>116</v>
      </c>
      <c r="RPE93" s="363" t="s">
        <v>116</v>
      </c>
      <c r="RPF93" s="363" t="s">
        <v>116</v>
      </c>
      <c r="RPG93" s="363" t="s">
        <v>116</v>
      </c>
      <c r="RPH93" s="363" t="s">
        <v>116</v>
      </c>
      <c r="RPI93" s="363" t="s">
        <v>116</v>
      </c>
      <c r="RPJ93" s="363" t="s">
        <v>116</v>
      </c>
      <c r="RPK93" s="363" t="s">
        <v>116</v>
      </c>
      <c r="RPL93" s="363" t="s">
        <v>116</v>
      </c>
      <c r="RPM93" s="363" t="s">
        <v>116</v>
      </c>
      <c r="RPN93" s="363" t="s">
        <v>116</v>
      </c>
      <c r="RPO93" s="363" t="s">
        <v>116</v>
      </c>
      <c r="RPP93" s="363" t="s">
        <v>116</v>
      </c>
      <c r="RPQ93" s="363" t="s">
        <v>116</v>
      </c>
      <c r="RPR93" s="363" t="s">
        <v>116</v>
      </c>
      <c r="RPS93" s="363" t="s">
        <v>116</v>
      </c>
      <c r="RPT93" s="363" t="s">
        <v>116</v>
      </c>
      <c r="RPU93" s="363" t="s">
        <v>116</v>
      </c>
      <c r="RPV93" s="363" t="s">
        <v>116</v>
      </c>
      <c r="RPW93" s="363" t="s">
        <v>116</v>
      </c>
      <c r="RPX93" s="363" t="s">
        <v>116</v>
      </c>
      <c r="RPY93" s="363" t="s">
        <v>116</v>
      </c>
      <c r="RPZ93" s="363" t="s">
        <v>116</v>
      </c>
      <c r="RQA93" s="363" t="s">
        <v>116</v>
      </c>
      <c r="RQB93" s="363" t="s">
        <v>116</v>
      </c>
      <c r="RQC93" s="363" t="s">
        <v>116</v>
      </c>
      <c r="RQD93" s="363" t="s">
        <v>116</v>
      </c>
      <c r="RQE93" s="363" t="s">
        <v>116</v>
      </c>
      <c r="RQF93" s="363" t="s">
        <v>116</v>
      </c>
      <c r="RQG93" s="363" t="s">
        <v>116</v>
      </c>
      <c r="RQH93" s="363" t="s">
        <v>116</v>
      </c>
      <c r="RQI93" s="363" t="s">
        <v>116</v>
      </c>
      <c r="RQJ93" s="363" t="s">
        <v>116</v>
      </c>
      <c r="RQK93" s="363" t="s">
        <v>116</v>
      </c>
      <c r="RQL93" s="363" t="s">
        <v>116</v>
      </c>
      <c r="RQM93" s="363" t="s">
        <v>116</v>
      </c>
      <c r="RQN93" s="363" t="s">
        <v>116</v>
      </c>
      <c r="RQO93" s="363" t="s">
        <v>116</v>
      </c>
      <c r="RQP93" s="363" t="s">
        <v>116</v>
      </c>
      <c r="RQQ93" s="363" t="s">
        <v>116</v>
      </c>
      <c r="RQR93" s="363" t="s">
        <v>116</v>
      </c>
      <c r="RQS93" s="363" t="s">
        <v>116</v>
      </c>
      <c r="RQT93" s="363" t="s">
        <v>116</v>
      </c>
      <c r="RQU93" s="363" t="s">
        <v>116</v>
      </c>
      <c r="RQV93" s="363" t="s">
        <v>116</v>
      </c>
      <c r="RQW93" s="363" t="s">
        <v>116</v>
      </c>
      <c r="RQX93" s="363" t="s">
        <v>116</v>
      </c>
      <c r="RQY93" s="363" t="s">
        <v>116</v>
      </c>
      <c r="RQZ93" s="363" t="s">
        <v>116</v>
      </c>
      <c r="RRA93" s="363" t="s">
        <v>116</v>
      </c>
      <c r="RRB93" s="363" t="s">
        <v>116</v>
      </c>
      <c r="RRC93" s="363" t="s">
        <v>116</v>
      </c>
      <c r="RRD93" s="363" t="s">
        <v>116</v>
      </c>
      <c r="RRE93" s="363" t="s">
        <v>116</v>
      </c>
      <c r="RRF93" s="363" t="s">
        <v>116</v>
      </c>
      <c r="RRG93" s="363" t="s">
        <v>116</v>
      </c>
      <c r="RRH93" s="363" t="s">
        <v>116</v>
      </c>
      <c r="RRI93" s="363" t="s">
        <v>116</v>
      </c>
      <c r="RRJ93" s="363" t="s">
        <v>116</v>
      </c>
      <c r="RRK93" s="363" t="s">
        <v>116</v>
      </c>
      <c r="RRL93" s="363" t="s">
        <v>116</v>
      </c>
      <c r="RRM93" s="363" t="s">
        <v>116</v>
      </c>
      <c r="RRN93" s="363" t="s">
        <v>116</v>
      </c>
      <c r="RRO93" s="363" t="s">
        <v>116</v>
      </c>
      <c r="RRP93" s="363" t="s">
        <v>116</v>
      </c>
      <c r="RRQ93" s="363" t="s">
        <v>116</v>
      </c>
      <c r="RRR93" s="363" t="s">
        <v>116</v>
      </c>
      <c r="RRS93" s="363" t="s">
        <v>116</v>
      </c>
      <c r="RRT93" s="363" t="s">
        <v>116</v>
      </c>
      <c r="RRU93" s="363" t="s">
        <v>116</v>
      </c>
      <c r="RRV93" s="363" t="s">
        <v>116</v>
      </c>
      <c r="RRW93" s="363" t="s">
        <v>116</v>
      </c>
      <c r="RRX93" s="363" t="s">
        <v>116</v>
      </c>
      <c r="RRY93" s="363" t="s">
        <v>116</v>
      </c>
      <c r="RRZ93" s="363" t="s">
        <v>116</v>
      </c>
      <c r="RSA93" s="363" t="s">
        <v>116</v>
      </c>
      <c r="RSB93" s="363" t="s">
        <v>116</v>
      </c>
      <c r="RSC93" s="363" t="s">
        <v>116</v>
      </c>
      <c r="RSD93" s="363" t="s">
        <v>116</v>
      </c>
      <c r="RSE93" s="363" t="s">
        <v>116</v>
      </c>
      <c r="RSF93" s="363" t="s">
        <v>116</v>
      </c>
      <c r="RSG93" s="363" t="s">
        <v>116</v>
      </c>
      <c r="RSH93" s="363" t="s">
        <v>116</v>
      </c>
      <c r="RSI93" s="363" t="s">
        <v>116</v>
      </c>
      <c r="RSJ93" s="363" t="s">
        <v>116</v>
      </c>
      <c r="RSK93" s="363" t="s">
        <v>116</v>
      </c>
      <c r="RSL93" s="363" t="s">
        <v>116</v>
      </c>
      <c r="RSM93" s="363" t="s">
        <v>116</v>
      </c>
      <c r="RSN93" s="363" t="s">
        <v>116</v>
      </c>
      <c r="RSO93" s="363" t="s">
        <v>116</v>
      </c>
      <c r="RSP93" s="363" t="s">
        <v>116</v>
      </c>
      <c r="RSQ93" s="363" t="s">
        <v>116</v>
      </c>
      <c r="RSR93" s="363" t="s">
        <v>116</v>
      </c>
      <c r="RSS93" s="363" t="s">
        <v>116</v>
      </c>
      <c r="RST93" s="363" t="s">
        <v>116</v>
      </c>
      <c r="RSU93" s="363" t="s">
        <v>116</v>
      </c>
      <c r="RSV93" s="363" t="s">
        <v>116</v>
      </c>
      <c r="RSW93" s="363" t="s">
        <v>116</v>
      </c>
      <c r="RSX93" s="363" t="s">
        <v>116</v>
      </c>
      <c r="RSY93" s="363" t="s">
        <v>116</v>
      </c>
      <c r="RSZ93" s="363" t="s">
        <v>116</v>
      </c>
      <c r="RTA93" s="363" t="s">
        <v>116</v>
      </c>
      <c r="RTB93" s="363" t="s">
        <v>116</v>
      </c>
      <c r="RTC93" s="363" t="s">
        <v>116</v>
      </c>
      <c r="RTD93" s="363" t="s">
        <v>116</v>
      </c>
      <c r="RTE93" s="363" t="s">
        <v>116</v>
      </c>
      <c r="RTF93" s="363" t="s">
        <v>116</v>
      </c>
      <c r="RTG93" s="363" t="s">
        <v>116</v>
      </c>
      <c r="RTH93" s="363" t="s">
        <v>116</v>
      </c>
      <c r="RTI93" s="363" t="s">
        <v>116</v>
      </c>
      <c r="RTJ93" s="363" t="s">
        <v>116</v>
      </c>
      <c r="RTK93" s="363" t="s">
        <v>116</v>
      </c>
      <c r="RTL93" s="363" t="s">
        <v>116</v>
      </c>
      <c r="RTM93" s="363" t="s">
        <v>116</v>
      </c>
      <c r="RTN93" s="363" t="s">
        <v>116</v>
      </c>
      <c r="RTO93" s="363" t="s">
        <v>116</v>
      </c>
      <c r="RTP93" s="363" t="s">
        <v>116</v>
      </c>
      <c r="RTQ93" s="363" t="s">
        <v>116</v>
      </c>
      <c r="RTR93" s="363" t="s">
        <v>116</v>
      </c>
      <c r="RTS93" s="363" t="s">
        <v>116</v>
      </c>
      <c r="RTT93" s="363" t="s">
        <v>116</v>
      </c>
      <c r="RTU93" s="363" t="s">
        <v>116</v>
      </c>
      <c r="RTV93" s="363" t="s">
        <v>116</v>
      </c>
      <c r="RTW93" s="363" t="s">
        <v>116</v>
      </c>
      <c r="RTX93" s="363" t="s">
        <v>116</v>
      </c>
      <c r="RTY93" s="363" t="s">
        <v>116</v>
      </c>
      <c r="RTZ93" s="363" t="s">
        <v>116</v>
      </c>
      <c r="RUA93" s="363" t="s">
        <v>116</v>
      </c>
      <c r="RUB93" s="363" t="s">
        <v>116</v>
      </c>
      <c r="RUC93" s="363" t="s">
        <v>116</v>
      </c>
      <c r="RUD93" s="363" t="s">
        <v>116</v>
      </c>
      <c r="RUE93" s="363" t="s">
        <v>116</v>
      </c>
      <c r="RUF93" s="363" t="s">
        <v>116</v>
      </c>
      <c r="RUG93" s="363" t="s">
        <v>116</v>
      </c>
      <c r="RUH93" s="363" t="s">
        <v>116</v>
      </c>
      <c r="RUI93" s="363" t="s">
        <v>116</v>
      </c>
      <c r="RUJ93" s="363" t="s">
        <v>116</v>
      </c>
      <c r="RUK93" s="363" t="s">
        <v>116</v>
      </c>
      <c r="RUL93" s="363" t="s">
        <v>116</v>
      </c>
      <c r="RUM93" s="363" t="s">
        <v>116</v>
      </c>
      <c r="RUN93" s="363" t="s">
        <v>116</v>
      </c>
      <c r="RUO93" s="363" t="s">
        <v>116</v>
      </c>
      <c r="RUP93" s="363" t="s">
        <v>116</v>
      </c>
      <c r="RUQ93" s="363" t="s">
        <v>116</v>
      </c>
      <c r="RUR93" s="363" t="s">
        <v>116</v>
      </c>
      <c r="RUS93" s="363" t="s">
        <v>116</v>
      </c>
      <c r="RUT93" s="363" t="s">
        <v>116</v>
      </c>
      <c r="RUU93" s="363" t="s">
        <v>116</v>
      </c>
      <c r="RUV93" s="363" t="s">
        <v>116</v>
      </c>
      <c r="RUW93" s="363" t="s">
        <v>116</v>
      </c>
      <c r="RUX93" s="363" t="s">
        <v>116</v>
      </c>
      <c r="RUY93" s="363" t="s">
        <v>116</v>
      </c>
      <c r="RUZ93" s="363" t="s">
        <v>116</v>
      </c>
      <c r="RVA93" s="363" t="s">
        <v>116</v>
      </c>
      <c r="RVB93" s="363" t="s">
        <v>116</v>
      </c>
      <c r="RVC93" s="363" t="s">
        <v>116</v>
      </c>
      <c r="RVD93" s="363" t="s">
        <v>116</v>
      </c>
      <c r="RVE93" s="363" t="s">
        <v>116</v>
      </c>
      <c r="RVF93" s="363" t="s">
        <v>116</v>
      </c>
      <c r="RVG93" s="363" t="s">
        <v>116</v>
      </c>
      <c r="RVH93" s="363" t="s">
        <v>116</v>
      </c>
      <c r="RVI93" s="363" t="s">
        <v>116</v>
      </c>
      <c r="RVJ93" s="363" t="s">
        <v>116</v>
      </c>
      <c r="RVK93" s="363" t="s">
        <v>116</v>
      </c>
      <c r="RVL93" s="363" t="s">
        <v>116</v>
      </c>
      <c r="RVM93" s="363" t="s">
        <v>116</v>
      </c>
      <c r="RVN93" s="363" t="s">
        <v>116</v>
      </c>
      <c r="RVO93" s="363" t="s">
        <v>116</v>
      </c>
      <c r="RVP93" s="363" t="s">
        <v>116</v>
      </c>
      <c r="RVQ93" s="363" t="s">
        <v>116</v>
      </c>
      <c r="RVR93" s="363" t="s">
        <v>116</v>
      </c>
      <c r="RVS93" s="363" t="s">
        <v>116</v>
      </c>
      <c r="RVT93" s="363" t="s">
        <v>116</v>
      </c>
      <c r="RVU93" s="363" t="s">
        <v>116</v>
      </c>
      <c r="RVV93" s="363" t="s">
        <v>116</v>
      </c>
      <c r="RVW93" s="363" t="s">
        <v>116</v>
      </c>
      <c r="RVX93" s="363" t="s">
        <v>116</v>
      </c>
      <c r="RVY93" s="363" t="s">
        <v>116</v>
      </c>
      <c r="RVZ93" s="363" t="s">
        <v>116</v>
      </c>
      <c r="RWA93" s="363" t="s">
        <v>116</v>
      </c>
      <c r="RWB93" s="363" t="s">
        <v>116</v>
      </c>
      <c r="RWC93" s="363" t="s">
        <v>116</v>
      </c>
      <c r="RWD93" s="363" t="s">
        <v>116</v>
      </c>
      <c r="RWE93" s="363" t="s">
        <v>116</v>
      </c>
      <c r="RWF93" s="363" t="s">
        <v>116</v>
      </c>
      <c r="RWG93" s="363" t="s">
        <v>116</v>
      </c>
      <c r="RWH93" s="363" t="s">
        <v>116</v>
      </c>
      <c r="RWI93" s="363" t="s">
        <v>116</v>
      </c>
      <c r="RWJ93" s="363" t="s">
        <v>116</v>
      </c>
      <c r="RWK93" s="363" t="s">
        <v>116</v>
      </c>
      <c r="RWL93" s="363" t="s">
        <v>116</v>
      </c>
      <c r="RWM93" s="363" t="s">
        <v>116</v>
      </c>
      <c r="RWN93" s="363" t="s">
        <v>116</v>
      </c>
      <c r="RWO93" s="363" t="s">
        <v>116</v>
      </c>
      <c r="RWP93" s="363" t="s">
        <v>116</v>
      </c>
      <c r="RWQ93" s="363" t="s">
        <v>116</v>
      </c>
      <c r="RWR93" s="363" t="s">
        <v>116</v>
      </c>
      <c r="RWS93" s="363" t="s">
        <v>116</v>
      </c>
      <c r="RWT93" s="363" t="s">
        <v>116</v>
      </c>
      <c r="RWU93" s="363" t="s">
        <v>116</v>
      </c>
      <c r="RWV93" s="363" t="s">
        <v>116</v>
      </c>
      <c r="RWW93" s="363" t="s">
        <v>116</v>
      </c>
      <c r="RWX93" s="363" t="s">
        <v>116</v>
      </c>
      <c r="RWY93" s="363" t="s">
        <v>116</v>
      </c>
      <c r="RWZ93" s="363" t="s">
        <v>116</v>
      </c>
      <c r="RXA93" s="363" t="s">
        <v>116</v>
      </c>
      <c r="RXB93" s="363" t="s">
        <v>116</v>
      </c>
      <c r="RXC93" s="363" t="s">
        <v>116</v>
      </c>
      <c r="RXD93" s="363" t="s">
        <v>116</v>
      </c>
      <c r="RXE93" s="363" t="s">
        <v>116</v>
      </c>
      <c r="RXF93" s="363" t="s">
        <v>116</v>
      </c>
      <c r="RXG93" s="363" t="s">
        <v>116</v>
      </c>
      <c r="RXH93" s="363" t="s">
        <v>116</v>
      </c>
      <c r="RXI93" s="363" t="s">
        <v>116</v>
      </c>
      <c r="RXJ93" s="363" t="s">
        <v>116</v>
      </c>
      <c r="RXK93" s="363" t="s">
        <v>116</v>
      </c>
      <c r="RXL93" s="363" t="s">
        <v>116</v>
      </c>
      <c r="RXM93" s="363" t="s">
        <v>116</v>
      </c>
      <c r="RXN93" s="363" t="s">
        <v>116</v>
      </c>
      <c r="RXO93" s="363" t="s">
        <v>116</v>
      </c>
      <c r="RXP93" s="363" t="s">
        <v>116</v>
      </c>
      <c r="RXQ93" s="363" t="s">
        <v>116</v>
      </c>
      <c r="RXR93" s="363" t="s">
        <v>116</v>
      </c>
      <c r="RXS93" s="363" t="s">
        <v>116</v>
      </c>
      <c r="RXT93" s="363" t="s">
        <v>116</v>
      </c>
      <c r="RXU93" s="363" t="s">
        <v>116</v>
      </c>
      <c r="RXV93" s="363" t="s">
        <v>116</v>
      </c>
      <c r="RXW93" s="363" t="s">
        <v>116</v>
      </c>
      <c r="RXX93" s="363" t="s">
        <v>116</v>
      </c>
      <c r="RXY93" s="363" t="s">
        <v>116</v>
      </c>
      <c r="RXZ93" s="363" t="s">
        <v>116</v>
      </c>
      <c r="RYA93" s="363" t="s">
        <v>116</v>
      </c>
      <c r="RYB93" s="363" t="s">
        <v>116</v>
      </c>
      <c r="RYC93" s="363" t="s">
        <v>116</v>
      </c>
      <c r="RYD93" s="363" t="s">
        <v>116</v>
      </c>
      <c r="RYE93" s="363" t="s">
        <v>116</v>
      </c>
      <c r="RYF93" s="363" t="s">
        <v>116</v>
      </c>
      <c r="RYG93" s="363" t="s">
        <v>116</v>
      </c>
      <c r="RYH93" s="363" t="s">
        <v>116</v>
      </c>
      <c r="RYI93" s="363" t="s">
        <v>116</v>
      </c>
      <c r="RYJ93" s="363" t="s">
        <v>116</v>
      </c>
      <c r="RYK93" s="363" t="s">
        <v>116</v>
      </c>
      <c r="RYL93" s="363" t="s">
        <v>116</v>
      </c>
      <c r="RYM93" s="363" t="s">
        <v>116</v>
      </c>
      <c r="RYN93" s="363" t="s">
        <v>116</v>
      </c>
      <c r="RYO93" s="363" t="s">
        <v>116</v>
      </c>
      <c r="RYP93" s="363" t="s">
        <v>116</v>
      </c>
      <c r="RYQ93" s="363" t="s">
        <v>116</v>
      </c>
      <c r="RYR93" s="363" t="s">
        <v>116</v>
      </c>
      <c r="RYS93" s="363" t="s">
        <v>116</v>
      </c>
      <c r="RYT93" s="363" t="s">
        <v>116</v>
      </c>
      <c r="RYU93" s="363" t="s">
        <v>116</v>
      </c>
      <c r="RYV93" s="363" t="s">
        <v>116</v>
      </c>
      <c r="RYW93" s="363" t="s">
        <v>116</v>
      </c>
      <c r="RYX93" s="363" t="s">
        <v>116</v>
      </c>
      <c r="RYY93" s="363" t="s">
        <v>116</v>
      </c>
      <c r="RYZ93" s="363" t="s">
        <v>116</v>
      </c>
      <c r="RZA93" s="363" t="s">
        <v>116</v>
      </c>
      <c r="RZB93" s="363" t="s">
        <v>116</v>
      </c>
      <c r="RZC93" s="363" t="s">
        <v>116</v>
      </c>
      <c r="RZD93" s="363" t="s">
        <v>116</v>
      </c>
      <c r="RZE93" s="363" t="s">
        <v>116</v>
      </c>
      <c r="RZF93" s="363" t="s">
        <v>116</v>
      </c>
      <c r="RZG93" s="363" t="s">
        <v>116</v>
      </c>
      <c r="RZH93" s="363" t="s">
        <v>116</v>
      </c>
      <c r="RZI93" s="363" t="s">
        <v>116</v>
      </c>
      <c r="RZJ93" s="363" t="s">
        <v>116</v>
      </c>
      <c r="RZK93" s="363" t="s">
        <v>116</v>
      </c>
      <c r="RZL93" s="363" t="s">
        <v>116</v>
      </c>
      <c r="RZM93" s="363" t="s">
        <v>116</v>
      </c>
      <c r="RZN93" s="363" t="s">
        <v>116</v>
      </c>
      <c r="RZO93" s="363" t="s">
        <v>116</v>
      </c>
      <c r="RZP93" s="363" t="s">
        <v>116</v>
      </c>
      <c r="RZQ93" s="363" t="s">
        <v>116</v>
      </c>
      <c r="RZR93" s="363" t="s">
        <v>116</v>
      </c>
      <c r="RZS93" s="363" t="s">
        <v>116</v>
      </c>
      <c r="RZT93" s="363" t="s">
        <v>116</v>
      </c>
      <c r="RZU93" s="363" t="s">
        <v>116</v>
      </c>
      <c r="RZV93" s="363" t="s">
        <v>116</v>
      </c>
      <c r="RZW93" s="363" t="s">
        <v>116</v>
      </c>
      <c r="RZX93" s="363" t="s">
        <v>116</v>
      </c>
      <c r="RZY93" s="363" t="s">
        <v>116</v>
      </c>
      <c r="RZZ93" s="363" t="s">
        <v>116</v>
      </c>
      <c r="SAA93" s="363" t="s">
        <v>116</v>
      </c>
      <c r="SAB93" s="363" t="s">
        <v>116</v>
      </c>
      <c r="SAC93" s="363" t="s">
        <v>116</v>
      </c>
      <c r="SAD93" s="363" t="s">
        <v>116</v>
      </c>
      <c r="SAE93" s="363" t="s">
        <v>116</v>
      </c>
      <c r="SAF93" s="363" t="s">
        <v>116</v>
      </c>
      <c r="SAG93" s="363" t="s">
        <v>116</v>
      </c>
      <c r="SAH93" s="363" t="s">
        <v>116</v>
      </c>
      <c r="SAI93" s="363" t="s">
        <v>116</v>
      </c>
      <c r="SAJ93" s="363" t="s">
        <v>116</v>
      </c>
      <c r="SAK93" s="363" t="s">
        <v>116</v>
      </c>
      <c r="SAL93" s="363" t="s">
        <v>116</v>
      </c>
      <c r="SAM93" s="363" t="s">
        <v>116</v>
      </c>
      <c r="SAN93" s="363" t="s">
        <v>116</v>
      </c>
      <c r="SAO93" s="363" t="s">
        <v>116</v>
      </c>
      <c r="SAP93" s="363" t="s">
        <v>116</v>
      </c>
      <c r="SAQ93" s="363" t="s">
        <v>116</v>
      </c>
      <c r="SAR93" s="363" t="s">
        <v>116</v>
      </c>
      <c r="SAS93" s="363" t="s">
        <v>116</v>
      </c>
      <c r="SAT93" s="363" t="s">
        <v>116</v>
      </c>
      <c r="SAU93" s="363" t="s">
        <v>116</v>
      </c>
      <c r="SAV93" s="363" t="s">
        <v>116</v>
      </c>
      <c r="SAW93" s="363" t="s">
        <v>116</v>
      </c>
      <c r="SAX93" s="363" t="s">
        <v>116</v>
      </c>
      <c r="SAY93" s="363" t="s">
        <v>116</v>
      </c>
      <c r="SAZ93" s="363" t="s">
        <v>116</v>
      </c>
      <c r="SBA93" s="363" t="s">
        <v>116</v>
      </c>
      <c r="SBB93" s="363" t="s">
        <v>116</v>
      </c>
      <c r="SBC93" s="363" t="s">
        <v>116</v>
      </c>
      <c r="SBD93" s="363" t="s">
        <v>116</v>
      </c>
      <c r="SBE93" s="363" t="s">
        <v>116</v>
      </c>
      <c r="SBF93" s="363" t="s">
        <v>116</v>
      </c>
      <c r="SBG93" s="363" t="s">
        <v>116</v>
      </c>
      <c r="SBH93" s="363" t="s">
        <v>116</v>
      </c>
      <c r="SBI93" s="363" t="s">
        <v>116</v>
      </c>
      <c r="SBJ93" s="363" t="s">
        <v>116</v>
      </c>
      <c r="SBK93" s="363" t="s">
        <v>116</v>
      </c>
      <c r="SBL93" s="363" t="s">
        <v>116</v>
      </c>
      <c r="SBM93" s="363" t="s">
        <v>116</v>
      </c>
      <c r="SBN93" s="363" t="s">
        <v>116</v>
      </c>
      <c r="SBO93" s="363" t="s">
        <v>116</v>
      </c>
      <c r="SBP93" s="363" t="s">
        <v>116</v>
      </c>
      <c r="SBQ93" s="363" t="s">
        <v>116</v>
      </c>
      <c r="SBR93" s="363" t="s">
        <v>116</v>
      </c>
      <c r="SBS93" s="363" t="s">
        <v>116</v>
      </c>
      <c r="SBT93" s="363" t="s">
        <v>116</v>
      </c>
      <c r="SBU93" s="363" t="s">
        <v>116</v>
      </c>
      <c r="SBV93" s="363" t="s">
        <v>116</v>
      </c>
      <c r="SBW93" s="363" t="s">
        <v>116</v>
      </c>
      <c r="SBX93" s="363" t="s">
        <v>116</v>
      </c>
      <c r="SBY93" s="363" t="s">
        <v>116</v>
      </c>
      <c r="SBZ93" s="363" t="s">
        <v>116</v>
      </c>
      <c r="SCA93" s="363" t="s">
        <v>116</v>
      </c>
      <c r="SCB93" s="363" t="s">
        <v>116</v>
      </c>
      <c r="SCC93" s="363" t="s">
        <v>116</v>
      </c>
      <c r="SCD93" s="363" t="s">
        <v>116</v>
      </c>
      <c r="SCE93" s="363" t="s">
        <v>116</v>
      </c>
      <c r="SCF93" s="363" t="s">
        <v>116</v>
      </c>
      <c r="SCG93" s="363" t="s">
        <v>116</v>
      </c>
      <c r="SCH93" s="363" t="s">
        <v>116</v>
      </c>
      <c r="SCI93" s="363" t="s">
        <v>116</v>
      </c>
      <c r="SCJ93" s="363" t="s">
        <v>116</v>
      </c>
      <c r="SCK93" s="363" t="s">
        <v>116</v>
      </c>
      <c r="SCL93" s="363" t="s">
        <v>116</v>
      </c>
      <c r="SCM93" s="363" t="s">
        <v>116</v>
      </c>
      <c r="SCN93" s="363" t="s">
        <v>116</v>
      </c>
      <c r="SCO93" s="363" t="s">
        <v>116</v>
      </c>
      <c r="SCP93" s="363" t="s">
        <v>116</v>
      </c>
      <c r="SCQ93" s="363" t="s">
        <v>116</v>
      </c>
      <c r="SCR93" s="363" t="s">
        <v>116</v>
      </c>
      <c r="SCS93" s="363" t="s">
        <v>116</v>
      </c>
      <c r="SCT93" s="363" t="s">
        <v>116</v>
      </c>
      <c r="SCU93" s="363" t="s">
        <v>116</v>
      </c>
      <c r="SCV93" s="363" t="s">
        <v>116</v>
      </c>
      <c r="SCW93" s="363" t="s">
        <v>116</v>
      </c>
      <c r="SCX93" s="363" t="s">
        <v>116</v>
      </c>
      <c r="SCY93" s="363" t="s">
        <v>116</v>
      </c>
      <c r="SCZ93" s="363" t="s">
        <v>116</v>
      </c>
      <c r="SDA93" s="363" t="s">
        <v>116</v>
      </c>
      <c r="SDB93" s="363" t="s">
        <v>116</v>
      </c>
      <c r="SDC93" s="363" t="s">
        <v>116</v>
      </c>
      <c r="SDD93" s="363" t="s">
        <v>116</v>
      </c>
      <c r="SDE93" s="363" t="s">
        <v>116</v>
      </c>
      <c r="SDF93" s="363" t="s">
        <v>116</v>
      </c>
      <c r="SDG93" s="363" t="s">
        <v>116</v>
      </c>
      <c r="SDH93" s="363" t="s">
        <v>116</v>
      </c>
      <c r="SDI93" s="363" t="s">
        <v>116</v>
      </c>
      <c r="SDJ93" s="363" t="s">
        <v>116</v>
      </c>
      <c r="SDK93" s="363" t="s">
        <v>116</v>
      </c>
      <c r="SDL93" s="363" t="s">
        <v>116</v>
      </c>
      <c r="SDM93" s="363" t="s">
        <v>116</v>
      </c>
      <c r="SDN93" s="363" t="s">
        <v>116</v>
      </c>
      <c r="SDO93" s="363" t="s">
        <v>116</v>
      </c>
      <c r="SDP93" s="363" t="s">
        <v>116</v>
      </c>
      <c r="SDQ93" s="363" t="s">
        <v>116</v>
      </c>
      <c r="SDR93" s="363" t="s">
        <v>116</v>
      </c>
      <c r="SDS93" s="363" t="s">
        <v>116</v>
      </c>
      <c r="SDT93" s="363" t="s">
        <v>116</v>
      </c>
      <c r="SDU93" s="363" t="s">
        <v>116</v>
      </c>
      <c r="SDV93" s="363" t="s">
        <v>116</v>
      </c>
      <c r="SDW93" s="363" t="s">
        <v>116</v>
      </c>
      <c r="SDX93" s="363" t="s">
        <v>116</v>
      </c>
      <c r="SDY93" s="363" t="s">
        <v>116</v>
      </c>
      <c r="SDZ93" s="363" t="s">
        <v>116</v>
      </c>
      <c r="SEA93" s="363" t="s">
        <v>116</v>
      </c>
      <c r="SEB93" s="363" t="s">
        <v>116</v>
      </c>
      <c r="SEC93" s="363" t="s">
        <v>116</v>
      </c>
      <c r="SED93" s="363" t="s">
        <v>116</v>
      </c>
      <c r="SEE93" s="363" t="s">
        <v>116</v>
      </c>
      <c r="SEF93" s="363" t="s">
        <v>116</v>
      </c>
      <c r="SEG93" s="363" t="s">
        <v>116</v>
      </c>
      <c r="SEH93" s="363" t="s">
        <v>116</v>
      </c>
      <c r="SEI93" s="363" t="s">
        <v>116</v>
      </c>
      <c r="SEJ93" s="363" t="s">
        <v>116</v>
      </c>
      <c r="SEK93" s="363" t="s">
        <v>116</v>
      </c>
      <c r="SEL93" s="363" t="s">
        <v>116</v>
      </c>
      <c r="SEM93" s="363" t="s">
        <v>116</v>
      </c>
      <c r="SEN93" s="363" t="s">
        <v>116</v>
      </c>
      <c r="SEO93" s="363" t="s">
        <v>116</v>
      </c>
      <c r="SEP93" s="363" t="s">
        <v>116</v>
      </c>
      <c r="SEQ93" s="363" t="s">
        <v>116</v>
      </c>
      <c r="SER93" s="363" t="s">
        <v>116</v>
      </c>
      <c r="SES93" s="363" t="s">
        <v>116</v>
      </c>
      <c r="SET93" s="363" t="s">
        <v>116</v>
      </c>
      <c r="SEU93" s="363" t="s">
        <v>116</v>
      </c>
      <c r="SEV93" s="363" t="s">
        <v>116</v>
      </c>
      <c r="SEW93" s="363" t="s">
        <v>116</v>
      </c>
      <c r="SEX93" s="363" t="s">
        <v>116</v>
      </c>
      <c r="SEY93" s="363" t="s">
        <v>116</v>
      </c>
      <c r="SEZ93" s="363" t="s">
        <v>116</v>
      </c>
      <c r="SFA93" s="363" t="s">
        <v>116</v>
      </c>
      <c r="SFB93" s="363" t="s">
        <v>116</v>
      </c>
      <c r="SFC93" s="363" t="s">
        <v>116</v>
      </c>
      <c r="SFD93" s="363" t="s">
        <v>116</v>
      </c>
      <c r="SFE93" s="363" t="s">
        <v>116</v>
      </c>
      <c r="SFF93" s="363" t="s">
        <v>116</v>
      </c>
      <c r="SFG93" s="363" t="s">
        <v>116</v>
      </c>
      <c r="SFH93" s="363" t="s">
        <v>116</v>
      </c>
      <c r="SFI93" s="363" t="s">
        <v>116</v>
      </c>
      <c r="SFJ93" s="363" t="s">
        <v>116</v>
      </c>
      <c r="SFK93" s="363" t="s">
        <v>116</v>
      </c>
      <c r="SFL93" s="363" t="s">
        <v>116</v>
      </c>
      <c r="SFM93" s="363" t="s">
        <v>116</v>
      </c>
      <c r="SFN93" s="363" t="s">
        <v>116</v>
      </c>
      <c r="SFO93" s="363" t="s">
        <v>116</v>
      </c>
      <c r="SFP93" s="363" t="s">
        <v>116</v>
      </c>
      <c r="SFQ93" s="363" t="s">
        <v>116</v>
      </c>
      <c r="SFR93" s="363" t="s">
        <v>116</v>
      </c>
      <c r="SFS93" s="363" t="s">
        <v>116</v>
      </c>
      <c r="SFT93" s="363" t="s">
        <v>116</v>
      </c>
      <c r="SFU93" s="363" t="s">
        <v>116</v>
      </c>
      <c r="SFV93" s="363" t="s">
        <v>116</v>
      </c>
      <c r="SFW93" s="363" t="s">
        <v>116</v>
      </c>
      <c r="SFX93" s="363" t="s">
        <v>116</v>
      </c>
      <c r="SFY93" s="363" t="s">
        <v>116</v>
      </c>
      <c r="SFZ93" s="363" t="s">
        <v>116</v>
      </c>
      <c r="SGA93" s="363" t="s">
        <v>116</v>
      </c>
      <c r="SGB93" s="363" t="s">
        <v>116</v>
      </c>
      <c r="SGC93" s="363" t="s">
        <v>116</v>
      </c>
      <c r="SGD93" s="363" t="s">
        <v>116</v>
      </c>
      <c r="SGE93" s="363" t="s">
        <v>116</v>
      </c>
      <c r="SGF93" s="363" t="s">
        <v>116</v>
      </c>
      <c r="SGG93" s="363" t="s">
        <v>116</v>
      </c>
      <c r="SGH93" s="363" t="s">
        <v>116</v>
      </c>
      <c r="SGI93" s="363" t="s">
        <v>116</v>
      </c>
      <c r="SGJ93" s="363" t="s">
        <v>116</v>
      </c>
      <c r="SGK93" s="363" t="s">
        <v>116</v>
      </c>
      <c r="SGL93" s="363" t="s">
        <v>116</v>
      </c>
      <c r="SGM93" s="363" t="s">
        <v>116</v>
      </c>
      <c r="SGN93" s="363" t="s">
        <v>116</v>
      </c>
      <c r="SGO93" s="363" t="s">
        <v>116</v>
      </c>
      <c r="SGP93" s="363" t="s">
        <v>116</v>
      </c>
      <c r="SGQ93" s="363" t="s">
        <v>116</v>
      </c>
      <c r="SGR93" s="363" t="s">
        <v>116</v>
      </c>
      <c r="SGS93" s="363" t="s">
        <v>116</v>
      </c>
      <c r="SGT93" s="363" t="s">
        <v>116</v>
      </c>
      <c r="SGU93" s="363" t="s">
        <v>116</v>
      </c>
      <c r="SGV93" s="363" t="s">
        <v>116</v>
      </c>
      <c r="SGW93" s="363" t="s">
        <v>116</v>
      </c>
      <c r="SGX93" s="363" t="s">
        <v>116</v>
      </c>
      <c r="SGY93" s="363" t="s">
        <v>116</v>
      </c>
      <c r="SGZ93" s="363" t="s">
        <v>116</v>
      </c>
      <c r="SHA93" s="363" t="s">
        <v>116</v>
      </c>
      <c r="SHB93" s="363" t="s">
        <v>116</v>
      </c>
      <c r="SHC93" s="363" t="s">
        <v>116</v>
      </c>
      <c r="SHD93" s="363" t="s">
        <v>116</v>
      </c>
      <c r="SHE93" s="363" t="s">
        <v>116</v>
      </c>
      <c r="SHF93" s="363" t="s">
        <v>116</v>
      </c>
      <c r="SHG93" s="363" t="s">
        <v>116</v>
      </c>
      <c r="SHH93" s="363" t="s">
        <v>116</v>
      </c>
      <c r="SHI93" s="363" t="s">
        <v>116</v>
      </c>
      <c r="SHJ93" s="363" t="s">
        <v>116</v>
      </c>
      <c r="SHK93" s="363" t="s">
        <v>116</v>
      </c>
      <c r="SHL93" s="363" t="s">
        <v>116</v>
      </c>
      <c r="SHM93" s="363" t="s">
        <v>116</v>
      </c>
      <c r="SHN93" s="363" t="s">
        <v>116</v>
      </c>
      <c r="SHO93" s="363" t="s">
        <v>116</v>
      </c>
      <c r="SHP93" s="363" t="s">
        <v>116</v>
      </c>
      <c r="SHQ93" s="363" t="s">
        <v>116</v>
      </c>
      <c r="SHR93" s="363" t="s">
        <v>116</v>
      </c>
      <c r="SHS93" s="363" t="s">
        <v>116</v>
      </c>
      <c r="SHT93" s="363" t="s">
        <v>116</v>
      </c>
      <c r="SHU93" s="363" t="s">
        <v>116</v>
      </c>
      <c r="SHV93" s="363" t="s">
        <v>116</v>
      </c>
      <c r="SHW93" s="363" t="s">
        <v>116</v>
      </c>
      <c r="SHX93" s="363" t="s">
        <v>116</v>
      </c>
      <c r="SHY93" s="363" t="s">
        <v>116</v>
      </c>
      <c r="SHZ93" s="363" t="s">
        <v>116</v>
      </c>
      <c r="SIA93" s="363" t="s">
        <v>116</v>
      </c>
      <c r="SIB93" s="363" t="s">
        <v>116</v>
      </c>
      <c r="SIC93" s="363" t="s">
        <v>116</v>
      </c>
      <c r="SID93" s="363" t="s">
        <v>116</v>
      </c>
      <c r="SIE93" s="363" t="s">
        <v>116</v>
      </c>
      <c r="SIF93" s="363" t="s">
        <v>116</v>
      </c>
      <c r="SIG93" s="363" t="s">
        <v>116</v>
      </c>
      <c r="SIH93" s="363" t="s">
        <v>116</v>
      </c>
      <c r="SII93" s="363" t="s">
        <v>116</v>
      </c>
      <c r="SIJ93" s="363" t="s">
        <v>116</v>
      </c>
      <c r="SIK93" s="363" t="s">
        <v>116</v>
      </c>
      <c r="SIL93" s="363" t="s">
        <v>116</v>
      </c>
      <c r="SIM93" s="363" t="s">
        <v>116</v>
      </c>
      <c r="SIN93" s="363" t="s">
        <v>116</v>
      </c>
      <c r="SIO93" s="363" t="s">
        <v>116</v>
      </c>
      <c r="SIP93" s="363" t="s">
        <v>116</v>
      </c>
      <c r="SIQ93" s="363" t="s">
        <v>116</v>
      </c>
      <c r="SIR93" s="363" t="s">
        <v>116</v>
      </c>
      <c r="SIS93" s="363" t="s">
        <v>116</v>
      </c>
      <c r="SIT93" s="363" t="s">
        <v>116</v>
      </c>
      <c r="SIU93" s="363" t="s">
        <v>116</v>
      </c>
      <c r="SIV93" s="363" t="s">
        <v>116</v>
      </c>
      <c r="SIW93" s="363" t="s">
        <v>116</v>
      </c>
      <c r="SIX93" s="363" t="s">
        <v>116</v>
      </c>
      <c r="SIY93" s="363" t="s">
        <v>116</v>
      </c>
      <c r="SIZ93" s="363" t="s">
        <v>116</v>
      </c>
      <c r="SJA93" s="363" t="s">
        <v>116</v>
      </c>
      <c r="SJB93" s="363" t="s">
        <v>116</v>
      </c>
      <c r="SJC93" s="363" t="s">
        <v>116</v>
      </c>
      <c r="SJD93" s="363" t="s">
        <v>116</v>
      </c>
      <c r="SJE93" s="363" t="s">
        <v>116</v>
      </c>
      <c r="SJF93" s="363" t="s">
        <v>116</v>
      </c>
      <c r="SJG93" s="363" t="s">
        <v>116</v>
      </c>
      <c r="SJH93" s="363" t="s">
        <v>116</v>
      </c>
      <c r="SJI93" s="363" t="s">
        <v>116</v>
      </c>
      <c r="SJJ93" s="363" t="s">
        <v>116</v>
      </c>
      <c r="SJK93" s="363" t="s">
        <v>116</v>
      </c>
      <c r="SJL93" s="363" t="s">
        <v>116</v>
      </c>
      <c r="SJM93" s="363" t="s">
        <v>116</v>
      </c>
      <c r="SJN93" s="363" t="s">
        <v>116</v>
      </c>
      <c r="SJO93" s="363" t="s">
        <v>116</v>
      </c>
      <c r="SJP93" s="363" t="s">
        <v>116</v>
      </c>
      <c r="SJQ93" s="363" t="s">
        <v>116</v>
      </c>
      <c r="SJR93" s="363" t="s">
        <v>116</v>
      </c>
      <c r="SJS93" s="363" t="s">
        <v>116</v>
      </c>
      <c r="SJT93" s="363" t="s">
        <v>116</v>
      </c>
      <c r="SJU93" s="363" t="s">
        <v>116</v>
      </c>
      <c r="SJV93" s="363" t="s">
        <v>116</v>
      </c>
      <c r="SJW93" s="363" t="s">
        <v>116</v>
      </c>
      <c r="SJX93" s="363" t="s">
        <v>116</v>
      </c>
      <c r="SJY93" s="363" t="s">
        <v>116</v>
      </c>
      <c r="SJZ93" s="363" t="s">
        <v>116</v>
      </c>
      <c r="SKA93" s="363" t="s">
        <v>116</v>
      </c>
      <c r="SKB93" s="363" t="s">
        <v>116</v>
      </c>
      <c r="SKC93" s="363" t="s">
        <v>116</v>
      </c>
      <c r="SKD93" s="363" t="s">
        <v>116</v>
      </c>
      <c r="SKE93" s="363" t="s">
        <v>116</v>
      </c>
      <c r="SKF93" s="363" t="s">
        <v>116</v>
      </c>
      <c r="SKG93" s="363" t="s">
        <v>116</v>
      </c>
      <c r="SKH93" s="363" t="s">
        <v>116</v>
      </c>
      <c r="SKI93" s="363" t="s">
        <v>116</v>
      </c>
      <c r="SKJ93" s="363" t="s">
        <v>116</v>
      </c>
      <c r="SKK93" s="363" t="s">
        <v>116</v>
      </c>
      <c r="SKL93" s="363" t="s">
        <v>116</v>
      </c>
      <c r="SKM93" s="363" t="s">
        <v>116</v>
      </c>
      <c r="SKN93" s="363" t="s">
        <v>116</v>
      </c>
      <c r="SKO93" s="363" t="s">
        <v>116</v>
      </c>
      <c r="SKP93" s="363" t="s">
        <v>116</v>
      </c>
      <c r="SKQ93" s="363" t="s">
        <v>116</v>
      </c>
      <c r="SKR93" s="363" t="s">
        <v>116</v>
      </c>
      <c r="SKS93" s="363" t="s">
        <v>116</v>
      </c>
      <c r="SKT93" s="363" t="s">
        <v>116</v>
      </c>
      <c r="SKU93" s="363" t="s">
        <v>116</v>
      </c>
      <c r="SKV93" s="363" t="s">
        <v>116</v>
      </c>
      <c r="SKW93" s="363" t="s">
        <v>116</v>
      </c>
      <c r="SKX93" s="363" t="s">
        <v>116</v>
      </c>
      <c r="SKY93" s="363" t="s">
        <v>116</v>
      </c>
      <c r="SKZ93" s="363" t="s">
        <v>116</v>
      </c>
      <c r="SLA93" s="363" t="s">
        <v>116</v>
      </c>
      <c r="SLB93" s="363" t="s">
        <v>116</v>
      </c>
      <c r="SLC93" s="363" t="s">
        <v>116</v>
      </c>
      <c r="SLD93" s="363" t="s">
        <v>116</v>
      </c>
      <c r="SLE93" s="363" t="s">
        <v>116</v>
      </c>
      <c r="SLF93" s="363" t="s">
        <v>116</v>
      </c>
      <c r="SLG93" s="363" t="s">
        <v>116</v>
      </c>
      <c r="SLH93" s="363" t="s">
        <v>116</v>
      </c>
      <c r="SLI93" s="363" t="s">
        <v>116</v>
      </c>
      <c r="SLJ93" s="363" t="s">
        <v>116</v>
      </c>
      <c r="SLK93" s="363" t="s">
        <v>116</v>
      </c>
      <c r="SLL93" s="363" t="s">
        <v>116</v>
      </c>
      <c r="SLM93" s="363" t="s">
        <v>116</v>
      </c>
      <c r="SLN93" s="363" t="s">
        <v>116</v>
      </c>
      <c r="SLO93" s="363" t="s">
        <v>116</v>
      </c>
      <c r="SLP93" s="363" t="s">
        <v>116</v>
      </c>
      <c r="SLQ93" s="363" t="s">
        <v>116</v>
      </c>
      <c r="SLR93" s="363" t="s">
        <v>116</v>
      </c>
      <c r="SLS93" s="363" t="s">
        <v>116</v>
      </c>
      <c r="SLT93" s="363" t="s">
        <v>116</v>
      </c>
      <c r="SLU93" s="363" t="s">
        <v>116</v>
      </c>
      <c r="SLV93" s="363" t="s">
        <v>116</v>
      </c>
      <c r="SLW93" s="363" t="s">
        <v>116</v>
      </c>
      <c r="SLX93" s="363" t="s">
        <v>116</v>
      </c>
      <c r="SLY93" s="363" t="s">
        <v>116</v>
      </c>
      <c r="SLZ93" s="363" t="s">
        <v>116</v>
      </c>
      <c r="SMA93" s="363" t="s">
        <v>116</v>
      </c>
      <c r="SMB93" s="363" t="s">
        <v>116</v>
      </c>
      <c r="SMC93" s="363" t="s">
        <v>116</v>
      </c>
      <c r="SMD93" s="363" t="s">
        <v>116</v>
      </c>
      <c r="SME93" s="363" t="s">
        <v>116</v>
      </c>
      <c r="SMF93" s="363" t="s">
        <v>116</v>
      </c>
      <c r="SMG93" s="363" t="s">
        <v>116</v>
      </c>
      <c r="SMH93" s="363" t="s">
        <v>116</v>
      </c>
      <c r="SMI93" s="363" t="s">
        <v>116</v>
      </c>
      <c r="SMJ93" s="363" t="s">
        <v>116</v>
      </c>
      <c r="SMK93" s="363" t="s">
        <v>116</v>
      </c>
      <c r="SML93" s="363" t="s">
        <v>116</v>
      </c>
      <c r="SMM93" s="363" t="s">
        <v>116</v>
      </c>
      <c r="SMN93" s="363" t="s">
        <v>116</v>
      </c>
      <c r="SMO93" s="363" t="s">
        <v>116</v>
      </c>
      <c r="SMP93" s="363" t="s">
        <v>116</v>
      </c>
      <c r="SMQ93" s="363" t="s">
        <v>116</v>
      </c>
      <c r="SMR93" s="363" t="s">
        <v>116</v>
      </c>
      <c r="SMS93" s="363" t="s">
        <v>116</v>
      </c>
      <c r="SMT93" s="363" t="s">
        <v>116</v>
      </c>
      <c r="SMU93" s="363" t="s">
        <v>116</v>
      </c>
      <c r="SMV93" s="363" t="s">
        <v>116</v>
      </c>
      <c r="SMW93" s="363" t="s">
        <v>116</v>
      </c>
      <c r="SMX93" s="363" t="s">
        <v>116</v>
      </c>
      <c r="SMY93" s="363" t="s">
        <v>116</v>
      </c>
      <c r="SMZ93" s="363" t="s">
        <v>116</v>
      </c>
      <c r="SNA93" s="363" t="s">
        <v>116</v>
      </c>
      <c r="SNB93" s="363" t="s">
        <v>116</v>
      </c>
      <c r="SNC93" s="363" t="s">
        <v>116</v>
      </c>
      <c r="SND93" s="363" t="s">
        <v>116</v>
      </c>
      <c r="SNE93" s="363" t="s">
        <v>116</v>
      </c>
      <c r="SNF93" s="363" t="s">
        <v>116</v>
      </c>
      <c r="SNG93" s="363" t="s">
        <v>116</v>
      </c>
      <c r="SNH93" s="363" t="s">
        <v>116</v>
      </c>
      <c r="SNI93" s="363" t="s">
        <v>116</v>
      </c>
      <c r="SNJ93" s="363" t="s">
        <v>116</v>
      </c>
      <c r="SNK93" s="363" t="s">
        <v>116</v>
      </c>
      <c r="SNL93" s="363" t="s">
        <v>116</v>
      </c>
      <c r="SNM93" s="363" t="s">
        <v>116</v>
      </c>
      <c r="SNN93" s="363" t="s">
        <v>116</v>
      </c>
      <c r="SNO93" s="363" t="s">
        <v>116</v>
      </c>
      <c r="SNP93" s="363" t="s">
        <v>116</v>
      </c>
      <c r="SNQ93" s="363" t="s">
        <v>116</v>
      </c>
      <c r="SNR93" s="363" t="s">
        <v>116</v>
      </c>
      <c r="SNS93" s="363" t="s">
        <v>116</v>
      </c>
      <c r="SNT93" s="363" t="s">
        <v>116</v>
      </c>
      <c r="SNU93" s="363" t="s">
        <v>116</v>
      </c>
      <c r="SNV93" s="363" t="s">
        <v>116</v>
      </c>
      <c r="SNW93" s="363" t="s">
        <v>116</v>
      </c>
      <c r="SNX93" s="363" t="s">
        <v>116</v>
      </c>
      <c r="SNY93" s="363" t="s">
        <v>116</v>
      </c>
      <c r="SNZ93" s="363" t="s">
        <v>116</v>
      </c>
      <c r="SOA93" s="363" t="s">
        <v>116</v>
      </c>
      <c r="SOB93" s="363" t="s">
        <v>116</v>
      </c>
      <c r="SOC93" s="363" t="s">
        <v>116</v>
      </c>
      <c r="SOD93" s="363" t="s">
        <v>116</v>
      </c>
      <c r="SOE93" s="363" t="s">
        <v>116</v>
      </c>
      <c r="SOF93" s="363" t="s">
        <v>116</v>
      </c>
      <c r="SOG93" s="363" t="s">
        <v>116</v>
      </c>
      <c r="SOH93" s="363" t="s">
        <v>116</v>
      </c>
      <c r="SOI93" s="363" t="s">
        <v>116</v>
      </c>
      <c r="SOJ93" s="363" t="s">
        <v>116</v>
      </c>
      <c r="SOK93" s="363" t="s">
        <v>116</v>
      </c>
      <c r="SOL93" s="363" t="s">
        <v>116</v>
      </c>
      <c r="SOM93" s="363" t="s">
        <v>116</v>
      </c>
      <c r="SON93" s="363" t="s">
        <v>116</v>
      </c>
      <c r="SOO93" s="363" t="s">
        <v>116</v>
      </c>
      <c r="SOP93" s="363" t="s">
        <v>116</v>
      </c>
      <c r="SOQ93" s="363" t="s">
        <v>116</v>
      </c>
      <c r="SOR93" s="363" t="s">
        <v>116</v>
      </c>
      <c r="SOS93" s="363" t="s">
        <v>116</v>
      </c>
      <c r="SOT93" s="363" t="s">
        <v>116</v>
      </c>
      <c r="SOU93" s="363" t="s">
        <v>116</v>
      </c>
      <c r="SOV93" s="363" t="s">
        <v>116</v>
      </c>
      <c r="SOW93" s="363" t="s">
        <v>116</v>
      </c>
      <c r="SOX93" s="363" t="s">
        <v>116</v>
      </c>
      <c r="SOY93" s="363" t="s">
        <v>116</v>
      </c>
      <c r="SOZ93" s="363" t="s">
        <v>116</v>
      </c>
      <c r="SPA93" s="363" t="s">
        <v>116</v>
      </c>
      <c r="SPB93" s="363" t="s">
        <v>116</v>
      </c>
      <c r="SPC93" s="363" t="s">
        <v>116</v>
      </c>
      <c r="SPD93" s="363" t="s">
        <v>116</v>
      </c>
      <c r="SPE93" s="363" t="s">
        <v>116</v>
      </c>
      <c r="SPF93" s="363" t="s">
        <v>116</v>
      </c>
      <c r="SPG93" s="363" t="s">
        <v>116</v>
      </c>
      <c r="SPH93" s="363" t="s">
        <v>116</v>
      </c>
      <c r="SPI93" s="363" t="s">
        <v>116</v>
      </c>
      <c r="SPJ93" s="363" t="s">
        <v>116</v>
      </c>
      <c r="SPK93" s="363" t="s">
        <v>116</v>
      </c>
      <c r="SPL93" s="363" t="s">
        <v>116</v>
      </c>
      <c r="SPM93" s="363" t="s">
        <v>116</v>
      </c>
      <c r="SPN93" s="363" t="s">
        <v>116</v>
      </c>
      <c r="SPO93" s="363" t="s">
        <v>116</v>
      </c>
      <c r="SPP93" s="363" t="s">
        <v>116</v>
      </c>
      <c r="SPQ93" s="363" t="s">
        <v>116</v>
      </c>
      <c r="SPR93" s="363" t="s">
        <v>116</v>
      </c>
      <c r="SPS93" s="363" t="s">
        <v>116</v>
      </c>
      <c r="SPT93" s="363" t="s">
        <v>116</v>
      </c>
      <c r="SPU93" s="363" t="s">
        <v>116</v>
      </c>
      <c r="SPV93" s="363" t="s">
        <v>116</v>
      </c>
      <c r="SPW93" s="363" t="s">
        <v>116</v>
      </c>
      <c r="SPX93" s="363" t="s">
        <v>116</v>
      </c>
      <c r="SPY93" s="363" t="s">
        <v>116</v>
      </c>
      <c r="SPZ93" s="363" t="s">
        <v>116</v>
      </c>
      <c r="SQA93" s="363" t="s">
        <v>116</v>
      </c>
      <c r="SQB93" s="363" t="s">
        <v>116</v>
      </c>
      <c r="SQC93" s="363" t="s">
        <v>116</v>
      </c>
      <c r="SQD93" s="363" t="s">
        <v>116</v>
      </c>
      <c r="SQE93" s="363" t="s">
        <v>116</v>
      </c>
      <c r="SQF93" s="363" t="s">
        <v>116</v>
      </c>
      <c r="SQG93" s="363" t="s">
        <v>116</v>
      </c>
      <c r="SQH93" s="363" t="s">
        <v>116</v>
      </c>
      <c r="SQI93" s="363" t="s">
        <v>116</v>
      </c>
      <c r="SQJ93" s="363" t="s">
        <v>116</v>
      </c>
      <c r="SQK93" s="363" t="s">
        <v>116</v>
      </c>
      <c r="SQL93" s="363" t="s">
        <v>116</v>
      </c>
      <c r="SQM93" s="363" t="s">
        <v>116</v>
      </c>
      <c r="SQN93" s="363" t="s">
        <v>116</v>
      </c>
      <c r="SQO93" s="363" t="s">
        <v>116</v>
      </c>
      <c r="SQP93" s="363" t="s">
        <v>116</v>
      </c>
      <c r="SQQ93" s="363" t="s">
        <v>116</v>
      </c>
      <c r="SQR93" s="363" t="s">
        <v>116</v>
      </c>
      <c r="SQS93" s="363" t="s">
        <v>116</v>
      </c>
      <c r="SQT93" s="363" t="s">
        <v>116</v>
      </c>
      <c r="SQU93" s="363" t="s">
        <v>116</v>
      </c>
      <c r="SQV93" s="363" t="s">
        <v>116</v>
      </c>
      <c r="SQW93" s="363" t="s">
        <v>116</v>
      </c>
      <c r="SQX93" s="363" t="s">
        <v>116</v>
      </c>
      <c r="SQY93" s="363" t="s">
        <v>116</v>
      </c>
      <c r="SQZ93" s="363" t="s">
        <v>116</v>
      </c>
      <c r="SRA93" s="363" t="s">
        <v>116</v>
      </c>
      <c r="SRB93" s="363" t="s">
        <v>116</v>
      </c>
      <c r="SRC93" s="363" t="s">
        <v>116</v>
      </c>
      <c r="SRD93" s="363" t="s">
        <v>116</v>
      </c>
      <c r="SRE93" s="363" t="s">
        <v>116</v>
      </c>
      <c r="SRF93" s="363" t="s">
        <v>116</v>
      </c>
      <c r="SRG93" s="363" t="s">
        <v>116</v>
      </c>
      <c r="SRH93" s="363" t="s">
        <v>116</v>
      </c>
      <c r="SRI93" s="363" t="s">
        <v>116</v>
      </c>
      <c r="SRJ93" s="363" t="s">
        <v>116</v>
      </c>
      <c r="SRK93" s="363" t="s">
        <v>116</v>
      </c>
      <c r="SRL93" s="363" t="s">
        <v>116</v>
      </c>
      <c r="SRM93" s="363" t="s">
        <v>116</v>
      </c>
      <c r="SRN93" s="363" t="s">
        <v>116</v>
      </c>
      <c r="SRO93" s="363" t="s">
        <v>116</v>
      </c>
      <c r="SRP93" s="363" t="s">
        <v>116</v>
      </c>
      <c r="SRQ93" s="363" t="s">
        <v>116</v>
      </c>
      <c r="SRR93" s="363" t="s">
        <v>116</v>
      </c>
      <c r="SRS93" s="363" t="s">
        <v>116</v>
      </c>
      <c r="SRT93" s="363" t="s">
        <v>116</v>
      </c>
      <c r="SRU93" s="363" t="s">
        <v>116</v>
      </c>
      <c r="SRV93" s="363" t="s">
        <v>116</v>
      </c>
      <c r="SRW93" s="363" t="s">
        <v>116</v>
      </c>
      <c r="SRX93" s="363" t="s">
        <v>116</v>
      </c>
      <c r="SRY93" s="363" t="s">
        <v>116</v>
      </c>
      <c r="SRZ93" s="363" t="s">
        <v>116</v>
      </c>
      <c r="SSA93" s="363" t="s">
        <v>116</v>
      </c>
      <c r="SSB93" s="363" t="s">
        <v>116</v>
      </c>
      <c r="SSC93" s="363" t="s">
        <v>116</v>
      </c>
      <c r="SSD93" s="363" t="s">
        <v>116</v>
      </c>
      <c r="SSE93" s="363" t="s">
        <v>116</v>
      </c>
      <c r="SSF93" s="363" t="s">
        <v>116</v>
      </c>
      <c r="SSG93" s="363" t="s">
        <v>116</v>
      </c>
      <c r="SSH93" s="363" t="s">
        <v>116</v>
      </c>
      <c r="SSI93" s="363" t="s">
        <v>116</v>
      </c>
      <c r="SSJ93" s="363" t="s">
        <v>116</v>
      </c>
      <c r="SSK93" s="363" t="s">
        <v>116</v>
      </c>
      <c r="SSL93" s="363" t="s">
        <v>116</v>
      </c>
      <c r="SSM93" s="363" t="s">
        <v>116</v>
      </c>
      <c r="SSN93" s="363" t="s">
        <v>116</v>
      </c>
      <c r="SSO93" s="363" t="s">
        <v>116</v>
      </c>
      <c r="SSP93" s="363" t="s">
        <v>116</v>
      </c>
      <c r="SSQ93" s="363" t="s">
        <v>116</v>
      </c>
      <c r="SSR93" s="363" t="s">
        <v>116</v>
      </c>
      <c r="SSS93" s="363" t="s">
        <v>116</v>
      </c>
      <c r="SST93" s="363" t="s">
        <v>116</v>
      </c>
      <c r="SSU93" s="363" t="s">
        <v>116</v>
      </c>
      <c r="SSV93" s="363" t="s">
        <v>116</v>
      </c>
      <c r="SSW93" s="363" t="s">
        <v>116</v>
      </c>
      <c r="SSX93" s="363" t="s">
        <v>116</v>
      </c>
      <c r="SSY93" s="363" t="s">
        <v>116</v>
      </c>
      <c r="SSZ93" s="363" t="s">
        <v>116</v>
      </c>
      <c r="STA93" s="363" t="s">
        <v>116</v>
      </c>
      <c r="STB93" s="363" t="s">
        <v>116</v>
      </c>
      <c r="STC93" s="363" t="s">
        <v>116</v>
      </c>
      <c r="STD93" s="363" t="s">
        <v>116</v>
      </c>
      <c r="STE93" s="363" t="s">
        <v>116</v>
      </c>
      <c r="STF93" s="363" t="s">
        <v>116</v>
      </c>
      <c r="STG93" s="363" t="s">
        <v>116</v>
      </c>
      <c r="STH93" s="363" t="s">
        <v>116</v>
      </c>
      <c r="STI93" s="363" t="s">
        <v>116</v>
      </c>
      <c r="STJ93" s="363" t="s">
        <v>116</v>
      </c>
      <c r="STK93" s="363" t="s">
        <v>116</v>
      </c>
      <c r="STL93" s="363" t="s">
        <v>116</v>
      </c>
      <c r="STM93" s="363" t="s">
        <v>116</v>
      </c>
      <c r="STN93" s="363" t="s">
        <v>116</v>
      </c>
      <c r="STO93" s="363" t="s">
        <v>116</v>
      </c>
      <c r="STP93" s="363" t="s">
        <v>116</v>
      </c>
      <c r="STQ93" s="363" t="s">
        <v>116</v>
      </c>
      <c r="STR93" s="363" t="s">
        <v>116</v>
      </c>
      <c r="STS93" s="363" t="s">
        <v>116</v>
      </c>
      <c r="STT93" s="363" t="s">
        <v>116</v>
      </c>
      <c r="STU93" s="363" t="s">
        <v>116</v>
      </c>
      <c r="STV93" s="363" t="s">
        <v>116</v>
      </c>
      <c r="STW93" s="363" t="s">
        <v>116</v>
      </c>
      <c r="STX93" s="363" t="s">
        <v>116</v>
      </c>
      <c r="STY93" s="363" t="s">
        <v>116</v>
      </c>
      <c r="STZ93" s="363" t="s">
        <v>116</v>
      </c>
      <c r="SUA93" s="363" t="s">
        <v>116</v>
      </c>
      <c r="SUB93" s="363" t="s">
        <v>116</v>
      </c>
      <c r="SUC93" s="363" t="s">
        <v>116</v>
      </c>
      <c r="SUD93" s="363" t="s">
        <v>116</v>
      </c>
      <c r="SUE93" s="363" t="s">
        <v>116</v>
      </c>
      <c r="SUF93" s="363" t="s">
        <v>116</v>
      </c>
      <c r="SUG93" s="363" t="s">
        <v>116</v>
      </c>
      <c r="SUH93" s="363" t="s">
        <v>116</v>
      </c>
      <c r="SUI93" s="363" t="s">
        <v>116</v>
      </c>
      <c r="SUJ93" s="363" t="s">
        <v>116</v>
      </c>
      <c r="SUK93" s="363" t="s">
        <v>116</v>
      </c>
      <c r="SUL93" s="363" t="s">
        <v>116</v>
      </c>
      <c r="SUM93" s="363" t="s">
        <v>116</v>
      </c>
      <c r="SUN93" s="363" t="s">
        <v>116</v>
      </c>
      <c r="SUO93" s="363" t="s">
        <v>116</v>
      </c>
      <c r="SUP93" s="363" t="s">
        <v>116</v>
      </c>
      <c r="SUQ93" s="363" t="s">
        <v>116</v>
      </c>
      <c r="SUR93" s="363" t="s">
        <v>116</v>
      </c>
      <c r="SUS93" s="363" t="s">
        <v>116</v>
      </c>
      <c r="SUT93" s="363" t="s">
        <v>116</v>
      </c>
      <c r="SUU93" s="363" t="s">
        <v>116</v>
      </c>
      <c r="SUV93" s="363" t="s">
        <v>116</v>
      </c>
      <c r="SUW93" s="363" t="s">
        <v>116</v>
      </c>
      <c r="SUX93" s="363" t="s">
        <v>116</v>
      </c>
      <c r="SUY93" s="363" t="s">
        <v>116</v>
      </c>
      <c r="SUZ93" s="363" t="s">
        <v>116</v>
      </c>
      <c r="SVA93" s="363" t="s">
        <v>116</v>
      </c>
      <c r="SVB93" s="363" t="s">
        <v>116</v>
      </c>
      <c r="SVC93" s="363" t="s">
        <v>116</v>
      </c>
      <c r="SVD93" s="363" t="s">
        <v>116</v>
      </c>
      <c r="SVE93" s="363" t="s">
        <v>116</v>
      </c>
      <c r="SVF93" s="363" t="s">
        <v>116</v>
      </c>
      <c r="SVG93" s="363" t="s">
        <v>116</v>
      </c>
      <c r="SVH93" s="363" t="s">
        <v>116</v>
      </c>
      <c r="SVI93" s="363" t="s">
        <v>116</v>
      </c>
      <c r="SVJ93" s="363" t="s">
        <v>116</v>
      </c>
      <c r="SVK93" s="363" t="s">
        <v>116</v>
      </c>
      <c r="SVL93" s="363" t="s">
        <v>116</v>
      </c>
      <c r="SVM93" s="363" t="s">
        <v>116</v>
      </c>
      <c r="SVN93" s="363" t="s">
        <v>116</v>
      </c>
      <c r="SVO93" s="363" t="s">
        <v>116</v>
      </c>
      <c r="SVP93" s="363" t="s">
        <v>116</v>
      </c>
      <c r="SVQ93" s="363" t="s">
        <v>116</v>
      </c>
      <c r="SVR93" s="363" t="s">
        <v>116</v>
      </c>
      <c r="SVS93" s="363" t="s">
        <v>116</v>
      </c>
      <c r="SVT93" s="363" t="s">
        <v>116</v>
      </c>
      <c r="SVU93" s="363" t="s">
        <v>116</v>
      </c>
      <c r="SVV93" s="363" t="s">
        <v>116</v>
      </c>
      <c r="SVW93" s="363" t="s">
        <v>116</v>
      </c>
      <c r="SVX93" s="363" t="s">
        <v>116</v>
      </c>
      <c r="SVY93" s="363" t="s">
        <v>116</v>
      </c>
      <c r="SVZ93" s="363" t="s">
        <v>116</v>
      </c>
      <c r="SWA93" s="363" t="s">
        <v>116</v>
      </c>
      <c r="SWB93" s="363" t="s">
        <v>116</v>
      </c>
      <c r="SWC93" s="363" t="s">
        <v>116</v>
      </c>
      <c r="SWD93" s="363" t="s">
        <v>116</v>
      </c>
      <c r="SWE93" s="363" t="s">
        <v>116</v>
      </c>
      <c r="SWF93" s="363" t="s">
        <v>116</v>
      </c>
      <c r="SWG93" s="363" t="s">
        <v>116</v>
      </c>
      <c r="SWH93" s="363" t="s">
        <v>116</v>
      </c>
      <c r="SWI93" s="363" t="s">
        <v>116</v>
      </c>
      <c r="SWJ93" s="363" t="s">
        <v>116</v>
      </c>
      <c r="SWK93" s="363" t="s">
        <v>116</v>
      </c>
      <c r="SWL93" s="363" t="s">
        <v>116</v>
      </c>
      <c r="SWM93" s="363" t="s">
        <v>116</v>
      </c>
      <c r="SWN93" s="363" t="s">
        <v>116</v>
      </c>
      <c r="SWO93" s="363" t="s">
        <v>116</v>
      </c>
      <c r="SWP93" s="363" t="s">
        <v>116</v>
      </c>
      <c r="SWQ93" s="363" t="s">
        <v>116</v>
      </c>
      <c r="SWR93" s="363" t="s">
        <v>116</v>
      </c>
      <c r="SWS93" s="363" t="s">
        <v>116</v>
      </c>
      <c r="SWT93" s="363" t="s">
        <v>116</v>
      </c>
      <c r="SWU93" s="363" t="s">
        <v>116</v>
      </c>
      <c r="SWV93" s="363" t="s">
        <v>116</v>
      </c>
      <c r="SWW93" s="363" t="s">
        <v>116</v>
      </c>
      <c r="SWX93" s="363" t="s">
        <v>116</v>
      </c>
      <c r="SWY93" s="363" t="s">
        <v>116</v>
      </c>
      <c r="SWZ93" s="363" t="s">
        <v>116</v>
      </c>
      <c r="SXA93" s="363" t="s">
        <v>116</v>
      </c>
      <c r="SXB93" s="363" t="s">
        <v>116</v>
      </c>
      <c r="SXC93" s="363" t="s">
        <v>116</v>
      </c>
      <c r="SXD93" s="363" t="s">
        <v>116</v>
      </c>
      <c r="SXE93" s="363" t="s">
        <v>116</v>
      </c>
      <c r="SXF93" s="363" t="s">
        <v>116</v>
      </c>
      <c r="SXG93" s="363" t="s">
        <v>116</v>
      </c>
      <c r="SXH93" s="363" t="s">
        <v>116</v>
      </c>
      <c r="SXI93" s="363" t="s">
        <v>116</v>
      </c>
      <c r="SXJ93" s="363" t="s">
        <v>116</v>
      </c>
      <c r="SXK93" s="363" t="s">
        <v>116</v>
      </c>
      <c r="SXL93" s="363" t="s">
        <v>116</v>
      </c>
      <c r="SXM93" s="363" t="s">
        <v>116</v>
      </c>
      <c r="SXN93" s="363" t="s">
        <v>116</v>
      </c>
      <c r="SXO93" s="363" t="s">
        <v>116</v>
      </c>
      <c r="SXP93" s="363" t="s">
        <v>116</v>
      </c>
      <c r="SXQ93" s="363" t="s">
        <v>116</v>
      </c>
      <c r="SXR93" s="363" t="s">
        <v>116</v>
      </c>
      <c r="SXS93" s="363" t="s">
        <v>116</v>
      </c>
      <c r="SXT93" s="363" t="s">
        <v>116</v>
      </c>
      <c r="SXU93" s="363" t="s">
        <v>116</v>
      </c>
      <c r="SXV93" s="363" t="s">
        <v>116</v>
      </c>
      <c r="SXW93" s="363" t="s">
        <v>116</v>
      </c>
      <c r="SXX93" s="363" t="s">
        <v>116</v>
      </c>
      <c r="SXY93" s="363" t="s">
        <v>116</v>
      </c>
      <c r="SXZ93" s="363" t="s">
        <v>116</v>
      </c>
      <c r="SYA93" s="363" t="s">
        <v>116</v>
      </c>
      <c r="SYB93" s="363" t="s">
        <v>116</v>
      </c>
      <c r="SYC93" s="363" t="s">
        <v>116</v>
      </c>
      <c r="SYD93" s="363" t="s">
        <v>116</v>
      </c>
      <c r="SYE93" s="363" t="s">
        <v>116</v>
      </c>
      <c r="SYF93" s="363" t="s">
        <v>116</v>
      </c>
      <c r="SYG93" s="363" t="s">
        <v>116</v>
      </c>
      <c r="SYH93" s="363" t="s">
        <v>116</v>
      </c>
      <c r="SYI93" s="363" t="s">
        <v>116</v>
      </c>
      <c r="SYJ93" s="363" t="s">
        <v>116</v>
      </c>
      <c r="SYK93" s="363" t="s">
        <v>116</v>
      </c>
      <c r="SYL93" s="363" t="s">
        <v>116</v>
      </c>
      <c r="SYM93" s="363" t="s">
        <v>116</v>
      </c>
      <c r="SYN93" s="363" t="s">
        <v>116</v>
      </c>
      <c r="SYO93" s="363" t="s">
        <v>116</v>
      </c>
      <c r="SYP93" s="363" t="s">
        <v>116</v>
      </c>
      <c r="SYQ93" s="363" t="s">
        <v>116</v>
      </c>
      <c r="SYR93" s="363" t="s">
        <v>116</v>
      </c>
      <c r="SYS93" s="363" t="s">
        <v>116</v>
      </c>
      <c r="SYT93" s="363" t="s">
        <v>116</v>
      </c>
      <c r="SYU93" s="363" t="s">
        <v>116</v>
      </c>
      <c r="SYV93" s="363" t="s">
        <v>116</v>
      </c>
      <c r="SYW93" s="363" t="s">
        <v>116</v>
      </c>
      <c r="SYX93" s="363" t="s">
        <v>116</v>
      </c>
      <c r="SYY93" s="363" t="s">
        <v>116</v>
      </c>
      <c r="SYZ93" s="363" t="s">
        <v>116</v>
      </c>
      <c r="SZA93" s="363" t="s">
        <v>116</v>
      </c>
      <c r="SZB93" s="363" t="s">
        <v>116</v>
      </c>
      <c r="SZC93" s="363" t="s">
        <v>116</v>
      </c>
      <c r="SZD93" s="363" t="s">
        <v>116</v>
      </c>
      <c r="SZE93" s="363" t="s">
        <v>116</v>
      </c>
      <c r="SZF93" s="363" t="s">
        <v>116</v>
      </c>
      <c r="SZG93" s="363" t="s">
        <v>116</v>
      </c>
      <c r="SZH93" s="363" t="s">
        <v>116</v>
      </c>
      <c r="SZI93" s="363" t="s">
        <v>116</v>
      </c>
      <c r="SZJ93" s="363" t="s">
        <v>116</v>
      </c>
      <c r="SZK93" s="363" t="s">
        <v>116</v>
      </c>
      <c r="SZL93" s="363" t="s">
        <v>116</v>
      </c>
      <c r="SZM93" s="363" t="s">
        <v>116</v>
      </c>
      <c r="SZN93" s="363" t="s">
        <v>116</v>
      </c>
      <c r="SZO93" s="363" t="s">
        <v>116</v>
      </c>
      <c r="SZP93" s="363" t="s">
        <v>116</v>
      </c>
      <c r="SZQ93" s="363" t="s">
        <v>116</v>
      </c>
      <c r="SZR93" s="363" t="s">
        <v>116</v>
      </c>
      <c r="SZS93" s="363" t="s">
        <v>116</v>
      </c>
      <c r="SZT93" s="363" t="s">
        <v>116</v>
      </c>
      <c r="SZU93" s="363" t="s">
        <v>116</v>
      </c>
      <c r="SZV93" s="363" t="s">
        <v>116</v>
      </c>
      <c r="SZW93" s="363" t="s">
        <v>116</v>
      </c>
      <c r="SZX93" s="363" t="s">
        <v>116</v>
      </c>
      <c r="SZY93" s="363" t="s">
        <v>116</v>
      </c>
      <c r="SZZ93" s="363" t="s">
        <v>116</v>
      </c>
      <c r="TAA93" s="363" t="s">
        <v>116</v>
      </c>
      <c r="TAB93" s="363" t="s">
        <v>116</v>
      </c>
      <c r="TAC93" s="363" t="s">
        <v>116</v>
      </c>
      <c r="TAD93" s="363" t="s">
        <v>116</v>
      </c>
      <c r="TAE93" s="363" t="s">
        <v>116</v>
      </c>
      <c r="TAF93" s="363" t="s">
        <v>116</v>
      </c>
      <c r="TAG93" s="363" t="s">
        <v>116</v>
      </c>
      <c r="TAH93" s="363" t="s">
        <v>116</v>
      </c>
      <c r="TAI93" s="363" t="s">
        <v>116</v>
      </c>
      <c r="TAJ93" s="363" t="s">
        <v>116</v>
      </c>
      <c r="TAK93" s="363" t="s">
        <v>116</v>
      </c>
      <c r="TAL93" s="363" t="s">
        <v>116</v>
      </c>
      <c r="TAM93" s="363" t="s">
        <v>116</v>
      </c>
      <c r="TAN93" s="363" t="s">
        <v>116</v>
      </c>
      <c r="TAO93" s="363" t="s">
        <v>116</v>
      </c>
      <c r="TAP93" s="363" t="s">
        <v>116</v>
      </c>
      <c r="TAQ93" s="363" t="s">
        <v>116</v>
      </c>
      <c r="TAR93" s="363" t="s">
        <v>116</v>
      </c>
      <c r="TAS93" s="363" t="s">
        <v>116</v>
      </c>
      <c r="TAT93" s="363" t="s">
        <v>116</v>
      </c>
      <c r="TAU93" s="363" t="s">
        <v>116</v>
      </c>
      <c r="TAV93" s="363" t="s">
        <v>116</v>
      </c>
      <c r="TAW93" s="363" t="s">
        <v>116</v>
      </c>
      <c r="TAX93" s="363" t="s">
        <v>116</v>
      </c>
      <c r="TAY93" s="363" t="s">
        <v>116</v>
      </c>
      <c r="TAZ93" s="363" t="s">
        <v>116</v>
      </c>
      <c r="TBA93" s="363" t="s">
        <v>116</v>
      </c>
      <c r="TBB93" s="363" t="s">
        <v>116</v>
      </c>
      <c r="TBC93" s="363" t="s">
        <v>116</v>
      </c>
      <c r="TBD93" s="363" t="s">
        <v>116</v>
      </c>
      <c r="TBE93" s="363" t="s">
        <v>116</v>
      </c>
      <c r="TBF93" s="363" t="s">
        <v>116</v>
      </c>
      <c r="TBG93" s="363" t="s">
        <v>116</v>
      </c>
      <c r="TBH93" s="363" t="s">
        <v>116</v>
      </c>
      <c r="TBI93" s="363" t="s">
        <v>116</v>
      </c>
      <c r="TBJ93" s="363" t="s">
        <v>116</v>
      </c>
      <c r="TBK93" s="363" t="s">
        <v>116</v>
      </c>
      <c r="TBL93" s="363" t="s">
        <v>116</v>
      </c>
      <c r="TBM93" s="363" t="s">
        <v>116</v>
      </c>
      <c r="TBN93" s="363" t="s">
        <v>116</v>
      </c>
      <c r="TBO93" s="363" t="s">
        <v>116</v>
      </c>
      <c r="TBP93" s="363" t="s">
        <v>116</v>
      </c>
      <c r="TBQ93" s="363" t="s">
        <v>116</v>
      </c>
      <c r="TBR93" s="363" t="s">
        <v>116</v>
      </c>
      <c r="TBS93" s="363" t="s">
        <v>116</v>
      </c>
      <c r="TBT93" s="363" t="s">
        <v>116</v>
      </c>
      <c r="TBU93" s="363" t="s">
        <v>116</v>
      </c>
      <c r="TBV93" s="363" t="s">
        <v>116</v>
      </c>
      <c r="TBW93" s="363" t="s">
        <v>116</v>
      </c>
      <c r="TBX93" s="363" t="s">
        <v>116</v>
      </c>
      <c r="TBY93" s="363" t="s">
        <v>116</v>
      </c>
      <c r="TBZ93" s="363" t="s">
        <v>116</v>
      </c>
      <c r="TCA93" s="363" t="s">
        <v>116</v>
      </c>
      <c r="TCB93" s="363" t="s">
        <v>116</v>
      </c>
      <c r="TCC93" s="363" t="s">
        <v>116</v>
      </c>
      <c r="TCD93" s="363" t="s">
        <v>116</v>
      </c>
      <c r="TCE93" s="363" t="s">
        <v>116</v>
      </c>
      <c r="TCF93" s="363" t="s">
        <v>116</v>
      </c>
      <c r="TCG93" s="363" t="s">
        <v>116</v>
      </c>
      <c r="TCH93" s="363" t="s">
        <v>116</v>
      </c>
      <c r="TCI93" s="363" t="s">
        <v>116</v>
      </c>
      <c r="TCJ93" s="363" t="s">
        <v>116</v>
      </c>
      <c r="TCK93" s="363" t="s">
        <v>116</v>
      </c>
      <c r="TCL93" s="363" t="s">
        <v>116</v>
      </c>
      <c r="TCM93" s="363" t="s">
        <v>116</v>
      </c>
      <c r="TCN93" s="363" t="s">
        <v>116</v>
      </c>
      <c r="TCO93" s="363" t="s">
        <v>116</v>
      </c>
      <c r="TCP93" s="363" t="s">
        <v>116</v>
      </c>
      <c r="TCQ93" s="363" t="s">
        <v>116</v>
      </c>
      <c r="TCR93" s="363" t="s">
        <v>116</v>
      </c>
      <c r="TCS93" s="363" t="s">
        <v>116</v>
      </c>
      <c r="TCT93" s="363" t="s">
        <v>116</v>
      </c>
      <c r="TCU93" s="363" t="s">
        <v>116</v>
      </c>
      <c r="TCV93" s="363" t="s">
        <v>116</v>
      </c>
      <c r="TCW93" s="363" t="s">
        <v>116</v>
      </c>
      <c r="TCX93" s="363" t="s">
        <v>116</v>
      </c>
      <c r="TCY93" s="363" t="s">
        <v>116</v>
      </c>
      <c r="TCZ93" s="363" t="s">
        <v>116</v>
      </c>
      <c r="TDA93" s="363" t="s">
        <v>116</v>
      </c>
      <c r="TDB93" s="363" t="s">
        <v>116</v>
      </c>
      <c r="TDC93" s="363" t="s">
        <v>116</v>
      </c>
      <c r="TDD93" s="363" t="s">
        <v>116</v>
      </c>
      <c r="TDE93" s="363" t="s">
        <v>116</v>
      </c>
      <c r="TDF93" s="363" t="s">
        <v>116</v>
      </c>
      <c r="TDG93" s="363" t="s">
        <v>116</v>
      </c>
      <c r="TDH93" s="363" t="s">
        <v>116</v>
      </c>
      <c r="TDI93" s="363" t="s">
        <v>116</v>
      </c>
      <c r="TDJ93" s="363" t="s">
        <v>116</v>
      </c>
      <c r="TDK93" s="363" t="s">
        <v>116</v>
      </c>
      <c r="TDL93" s="363" t="s">
        <v>116</v>
      </c>
      <c r="TDM93" s="363" t="s">
        <v>116</v>
      </c>
      <c r="TDN93" s="363" t="s">
        <v>116</v>
      </c>
      <c r="TDO93" s="363" t="s">
        <v>116</v>
      </c>
      <c r="TDP93" s="363" t="s">
        <v>116</v>
      </c>
      <c r="TDQ93" s="363" t="s">
        <v>116</v>
      </c>
      <c r="TDR93" s="363" t="s">
        <v>116</v>
      </c>
      <c r="TDS93" s="363" t="s">
        <v>116</v>
      </c>
      <c r="TDT93" s="363" t="s">
        <v>116</v>
      </c>
      <c r="TDU93" s="363" t="s">
        <v>116</v>
      </c>
      <c r="TDV93" s="363" t="s">
        <v>116</v>
      </c>
      <c r="TDW93" s="363" t="s">
        <v>116</v>
      </c>
      <c r="TDX93" s="363" t="s">
        <v>116</v>
      </c>
      <c r="TDY93" s="363" t="s">
        <v>116</v>
      </c>
      <c r="TDZ93" s="363" t="s">
        <v>116</v>
      </c>
      <c r="TEA93" s="363" t="s">
        <v>116</v>
      </c>
      <c r="TEB93" s="363" t="s">
        <v>116</v>
      </c>
      <c r="TEC93" s="363" t="s">
        <v>116</v>
      </c>
      <c r="TED93" s="363" t="s">
        <v>116</v>
      </c>
      <c r="TEE93" s="363" t="s">
        <v>116</v>
      </c>
      <c r="TEF93" s="363" t="s">
        <v>116</v>
      </c>
      <c r="TEG93" s="363" t="s">
        <v>116</v>
      </c>
      <c r="TEH93" s="363" t="s">
        <v>116</v>
      </c>
      <c r="TEI93" s="363" t="s">
        <v>116</v>
      </c>
      <c r="TEJ93" s="363" t="s">
        <v>116</v>
      </c>
      <c r="TEK93" s="363" t="s">
        <v>116</v>
      </c>
      <c r="TEL93" s="363" t="s">
        <v>116</v>
      </c>
      <c r="TEM93" s="363" t="s">
        <v>116</v>
      </c>
      <c r="TEN93" s="363" t="s">
        <v>116</v>
      </c>
      <c r="TEO93" s="363" t="s">
        <v>116</v>
      </c>
      <c r="TEP93" s="363" t="s">
        <v>116</v>
      </c>
      <c r="TEQ93" s="363" t="s">
        <v>116</v>
      </c>
      <c r="TER93" s="363" t="s">
        <v>116</v>
      </c>
      <c r="TES93" s="363" t="s">
        <v>116</v>
      </c>
      <c r="TET93" s="363" t="s">
        <v>116</v>
      </c>
      <c r="TEU93" s="363" t="s">
        <v>116</v>
      </c>
      <c r="TEV93" s="363" t="s">
        <v>116</v>
      </c>
      <c r="TEW93" s="363" t="s">
        <v>116</v>
      </c>
      <c r="TEX93" s="363" t="s">
        <v>116</v>
      </c>
      <c r="TEY93" s="363" t="s">
        <v>116</v>
      </c>
      <c r="TEZ93" s="363" t="s">
        <v>116</v>
      </c>
      <c r="TFA93" s="363" t="s">
        <v>116</v>
      </c>
      <c r="TFB93" s="363" t="s">
        <v>116</v>
      </c>
      <c r="TFC93" s="363" t="s">
        <v>116</v>
      </c>
      <c r="TFD93" s="363" t="s">
        <v>116</v>
      </c>
      <c r="TFE93" s="363" t="s">
        <v>116</v>
      </c>
      <c r="TFF93" s="363" t="s">
        <v>116</v>
      </c>
      <c r="TFG93" s="363" t="s">
        <v>116</v>
      </c>
      <c r="TFH93" s="363" t="s">
        <v>116</v>
      </c>
      <c r="TFI93" s="363" t="s">
        <v>116</v>
      </c>
      <c r="TFJ93" s="363" t="s">
        <v>116</v>
      </c>
      <c r="TFK93" s="363" t="s">
        <v>116</v>
      </c>
      <c r="TFL93" s="363" t="s">
        <v>116</v>
      </c>
      <c r="TFM93" s="363" t="s">
        <v>116</v>
      </c>
      <c r="TFN93" s="363" t="s">
        <v>116</v>
      </c>
      <c r="TFO93" s="363" t="s">
        <v>116</v>
      </c>
      <c r="TFP93" s="363" t="s">
        <v>116</v>
      </c>
      <c r="TFQ93" s="363" t="s">
        <v>116</v>
      </c>
      <c r="TFR93" s="363" t="s">
        <v>116</v>
      </c>
      <c r="TFS93" s="363" t="s">
        <v>116</v>
      </c>
      <c r="TFT93" s="363" t="s">
        <v>116</v>
      </c>
      <c r="TFU93" s="363" t="s">
        <v>116</v>
      </c>
      <c r="TFV93" s="363" t="s">
        <v>116</v>
      </c>
      <c r="TFW93" s="363" t="s">
        <v>116</v>
      </c>
      <c r="TFX93" s="363" t="s">
        <v>116</v>
      </c>
      <c r="TFY93" s="363" t="s">
        <v>116</v>
      </c>
      <c r="TFZ93" s="363" t="s">
        <v>116</v>
      </c>
      <c r="TGA93" s="363" t="s">
        <v>116</v>
      </c>
      <c r="TGB93" s="363" t="s">
        <v>116</v>
      </c>
      <c r="TGC93" s="363" t="s">
        <v>116</v>
      </c>
      <c r="TGD93" s="363" t="s">
        <v>116</v>
      </c>
      <c r="TGE93" s="363" t="s">
        <v>116</v>
      </c>
      <c r="TGF93" s="363" t="s">
        <v>116</v>
      </c>
      <c r="TGG93" s="363" t="s">
        <v>116</v>
      </c>
      <c r="TGH93" s="363" t="s">
        <v>116</v>
      </c>
      <c r="TGI93" s="363" t="s">
        <v>116</v>
      </c>
      <c r="TGJ93" s="363" t="s">
        <v>116</v>
      </c>
      <c r="TGK93" s="363" t="s">
        <v>116</v>
      </c>
      <c r="TGL93" s="363" t="s">
        <v>116</v>
      </c>
      <c r="TGM93" s="363" t="s">
        <v>116</v>
      </c>
      <c r="TGN93" s="363" t="s">
        <v>116</v>
      </c>
      <c r="TGO93" s="363" t="s">
        <v>116</v>
      </c>
      <c r="TGP93" s="363" t="s">
        <v>116</v>
      </c>
      <c r="TGQ93" s="363" t="s">
        <v>116</v>
      </c>
      <c r="TGR93" s="363" t="s">
        <v>116</v>
      </c>
      <c r="TGS93" s="363" t="s">
        <v>116</v>
      </c>
      <c r="TGT93" s="363" t="s">
        <v>116</v>
      </c>
      <c r="TGU93" s="363" t="s">
        <v>116</v>
      </c>
      <c r="TGV93" s="363" t="s">
        <v>116</v>
      </c>
      <c r="TGW93" s="363" t="s">
        <v>116</v>
      </c>
      <c r="TGX93" s="363" t="s">
        <v>116</v>
      </c>
      <c r="TGY93" s="363" t="s">
        <v>116</v>
      </c>
      <c r="TGZ93" s="363" t="s">
        <v>116</v>
      </c>
      <c r="THA93" s="363" t="s">
        <v>116</v>
      </c>
      <c r="THB93" s="363" t="s">
        <v>116</v>
      </c>
      <c r="THC93" s="363" t="s">
        <v>116</v>
      </c>
      <c r="THD93" s="363" t="s">
        <v>116</v>
      </c>
      <c r="THE93" s="363" t="s">
        <v>116</v>
      </c>
      <c r="THF93" s="363" t="s">
        <v>116</v>
      </c>
      <c r="THG93" s="363" t="s">
        <v>116</v>
      </c>
      <c r="THH93" s="363" t="s">
        <v>116</v>
      </c>
      <c r="THI93" s="363" t="s">
        <v>116</v>
      </c>
      <c r="THJ93" s="363" t="s">
        <v>116</v>
      </c>
      <c r="THK93" s="363" t="s">
        <v>116</v>
      </c>
      <c r="THL93" s="363" t="s">
        <v>116</v>
      </c>
      <c r="THM93" s="363" t="s">
        <v>116</v>
      </c>
      <c r="THN93" s="363" t="s">
        <v>116</v>
      </c>
      <c r="THO93" s="363" t="s">
        <v>116</v>
      </c>
      <c r="THP93" s="363" t="s">
        <v>116</v>
      </c>
      <c r="THQ93" s="363" t="s">
        <v>116</v>
      </c>
      <c r="THR93" s="363" t="s">
        <v>116</v>
      </c>
      <c r="THS93" s="363" t="s">
        <v>116</v>
      </c>
      <c r="THT93" s="363" t="s">
        <v>116</v>
      </c>
      <c r="THU93" s="363" t="s">
        <v>116</v>
      </c>
      <c r="THV93" s="363" t="s">
        <v>116</v>
      </c>
      <c r="THW93" s="363" t="s">
        <v>116</v>
      </c>
      <c r="THX93" s="363" t="s">
        <v>116</v>
      </c>
      <c r="THY93" s="363" t="s">
        <v>116</v>
      </c>
      <c r="THZ93" s="363" t="s">
        <v>116</v>
      </c>
      <c r="TIA93" s="363" t="s">
        <v>116</v>
      </c>
      <c r="TIB93" s="363" t="s">
        <v>116</v>
      </c>
      <c r="TIC93" s="363" t="s">
        <v>116</v>
      </c>
      <c r="TID93" s="363" t="s">
        <v>116</v>
      </c>
      <c r="TIE93" s="363" t="s">
        <v>116</v>
      </c>
      <c r="TIF93" s="363" t="s">
        <v>116</v>
      </c>
      <c r="TIG93" s="363" t="s">
        <v>116</v>
      </c>
      <c r="TIH93" s="363" t="s">
        <v>116</v>
      </c>
      <c r="TII93" s="363" t="s">
        <v>116</v>
      </c>
      <c r="TIJ93" s="363" t="s">
        <v>116</v>
      </c>
      <c r="TIK93" s="363" t="s">
        <v>116</v>
      </c>
      <c r="TIL93" s="363" t="s">
        <v>116</v>
      </c>
      <c r="TIM93" s="363" t="s">
        <v>116</v>
      </c>
      <c r="TIN93" s="363" t="s">
        <v>116</v>
      </c>
      <c r="TIO93" s="363" t="s">
        <v>116</v>
      </c>
      <c r="TIP93" s="363" t="s">
        <v>116</v>
      </c>
      <c r="TIQ93" s="363" t="s">
        <v>116</v>
      </c>
      <c r="TIR93" s="363" t="s">
        <v>116</v>
      </c>
      <c r="TIS93" s="363" t="s">
        <v>116</v>
      </c>
      <c r="TIT93" s="363" t="s">
        <v>116</v>
      </c>
      <c r="TIU93" s="363" t="s">
        <v>116</v>
      </c>
      <c r="TIV93" s="363" t="s">
        <v>116</v>
      </c>
      <c r="TIW93" s="363" t="s">
        <v>116</v>
      </c>
      <c r="TIX93" s="363" t="s">
        <v>116</v>
      </c>
      <c r="TIY93" s="363" t="s">
        <v>116</v>
      </c>
      <c r="TIZ93" s="363" t="s">
        <v>116</v>
      </c>
      <c r="TJA93" s="363" t="s">
        <v>116</v>
      </c>
      <c r="TJB93" s="363" t="s">
        <v>116</v>
      </c>
      <c r="TJC93" s="363" t="s">
        <v>116</v>
      </c>
      <c r="TJD93" s="363" t="s">
        <v>116</v>
      </c>
      <c r="TJE93" s="363" t="s">
        <v>116</v>
      </c>
      <c r="TJF93" s="363" t="s">
        <v>116</v>
      </c>
      <c r="TJG93" s="363" t="s">
        <v>116</v>
      </c>
      <c r="TJH93" s="363" t="s">
        <v>116</v>
      </c>
      <c r="TJI93" s="363" t="s">
        <v>116</v>
      </c>
      <c r="TJJ93" s="363" t="s">
        <v>116</v>
      </c>
      <c r="TJK93" s="363" t="s">
        <v>116</v>
      </c>
      <c r="TJL93" s="363" t="s">
        <v>116</v>
      </c>
      <c r="TJM93" s="363" t="s">
        <v>116</v>
      </c>
      <c r="TJN93" s="363" t="s">
        <v>116</v>
      </c>
      <c r="TJO93" s="363" t="s">
        <v>116</v>
      </c>
      <c r="TJP93" s="363" t="s">
        <v>116</v>
      </c>
      <c r="TJQ93" s="363" t="s">
        <v>116</v>
      </c>
      <c r="TJR93" s="363" t="s">
        <v>116</v>
      </c>
      <c r="TJS93" s="363" t="s">
        <v>116</v>
      </c>
      <c r="TJT93" s="363" t="s">
        <v>116</v>
      </c>
      <c r="TJU93" s="363" t="s">
        <v>116</v>
      </c>
      <c r="TJV93" s="363" t="s">
        <v>116</v>
      </c>
      <c r="TJW93" s="363" t="s">
        <v>116</v>
      </c>
      <c r="TJX93" s="363" t="s">
        <v>116</v>
      </c>
      <c r="TJY93" s="363" t="s">
        <v>116</v>
      </c>
      <c r="TJZ93" s="363" t="s">
        <v>116</v>
      </c>
      <c r="TKA93" s="363" t="s">
        <v>116</v>
      </c>
      <c r="TKB93" s="363" t="s">
        <v>116</v>
      </c>
      <c r="TKC93" s="363" t="s">
        <v>116</v>
      </c>
      <c r="TKD93" s="363" t="s">
        <v>116</v>
      </c>
      <c r="TKE93" s="363" t="s">
        <v>116</v>
      </c>
      <c r="TKF93" s="363" t="s">
        <v>116</v>
      </c>
      <c r="TKG93" s="363" t="s">
        <v>116</v>
      </c>
      <c r="TKH93" s="363" t="s">
        <v>116</v>
      </c>
      <c r="TKI93" s="363" t="s">
        <v>116</v>
      </c>
      <c r="TKJ93" s="363" t="s">
        <v>116</v>
      </c>
      <c r="TKK93" s="363" t="s">
        <v>116</v>
      </c>
      <c r="TKL93" s="363" t="s">
        <v>116</v>
      </c>
      <c r="TKM93" s="363" t="s">
        <v>116</v>
      </c>
      <c r="TKN93" s="363" t="s">
        <v>116</v>
      </c>
      <c r="TKO93" s="363" t="s">
        <v>116</v>
      </c>
      <c r="TKP93" s="363" t="s">
        <v>116</v>
      </c>
      <c r="TKQ93" s="363" t="s">
        <v>116</v>
      </c>
      <c r="TKR93" s="363" t="s">
        <v>116</v>
      </c>
      <c r="TKS93" s="363" t="s">
        <v>116</v>
      </c>
      <c r="TKT93" s="363" t="s">
        <v>116</v>
      </c>
      <c r="TKU93" s="363" t="s">
        <v>116</v>
      </c>
      <c r="TKV93" s="363" t="s">
        <v>116</v>
      </c>
      <c r="TKW93" s="363" t="s">
        <v>116</v>
      </c>
      <c r="TKX93" s="363" t="s">
        <v>116</v>
      </c>
      <c r="TKY93" s="363" t="s">
        <v>116</v>
      </c>
      <c r="TKZ93" s="363" t="s">
        <v>116</v>
      </c>
      <c r="TLA93" s="363" t="s">
        <v>116</v>
      </c>
      <c r="TLB93" s="363" t="s">
        <v>116</v>
      </c>
      <c r="TLC93" s="363" t="s">
        <v>116</v>
      </c>
      <c r="TLD93" s="363" t="s">
        <v>116</v>
      </c>
      <c r="TLE93" s="363" t="s">
        <v>116</v>
      </c>
      <c r="TLF93" s="363" t="s">
        <v>116</v>
      </c>
      <c r="TLG93" s="363" t="s">
        <v>116</v>
      </c>
      <c r="TLH93" s="363" t="s">
        <v>116</v>
      </c>
      <c r="TLI93" s="363" t="s">
        <v>116</v>
      </c>
      <c r="TLJ93" s="363" t="s">
        <v>116</v>
      </c>
      <c r="TLK93" s="363" t="s">
        <v>116</v>
      </c>
      <c r="TLL93" s="363" t="s">
        <v>116</v>
      </c>
      <c r="TLM93" s="363" t="s">
        <v>116</v>
      </c>
      <c r="TLN93" s="363" t="s">
        <v>116</v>
      </c>
      <c r="TLO93" s="363" t="s">
        <v>116</v>
      </c>
      <c r="TLP93" s="363" t="s">
        <v>116</v>
      </c>
      <c r="TLQ93" s="363" t="s">
        <v>116</v>
      </c>
      <c r="TLR93" s="363" t="s">
        <v>116</v>
      </c>
      <c r="TLS93" s="363" t="s">
        <v>116</v>
      </c>
      <c r="TLT93" s="363" t="s">
        <v>116</v>
      </c>
      <c r="TLU93" s="363" t="s">
        <v>116</v>
      </c>
      <c r="TLV93" s="363" t="s">
        <v>116</v>
      </c>
      <c r="TLW93" s="363" t="s">
        <v>116</v>
      </c>
      <c r="TLX93" s="363" t="s">
        <v>116</v>
      </c>
      <c r="TLY93" s="363" t="s">
        <v>116</v>
      </c>
      <c r="TLZ93" s="363" t="s">
        <v>116</v>
      </c>
      <c r="TMA93" s="363" t="s">
        <v>116</v>
      </c>
      <c r="TMB93" s="363" t="s">
        <v>116</v>
      </c>
      <c r="TMC93" s="363" t="s">
        <v>116</v>
      </c>
      <c r="TMD93" s="363" t="s">
        <v>116</v>
      </c>
      <c r="TME93" s="363" t="s">
        <v>116</v>
      </c>
      <c r="TMF93" s="363" t="s">
        <v>116</v>
      </c>
      <c r="TMG93" s="363" t="s">
        <v>116</v>
      </c>
      <c r="TMH93" s="363" t="s">
        <v>116</v>
      </c>
      <c r="TMI93" s="363" t="s">
        <v>116</v>
      </c>
      <c r="TMJ93" s="363" t="s">
        <v>116</v>
      </c>
      <c r="TMK93" s="363" t="s">
        <v>116</v>
      </c>
      <c r="TML93" s="363" t="s">
        <v>116</v>
      </c>
      <c r="TMM93" s="363" t="s">
        <v>116</v>
      </c>
      <c r="TMN93" s="363" t="s">
        <v>116</v>
      </c>
      <c r="TMO93" s="363" t="s">
        <v>116</v>
      </c>
      <c r="TMP93" s="363" t="s">
        <v>116</v>
      </c>
      <c r="TMQ93" s="363" t="s">
        <v>116</v>
      </c>
      <c r="TMR93" s="363" t="s">
        <v>116</v>
      </c>
      <c r="TMS93" s="363" t="s">
        <v>116</v>
      </c>
      <c r="TMT93" s="363" t="s">
        <v>116</v>
      </c>
      <c r="TMU93" s="363" t="s">
        <v>116</v>
      </c>
      <c r="TMV93" s="363" t="s">
        <v>116</v>
      </c>
      <c r="TMW93" s="363" t="s">
        <v>116</v>
      </c>
      <c r="TMX93" s="363" t="s">
        <v>116</v>
      </c>
      <c r="TMY93" s="363" t="s">
        <v>116</v>
      </c>
      <c r="TMZ93" s="363" t="s">
        <v>116</v>
      </c>
      <c r="TNA93" s="363" t="s">
        <v>116</v>
      </c>
      <c r="TNB93" s="363" t="s">
        <v>116</v>
      </c>
      <c r="TNC93" s="363" t="s">
        <v>116</v>
      </c>
      <c r="TND93" s="363" t="s">
        <v>116</v>
      </c>
      <c r="TNE93" s="363" t="s">
        <v>116</v>
      </c>
      <c r="TNF93" s="363" t="s">
        <v>116</v>
      </c>
      <c r="TNG93" s="363" t="s">
        <v>116</v>
      </c>
      <c r="TNH93" s="363" t="s">
        <v>116</v>
      </c>
      <c r="TNI93" s="363" t="s">
        <v>116</v>
      </c>
      <c r="TNJ93" s="363" t="s">
        <v>116</v>
      </c>
      <c r="TNK93" s="363" t="s">
        <v>116</v>
      </c>
      <c r="TNL93" s="363" t="s">
        <v>116</v>
      </c>
      <c r="TNM93" s="363" t="s">
        <v>116</v>
      </c>
      <c r="TNN93" s="363" t="s">
        <v>116</v>
      </c>
      <c r="TNO93" s="363" t="s">
        <v>116</v>
      </c>
      <c r="TNP93" s="363" t="s">
        <v>116</v>
      </c>
      <c r="TNQ93" s="363" t="s">
        <v>116</v>
      </c>
      <c r="TNR93" s="363" t="s">
        <v>116</v>
      </c>
      <c r="TNS93" s="363" t="s">
        <v>116</v>
      </c>
      <c r="TNT93" s="363" t="s">
        <v>116</v>
      </c>
      <c r="TNU93" s="363" t="s">
        <v>116</v>
      </c>
      <c r="TNV93" s="363" t="s">
        <v>116</v>
      </c>
      <c r="TNW93" s="363" t="s">
        <v>116</v>
      </c>
      <c r="TNX93" s="363" t="s">
        <v>116</v>
      </c>
      <c r="TNY93" s="363" t="s">
        <v>116</v>
      </c>
      <c r="TNZ93" s="363" t="s">
        <v>116</v>
      </c>
      <c r="TOA93" s="363" t="s">
        <v>116</v>
      </c>
      <c r="TOB93" s="363" t="s">
        <v>116</v>
      </c>
      <c r="TOC93" s="363" t="s">
        <v>116</v>
      </c>
      <c r="TOD93" s="363" t="s">
        <v>116</v>
      </c>
      <c r="TOE93" s="363" t="s">
        <v>116</v>
      </c>
      <c r="TOF93" s="363" t="s">
        <v>116</v>
      </c>
      <c r="TOG93" s="363" t="s">
        <v>116</v>
      </c>
      <c r="TOH93" s="363" t="s">
        <v>116</v>
      </c>
      <c r="TOI93" s="363" t="s">
        <v>116</v>
      </c>
      <c r="TOJ93" s="363" t="s">
        <v>116</v>
      </c>
      <c r="TOK93" s="363" t="s">
        <v>116</v>
      </c>
      <c r="TOL93" s="363" t="s">
        <v>116</v>
      </c>
      <c r="TOM93" s="363" t="s">
        <v>116</v>
      </c>
      <c r="TON93" s="363" t="s">
        <v>116</v>
      </c>
      <c r="TOO93" s="363" t="s">
        <v>116</v>
      </c>
      <c r="TOP93" s="363" t="s">
        <v>116</v>
      </c>
      <c r="TOQ93" s="363" t="s">
        <v>116</v>
      </c>
      <c r="TOR93" s="363" t="s">
        <v>116</v>
      </c>
      <c r="TOS93" s="363" t="s">
        <v>116</v>
      </c>
      <c r="TOT93" s="363" t="s">
        <v>116</v>
      </c>
      <c r="TOU93" s="363" t="s">
        <v>116</v>
      </c>
      <c r="TOV93" s="363" t="s">
        <v>116</v>
      </c>
      <c r="TOW93" s="363" t="s">
        <v>116</v>
      </c>
      <c r="TOX93" s="363" t="s">
        <v>116</v>
      </c>
      <c r="TOY93" s="363" t="s">
        <v>116</v>
      </c>
      <c r="TOZ93" s="363" t="s">
        <v>116</v>
      </c>
      <c r="TPA93" s="363" t="s">
        <v>116</v>
      </c>
      <c r="TPB93" s="363" t="s">
        <v>116</v>
      </c>
      <c r="TPC93" s="363" t="s">
        <v>116</v>
      </c>
      <c r="TPD93" s="363" t="s">
        <v>116</v>
      </c>
      <c r="TPE93" s="363" t="s">
        <v>116</v>
      </c>
      <c r="TPF93" s="363" t="s">
        <v>116</v>
      </c>
      <c r="TPG93" s="363" t="s">
        <v>116</v>
      </c>
      <c r="TPH93" s="363" t="s">
        <v>116</v>
      </c>
      <c r="TPI93" s="363" t="s">
        <v>116</v>
      </c>
      <c r="TPJ93" s="363" t="s">
        <v>116</v>
      </c>
      <c r="TPK93" s="363" t="s">
        <v>116</v>
      </c>
      <c r="TPL93" s="363" t="s">
        <v>116</v>
      </c>
      <c r="TPM93" s="363" t="s">
        <v>116</v>
      </c>
      <c r="TPN93" s="363" t="s">
        <v>116</v>
      </c>
      <c r="TPO93" s="363" t="s">
        <v>116</v>
      </c>
      <c r="TPP93" s="363" t="s">
        <v>116</v>
      </c>
      <c r="TPQ93" s="363" t="s">
        <v>116</v>
      </c>
      <c r="TPR93" s="363" t="s">
        <v>116</v>
      </c>
      <c r="TPS93" s="363" t="s">
        <v>116</v>
      </c>
      <c r="TPT93" s="363" t="s">
        <v>116</v>
      </c>
      <c r="TPU93" s="363" t="s">
        <v>116</v>
      </c>
      <c r="TPV93" s="363" t="s">
        <v>116</v>
      </c>
      <c r="TPW93" s="363" t="s">
        <v>116</v>
      </c>
      <c r="TPX93" s="363" t="s">
        <v>116</v>
      </c>
      <c r="TPY93" s="363" t="s">
        <v>116</v>
      </c>
      <c r="TPZ93" s="363" t="s">
        <v>116</v>
      </c>
      <c r="TQA93" s="363" t="s">
        <v>116</v>
      </c>
      <c r="TQB93" s="363" t="s">
        <v>116</v>
      </c>
      <c r="TQC93" s="363" t="s">
        <v>116</v>
      </c>
      <c r="TQD93" s="363" t="s">
        <v>116</v>
      </c>
      <c r="TQE93" s="363" t="s">
        <v>116</v>
      </c>
      <c r="TQF93" s="363" t="s">
        <v>116</v>
      </c>
      <c r="TQG93" s="363" t="s">
        <v>116</v>
      </c>
      <c r="TQH93" s="363" t="s">
        <v>116</v>
      </c>
      <c r="TQI93" s="363" t="s">
        <v>116</v>
      </c>
      <c r="TQJ93" s="363" t="s">
        <v>116</v>
      </c>
      <c r="TQK93" s="363" t="s">
        <v>116</v>
      </c>
      <c r="TQL93" s="363" t="s">
        <v>116</v>
      </c>
      <c r="TQM93" s="363" t="s">
        <v>116</v>
      </c>
      <c r="TQN93" s="363" t="s">
        <v>116</v>
      </c>
      <c r="TQO93" s="363" t="s">
        <v>116</v>
      </c>
      <c r="TQP93" s="363" t="s">
        <v>116</v>
      </c>
      <c r="TQQ93" s="363" t="s">
        <v>116</v>
      </c>
      <c r="TQR93" s="363" t="s">
        <v>116</v>
      </c>
      <c r="TQS93" s="363" t="s">
        <v>116</v>
      </c>
      <c r="TQT93" s="363" t="s">
        <v>116</v>
      </c>
      <c r="TQU93" s="363" t="s">
        <v>116</v>
      </c>
      <c r="TQV93" s="363" t="s">
        <v>116</v>
      </c>
      <c r="TQW93" s="363" t="s">
        <v>116</v>
      </c>
      <c r="TQX93" s="363" t="s">
        <v>116</v>
      </c>
      <c r="TQY93" s="363" t="s">
        <v>116</v>
      </c>
      <c r="TQZ93" s="363" t="s">
        <v>116</v>
      </c>
      <c r="TRA93" s="363" t="s">
        <v>116</v>
      </c>
      <c r="TRB93" s="363" t="s">
        <v>116</v>
      </c>
      <c r="TRC93" s="363" t="s">
        <v>116</v>
      </c>
      <c r="TRD93" s="363" t="s">
        <v>116</v>
      </c>
      <c r="TRE93" s="363" t="s">
        <v>116</v>
      </c>
      <c r="TRF93" s="363" t="s">
        <v>116</v>
      </c>
      <c r="TRG93" s="363" t="s">
        <v>116</v>
      </c>
      <c r="TRH93" s="363" t="s">
        <v>116</v>
      </c>
      <c r="TRI93" s="363" t="s">
        <v>116</v>
      </c>
      <c r="TRJ93" s="363" t="s">
        <v>116</v>
      </c>
      <c r="TRK93" s="363" t="s">
        <v>116</v>
      </c>
      <c r="TRL93" s="363" t="s">
        <v>116</v>
      </c>
      <c r="TRM93" s="363" t="s">
        <v>116</v>
      </c>
      <c r="TRN93" s="363" t="s">
        <v>116</v>
      </c>
      <c r="TRO93" s="363" t="s">
        <v>116</v>
      </c>
      <c r="TRP93" s="363" t="s">
        <v>116</v>
      </c>
      <c r="TRQ93" s="363" t="s">
        <v>116</v>
      </c>
      <c r="TRR93" s="363" t="s">
        <v>116</v>
      </c>
      <c r="TRS93" s="363" t="s">
        <v>116</v>
      </c>
      <c r="TRT93" s="363" t="s">
        <v>116</v>
      </c>
      <c r="TRU93" s="363" t="s">
        <v>116</v>
      </c>
      <c r="TRV93" s="363" t="s">
        <v>116</v>
      </c>
      <c r="TRW93" s="363" t="s">
        <v>116</v>
      </c>
      <c r="TRX93" s="363" t="s">
        <v>116</v>
      </c>
      <c r="TRY93" s="363" t="s">
        <v>116</v>
      </c>
      <c r="TRZ93" s="363" t="s">
        <v>116</v>
      </c>
      <c r="TSA93" s="363" t="s">
        <v>116</v>
      </c>
      <c r="TSB93" s="363" t="s">
        <v>116</v>
      </c>
      <c r="TSC93" s="363" t="s">
        <v>116</v>
      </c>
      <c r="TSD93" s="363" t="s">
        <v>116</v>
      </c>
      <c r="TSE93" s="363" t="s">
        <v>116</v>
      </c>
      <c r="TSF93" s="363" t="s">
        <v>116</v>
      </c>
      <c r="TSG93" s="363" t="s">
        <v>116</v>
      </c>
      <c r="TSH93" s="363" t="s">
        <v>116</v>
      </c>
      <c r="TSI93" s="363" t="s">
        <v>116</v>
      </c>
      <c r="TSJ93" s="363" t="s">
        <v>116</v>
      </c>
      <c r="TSK93" s="363" t="s">
        <v>116</v>
      </c>
      <c r="TSL93" s="363" t="s">
        <v>116</v>
      </c>
      <c r="TSM93" s="363" t="s">
        <v>116</v>
      </c>
      <c r="TSN93" s="363" t="s">
        <v>116</v>
      </c>
      <c r="TSO93" s="363" t="s">
        <v>116</v>
      </c>
      <c r="TSP93" s="363" t="s">
        <v>116</v>
      </c>
      <c r="TSQ93" s="363" t="s">
        <v>116</v>
      </c>
      <c r="TSR93" s="363" t="s">
        <v>116</v>
      </c>
      <c r="TSS93" s="363" t="s">
        <v>116</v>
      </c>
      <c r="TST93" s="363" t="s">
        <v>116</v>
      </c>
      <c r="TSU93" s="363" t="s">
        <v>116</v>
      </c>
      <c r="TSV93" s="363" t="s">
        <v>116</v>
      </c>
      <c r="TSW93" s="363" t="s">
        <v>116</v>
      </c>
      <c r="TSX93" s="363" t="s">
        <v>116</v>
      </c>
      <c r="TSY93" s="363" t="s">
        <v>116</v>
      </c>
      <c r="TSZ93" s="363" t="s">
        <v>116</v>
      </c>
      <c r="TTA93" s="363" t="s">
        <v>116</v>
      </c>
      <c r="TTB93" s="363" t="s">
        <v>116</v>
      </c>
      <c r="TTC93" s="363" t="s">
        <v>116</v>
      </c>
      <c r="TTD93" s="363" t="s">
        <v>116</v>
      </c>
      <c r="TTE93" s="363" t="s">
        <v>116</v>
      </c>
      <c r="TTF93" s="363" t="s">
        <v>116</v>
      </c>
      <c r="TTG93" s="363" t="s">
        <v>116</v>
      </c>
      <c r="TTH93" s="363" t="s">
        <v>116</v>
      </c>
      <c r="TTI93" s="363" t="s">
        <v>116</v>
      </c>
      <c r="TTJ93" s="363" t="s">
        <v>116</v>
      </c>
      <c r="TTK93" s="363" t="s">
        <v>116</v>
      </c>
      <c r="TTL93" s="363" t="s">
        <v>116</v>
      </c>
      <c r="TTM93" s="363" t="s">
        <v>116</v>
      </c>
      <c r="TTN93" s="363" t="s">
        <v>116</v>
      </c>
      <c r="TTO93" s="363" t="s">
        <v>116</v>
      </c>
      <c r="TTP93" s="363" t="s">
        <v>116</v>
      </c>
      <c r="TTQ93" s="363" t="s">
        <v>116</v>
      </c>
      <c r="TTR93" s="363" t="s">
        <v>116</v>
      </c>
      <c r="TTS93" s="363" t="s">
        <v>116</v>
      </c>
      <c r="TTT93" s="363" t="s">
        <v>116</v>
      </c>
      <c r="TTU93" s="363" t="s">
        <v>116</v>
      </c>
      <c r="TTV93" s="363" t="s">
        <v>116</v>
      </c>
      <c r="TTW93" s="363" t="s">
        <v>116</v>
      </c>
      <c r="TTX93" s="363" t="s">
        <v>116</v>
      </c>
      <c r="TTY93" s="363" t="s">
        <v>116</v>
      </c>
      <c r="TTZ93" s="363" t="s">
        <v>116</v>
      </c>
      <c r="TUA93" s="363" t="s">
        <v>116</v>
      </c>
      <c r="TUB93" s="363" t="s">
        <v>116</v>
      </c>
      <c r="TUC93" s="363" t="s">
        <v>116</v>
      </c>
      <c r="TUD93" s="363" t="s">
        <v>116</v>
      </c>
      <c r="TUE93" s="363" t="s">
        <v>116</v>
      </c>
      <c r="TUF93" s="363" t="s">
        <v>116</v>
      </c>
      <c r="TUG93" s="363" t="s">
        <v>116</v>
      </c>
      <c r="TUH93" s="363" t="s">
        <v>116</v>
      </c>
      <c r="TUI93" s="363" t="s">
        <v>116</v>
      </c>
      <c r="TUJ93" s="363" t="s">
        <v>116</v>
      </c>
      <c r="TUK93" s="363" t="s">
        <v>116</v>
      </c>
      <c r="TUL93" s="363" t="s">
        <v>116</v>
      </c>
      <c r="TUM93" s="363" t="s">
        <v>116</v>
      </c>
      <c r="TUN93" s="363" t="s">
        <v>116</v>
      </c>
      <c r="TUO93" s="363" t="s">
        <v>116</v>
      </c>
      <c r="TUP93" s="363" t="s">
        <v>116</v>
      </c>
      <c r="TUQ93" s="363" t="s">
        <v>116</v>
      </c>
      <c r="TUR93" s="363" t="s">
        <v>116</v>
      </c>
      <c r="TUS93" s="363" t="s">
        <v>116</v>
      </c>
      <c r="TUT93" s="363" t="s">
        <v>116</v>
      </c>
      <c r="TUU93" s="363" t="s">
        <v>116</v>
      </c>
      <c r="TUV93" s="363" t="s">
        <v>116</v>
      </c>
      <c r="TUW93" s="363" t="s">
        <v>116</v>
      </c>
      <c r="TUX93" s="363" t="s">
        <v>116</v>
      </c>
      <c r="TUY93" s="363" t="s">
        <v>116</v>
      </c>
      <c r="TUZ93" s="363" t="s">
        <v>116</v>
      </c>
      <c r="TVA93" s="363" t="s">
        <v>116</v>
      </c>
      <c r="TVB93" s="363" t="s">
        <v>116</v>
      </c>
      <c r="TVC93" s="363" t="s">
        <v>116</v>
      </c>
      <c r="TVD93" s="363" t="s">
        <v>116</v>
      </c>
      <c r="TVE93" s="363" t="s">
        <v>116</v>
      </c>
      <c r="TVF93" s="363" t="s">
        <v>116</v>
      </c>
      <c r="TVG93" s="363" t="s">
        <v>116</v>
      </c>
      <c r="TVH93" s="363" t="s">
        <v>116</v>
      </c>
      <c r="TVI93" s="363" t="s">
        <v>116</v>
      </c>
      <c r="TVJ93" s="363" t="s">
        <v>116</v>
      </c>
      <c r="TVK93" s="363" t="s">
        <v>116</v>
      </c>
      <c r="TVL93" s="363" t="s">
        <v>116</v>
      </c>
      <c r="TVM93" s="363" t="s">
        <v>116</v>
      </c>
      <c r="TVN93" s="363" t="s">
        <v>116</v>
      </c>
      <c r="TVO93" s="363" t="s">
        <v>116</v>
      </c>
      <c r="TVP93" s="363" t="s">
        <v>116</v>
      </c>
      <c r="TVQ93" s="363" t="s">
        <v>116</v>
      </c>
      <c r="TVR93" s="363" t="s">
        <v>116</v>
      </c>
      <c r="TVS93" s="363" t="s">
        <v>116</v>
      </c>
      <c r="TVT93" s="363" t="s">
        <v>116</v>
      </c>
      <c r="TVU93" s="363" t="s">
        <v>116</v>
      </c>
      <c r="TVV93" s="363" t="s">
        <v>116</v>
      </c>
      <c r="TVW93" s="363" t="s">
        <v>116</v>
      </c>
      <c r="TVX93" s="363" t="s">
        <v>116</v>
      </c>
      <c r="TVY93" s="363" t="s">
        <v>116</v>
      </c>
      <c r="TVZ93" s="363" t="s">
        <v>116</v>
      </c>
      <c r="TWA93" s="363" t="s">
        <v>116</v>
      </c>
      <c r="TWB93" s="363" t="s">
        <v>116</v>
      </c>
      <c r="TWC93" s="363" t="s">
        <v>116</v>
      </c>
      <c r="TWD93" s="363" t="s">
        <v>116</v>
      </c>
      <c r="TWE93" s="363" t="s">
        <v>116</v>
      </c>
      <c r="TWF93" s="363" t="s">
        <v>116</v>
      </c>
      <c r="TWG93" s="363" t="s">
        <v>116</v>
      </c>
      <c r="TWH93" s="363" t="s">
        <v>116</v>
      </c>
      <c r="TWI93" s="363" t="s">
        <v>116</v>
      </c>
      <c r="TWJ93" s="363" t="s">
        <v>116</v>
      </c>
      <c r="TWK93" s="363" t="s">
        <v>116</v>
      </c>
      <c r="TWL93" s="363" t="s">
        <v>116</v>
      </c>
      <c r="TWM93" s="363" t="s">
        <v>116</v>
      </c>
      <c r="TWN93" s="363" t="s">
        <v>116</v>
      </c>
      <c r="TWO93" s="363" t="s">
        <v>116</v>
      </c>
      <c r="TWP93" s="363" t="s">
        <v>116</v>
      </c>
      <c r="TWQ93" s="363" t="s">
        <v>116</v>
      </c>
      <c r="TWR93" s="363" t="s">
        <v>116</v>
      </c>
      <c r="TWS93" s="363" t="s">
        <v>116</v>
      </c>
      <c r="TWT93" s="363" t="s">
        <v>116</v>
      </c>
      <c r="TWU93" s="363" t="s">
        <v>116</v>
      </c>
      <c r="TWV93" s="363" t="s">
        <v>116</v>
      </c>
      <c r="TWW93" s="363" t="s">
        <v>116</v>
      </c>
      <c r="TWX93" s="363" t="s">
        <v>116</v>
      </c>
      <c r="TWY93" s="363" t="s">
        <v>116</v>
      </c>
      <c r="TWZ93" s="363" t="s">
        <v>116</v>
      </c>
      <c r="TXA93" s="363" t="s">
        <v>116</v>
      </c>
      <c r="TXB93" s="363" t="s">
        <v>116</v>
      </c>
      <c r="TXC93" s="363" t="s">
        <v>116</v>
      </c>
      <c r="TXD93" s="363" t="s">
        <v>116</v>
      </c>
      <c r="TXE93" s="363" t="s">
        <v>116</v>
      </c>
      <c r="TXF93" s="363" t="s">
        <v>116</v>
      </c>
      <c r="TXG93" s="363" t="s">
        <v>116</v>
      </c>
      <c r="TXH93" s="363" t="s">
        <v>116</v>
      </c>
      <c r="TXI93" s="363" t="s">
        <v>116</v>
      </c>
      <c r="TXJ93" s="363" t="s">
        <v>116</v>
      </c>
      <c r="TXK93" s="363" t="s">
        <v>116</v>
      </c>
      <c r="TXL93" s="363" t="s">
        <v>116</v>
      </c>
      <c r="TXM93" s="363" t="s">
        <v>116</v>
      </c>
      <c r="TXN93" s="363" t="s">
        <v>116</v>
      </c>
      <c r="TXO93" s="363" t="s">
        <v>116</v>
      </c>
      <c r="TXP93" s="363" t="s">
        <v>116</v>
      </c>
      <c r="TXQ93" s="363" t="s">
        <v>116</v>
      </c>
      <c r="TXR93" s="363" t="s">
        <v>116</v>
      </c>
      <c r="TXS93" s="363" t="s">
        <v>116</v>
      </c>
      <c r="TXT93" s="363" t="s">
        <v>116</v>
      </c>
      <c r="TXU93" s="363" t="s">
        <v>116</v>
      </c>
      <c r="TXV93" s="363" t="s">
        <v>116</v>
      </c>
      <c r="TXW93" s="363" t="s">
        <v>116</v>
      </c>
      <c r="TXX93" s="363" t="s">
        <v>116</v>
      </c>
      <c r="TXY93" s="363" t="s">
        <v>116</v>
      </c>
      <c r="TXZ93" s="363" t="s">
        <v>116</v>
      </c>
      <c r="TYA93" s="363" t="s">
        <v>116</v>
      </c>
      <c r="TYB93" s="363" t="s">
        <v>116</v>
      </c>
      <c r="TYC93" s="363" t="s">
        <v>116</v>
      </c>
      <c r="TYD93" s="363" t="s">
        <v>116</v>
      </c>
      <c r="TYE93" s="363" t="s">
        <v>116</v>
      </c>
      <c r="TYF93" s="363" t="s">
        <v>116</v>
      </c>
      <c r="TYG93" s="363" t="s">
        <v>116</v>
      </c>
      <c r="TYH93" s="363" t="s">
        <v>116</v>
      </c>
      <c r="TYI93" s="363" t="s">
        <v>116</v>
      </c>
      <c r="TYJ93" s="363" t="s">
        <v>116</v>
      </c>
      <c r="TYK93" s="363" t="s">
        <v>116</v>
      </c>
      <c r="TYL93" s="363" t="s">
        <v>116</v>
      </c>
      <c r="TYM93" s="363" t="s">
        <v>116</v>
      </c>
      <c r="TYN93" s="363" t="s">
        <v>116</v>
      </c>
      <c r="TYO93" s="363" t="s">
        <v>116</v>
      </c>
      <c r="TYP93" s="363" t="s">
        <v>116</v>
      </c>
      <c r="TYQ93" s="363" t="s">
        <v>116</v>
      </c>
      <c r="TYR93" s="363" t="s">
        <v>116</v>
      </c>
      <c r="TYS93" s="363" t="s">
        <v>116</v>
      </c>
      <c r="TYT93" s="363" t="s">
        <v>116</v>
      </c>
      <c r="TYU93" s="363" t="s">
        <v>116</v>
      </c>
      <c r="TYV93" s="363" t="s">
        <v>116</v>
      </c>
      <c r="TYW93" s="363" t="s">
        <v>116</v>
      </c>
      <c r="TYX93" s="363" t="s">
        <v>116</v>
      </c>
      <c r="TYY93" s="363" t="s">
        <v>116</v>
      </c>
      <c r="TYZ93" s="363" t="s">
        <v>116</v>
      </c>
      <c r="TZA93" s="363" t="s">
        <v>116</v>
      </c>
      <c r="TZB93" s="363" t="s">
        <v>116</v>
      </c>
      <c r="TZC93" s="363" t="s">
        <v>116</v>
      </c>
      <c r="TZD93" s="363" t="s">
        <v>116</v>
      </c>
      <c r="TZE93" s="363" t="s">
        <v>116</v>
      </c>
      <c r="TZF93" s="363" t="s">
        <v>116</v>
      </c>
      <c r="TZG93" s="363" t="s">
        <v>116</v>
      </c>
      <c r="TZH93" s="363" t="s">
        <v>116</v>
      </c>
      <c r="TZI93" s="363" t="s">
        <v>116</v>
      </c>
      <c r="TZJ93" s="363" t="s">
        <v>116</v>
      </c>
      <c r="TZK93" s="363" t="s">
        <v>116</v>
      </c>
      <c r="TZL93" s="363" t="s">
        <v>116</v>
      </c>
      <c r="TZM93" s="363" t="s">
        <v>116</v>
      </c>
      <c r="TZN93" s="363" t="s">
        <v>116</v>
      </c>
      <c r="TZO93" s="363" t="s">
        <v>116</v>
      </c>
      <c r="TZP93" s="363" t="s">
        <v>116</v>
      </c>
      <c r="TZQ93" s="363" t="s">
        <v>116</v>
      </c>
      <c r="TZR93" s="363" t="s">
        <v>116</v>
      </c>
      <c r="TZS93" s="363" t="s">
        <v>116</v>
      </c>
      <c r="TZT93" s="363" t="s">
        <v>116</v>
      </c>
      <c r="TZU93" s="363" t="s">
        <v>116</v>
      </c>
      <c r="TZV93" s="363" t="s">
        <v>116</v>
      </c>
      <c r="TZW93" s="363" t="s">
        <v>116</v>
      </c>
      <c r="TZX93" s="363" t="s">
        <v>116</v>
      </c>
      <c r="TZY93" s="363" t="s">
        <v>116</v>
      </c>
      <c r="TZZ93" s="363" t="s">
        <v>116</v>
      </c>
      <c r="UAA93" s="363" t="s">
        <v>116</v>
      </c>
      <c r="UAB93" s="363" t="s">
        <v>116</v>
      </c>
      <c r="UAC93" s="363" t="s">
        <v>116</v>
      </c>
      <c r="UAD93" s="363" t="s">
        <v>116</v>
      </c>
      <c r="UAE93" s="363" t="s">
        <v>116</v>
      </c>
      <c r="UAF93" s="363" t="s">
        <v>116</v>
      </c>
      <c r="UAG93" s="363" t="s">
        <v>116</v>
      </c>
      <c r="UAH93" s="363" t="s">
        <v>116</v>
      </c>
      <c r="UAI93" s="363" t="s">
        <v>116</v>
      </c>
      <c r="UAJ93" s="363" t="s">
        <v>116</v>
      </c>
      <c r="UAK93" s="363" t="s">
        <v>116</v>
      </c>
      <c r="UAL93" s="363" t="s">
        <v>116</v>
      </c>
      <c r="UAM93" s="363" t="s">
        <v>116</v>
      </c>
      <c r="UAN93" s="363" t="s">
        <v>116</v>
      </c>
      <c r="UAO93" s="363" t="s">
        <v>116</v>
      </c>
      <c r="UAP93" s="363" t="s">
        <v>116</v>
      </c>
      <c r="UAQ93" s="363" t="s">
        <v>116</v>
      </c>
      <c r="UAR93" s="363" t="s">
        <v>116</v>
      </c>
      <c r="UAS93" s="363" t="s">
        <v>116</v>
      </c>
      <c r="UAT93" s="363" t="s">
        <v>116</v>
      </c>
      <c r="UAU93" s="363" t="s">
        <v>116</v>
      </c>
      <c r="UAV93" s="363" t="s">
        <v>116</v>
      </c>
      <c r="UAW93" s="363" t="s">
        <v>116</v>
      </c>
      <c r="UAX93" s="363" t="s">
        <v>116</v>
      </c>
      <c r="UAY93" s="363" t="s">
        <v>116</v>
      </c>
      <c r="UAZ93" s="363" t="s">
        <v>116</v>
      </c>
      <c r="UBA93" s="363" t="s">
        <v>116</v>
      </c>
      <c r="UBB93" s="363" t="s">
        <v>116</v>
      </c>
      <c r="UBC93" s="363" t="s">
        <v>116</v>
      </c>
      <c r="UBD93" s="363" t="s">
        <v>116</v>
      </c>
      <c r="UBE93" s="363" t="s">
        <v>116</v>
      </c>
      <c r="UBF93" s="363" t="s">
        <v>116</v>
      </c>
      <c r="UBG93" s="363" t="s">
        <v>116</v>
      </c>
      <c r="UBH93" s="363" t="s">
        <v>116</v>
      </c>
      <c r="UBI93" s="363" t="s">
        <v>116</v>
      </c>
      <c r="UBJ93" s="363" t="s">
        <v>116</v>
      </c>
      <c r="UBK93" s="363" t="s">
        <v>116</v>
      </c>
      <c r="UBL93" s="363" t="s">
        <v>116</v>
      </c>
      <c r="UBM93" s="363" t="s">
        <v>116</v>
      </c>
      <c r="UBN93" s="363" t="s">
        <v>116</v>
      </c>
      <c r="UBO93" s="363" t="s">
        <v>116</v>
      </c>
      <c r="UBP93" s="363" t="s">
        <v>116</v>
      </c>
      <c r="UBQ93" s="363" t="s">
        <v>116</v>
      </c>
      <c r="UBR93" s="363" t="s">
        <v>116</v>
      </c>
      <c r="UBS93" s="363" t="s">
        <v>116</v>
      </c>
      <c r="UBT93" s="363" t="s">
        <v>116</v>
      </c>
      <c r="UBU93" s="363" t="s">
        <v>116</v>
      </c>
      <c r="UBV93" s="363" t="s">
        <v>116</v>
      </c>
      <c r="UBW93" s="363" t="s">
        <v>116</v>
      </c>
      <c r="UBX93" s="363" t="s">
        <v>116</v>
      </c>
      <c r="UBY93" s="363" t="s">
        <v>116</v>
      </c>
      <c r="UBZ93" s="363" t="s">
        <v>116</v>
      </c>
      <c r="UCA93" s="363" t="s">
        <v>116</v>
      </c>
      <c r="UCB93" s="363" t="s">
        <v>116</v>
      </c>
      <c r="UCC93" s="363" t="s">
        <v>116</v>
      </c>
      <c r="UCD93" s="363" t="s">
        <v>116</v>
      </c>
      <c r="UCE93" s="363" t="s">
        <v>116</v>
      </c>
      <c r="UCF93" s="363" t="s">
        <v>116</v>
      </c>
      <c r="UCG93" s="363" t="s">
        <v>116</v>
      </c>
      <c r="UCH93" s="363" t="s">
        <v>116</v>
      </c>
      <c r="UCI93" s="363" t="s">
        <v>116</v>
      </c>
      <c r="UCJ93" s="363" t="s">
        <v>116</v>
      </c>
      <c r="UCK93" s="363" t="s">
        <v>116</v>
      </c>
      <c r="UCL93" s="363" t="s">
        <v>116</v>
      </c>
      <c r="UCM93" s="363" t="s">
        <v>116</v>
      </c>
      <c r="UCN93" s="363" t="s">
        <v>116</v>
      </c>
      <c r="UCO93" s="363" t="s">
        <v>116</v>
      </c>
      <c r="UCP93" s="363" t="s">
        <v>116</v>
      </c>
      <c r="UCQ93" s="363" t="s">
        <v>116</v>
      </c>
      <c r="UCR93" s="363" t="s">
        <v>116</v>
      </c>
      <c r="UCS93" s="363" t="s">
        <v>116</v>
      </c>
      <c r="UCT93" s="363" t="s">
        <v>116</v>
      </c>
      <c r="UCU93" s="363" t="s">
        <v>116</v>
      </c>
      <c r="UCV93" s="363" t="s">
        <v>116</v>
      </c>
      <c r="UCW93" s="363" t="s">
        <v>116</v>
      </c>
      <c r="UCX93" s="363" t="s">
        <v>116</v>
      </c>
      <c r="UCY93" s="363" t="s">
        <v>116</v>
      </c>
      <c r="UCZ93" s="363" t="s">
        <v>116</v>
      </c>
      <c r="UDA93" s="363" t="s">
        <v>116</v>
      </c>
      <c r="UDB93" s="363" t="s">
        <v>116</v>
      </c>
      <c r="UDC93" s="363" t="s">
        <v>116</v>
      </c>
      <c r="UDD93" s="363" t="s">
        <v>116</v>
      </c>
      <c r="UDE93" s="363" t="s">
        <v>116</v>
      </c>
      <c r="UDF93" s="363" t="s">
        <v>116</v>
      </c>
      <c r="UDG93" s="363" t="s">
        <v>116</v>
      </c>
      <c r="UDH93" s="363" t="s">
        <v>116</v>
      </c>
      <c r="UDI93" s="363" t="s">
        <v>116</v>
      </c>
      <c r="UDJ93" s="363" t="s">
        <v>116</v>
      </c>
      <c r="UDK93" s="363" t="s">
        <v>116</v>
      </c>
      <c r="UDL93" s="363" t="s">
        <v>116</v>
      </c>
      <c r="UDM93" s="363" t="s">
        <v>116</v>
      </c>
      <c r="UDN93" s="363" t="s">
        <v>116</v>
      </c>
      <c r="UDO93" s="363" t="s">
        <v>116</v>
      </c>
      <c r="UDP93" s="363" t="s">
        <v>116</v>
      </c>
      <c r="UDQ93" s="363" t="s">
        <v>116</v>
      </c>
      <c r="UDR93" s="363" t="s">
        <v>116</v>
      </c>
      <c r="UDS93" s="363" t="s">
        <v>116</v>
      </c>
      <c r="UDT93" s="363" t="s">
        <v>116</v>
      </c>
      <c r="UDU93" s="363" t="s">
        <v>116</v>
      </c>
      <c r="UDV93" s="363" t="s">
        <v>116</v>
      </c>
      <c r="UDW93" s="363" t="s">
        <v>116</v>
      </c>
      <c r="UDX93" s="363" t="s">
        <v>116</v>
      </c>
      <c r="UDY93" s="363" t="s">
        <v>116</v>
      </c>
      <c r="UDZ93" s="363" t="s">
        <v>116</v>
      </c>
      <c r="UEA93" s="363" t="s">
        <v>116</v>
      </c>
      <c r="UEB93" s="363" t="s">
        <v>116</v>
      </c>
      <c r="UEC93" s="363" t="s">
        <v>116</v>
      </c>
      <c r="UED93" s="363" t="s">
        <v>116</v>
      </c>
      <c r="UEE93" s="363" t="s">
        <v>116</v>
      </c>
      <c r="UEF93" s="363" t="s">
        <v>116</v>
      </c>
      <c r="UEG93" s="363" t="s">
        <v>116</v>
      </c>
      <c r="UEH93" s="363" t="s">
        <v>116</v>
      </c>
      <c r="UEI93" s="363" t="s">
        <v>116</v>
      </c>
      <c r="UEJ93" s="363" t="s">
        <v>116</v>
      </c>
      <c r="UEK93" s="363" t="s">
        <v>116</v>
      </c>
      <c r="UEL93" s="363" t="s">
        <v>116</v>
      </c>
      <c r="UEM93" s="363" t="s">
        <v>116</v>
      </c>
      <c r="UEN93" s="363" t="s">
        <v>116</v>
      </c>
      <c r="UEO93" s="363" t="s">
        <v>116</v>
      </c>
      <c r="UEP93" s="363" t="s">
        <v>116</v>
      </c>
      <c r="UEQ93" s="363" t="s">
        <v>116</v>
      </c>
      <c r="UER93" s="363" t="s">
        <v>116</v>
      </c>
      <c r="UES93" s="363" t="s">
        <v>116</v>
      </c>
      <c r="UET93" s="363" t="s">
        <v>116</v>
      </c>
      <c r="UEU93" s="363" t="s">
        <v>116</v>
      </c>
      <c r="UEV93" s="363" t="s">
        <v>116</v>
      </c>
      <c r="UEW93" s="363" t="s">
        <v>116</v>
      </c>
      <c r="UEX93" s="363" t="s">
        <v>116</v>
      </c>
      <c r="UEY93" s="363" t="s">
        <v>116</v>
      </c>
      <c r="UEZ93" s="363" t="s">
        <v>116</v>
      </c>
      <c r="UFA93" s="363" t="s">
        <v>116</v>
      </c>
      <c r="UFB93" s="363" t="s">
        <v>116</v>
      </c>
      <c r="UFC93" s="363" t="s">
        <v>116</v>
      </c>
      <c r="UFD93" s="363" t="s">
        <v>116</v>
      </c>
      <c r="UFE93" s="363" t="s">
        <v>116</v>
      </c>
      <c r="UFF93" s="363" t="s">
        <v>116</v>
      </c>
      <c r="UFG93" s="363" t="s">
        <v>116</v>
      </c>
      <c r="UFH93" s="363" t="s">
        <v>116</v>
      </c>
      <c r="UFI93" s="363" t="s">
        <v>116</v>
      </c>
      <c r="UFJ93" s="363" t="s">
        <v>116</v>
      </c>
      <c r="UFK93" s="363" t="s">
        <v>116</v>
      </c>
      <c r="UFL93" s="363" t="s">
        <v>116</v>
      </c>
      <c r="UFM93" s="363" t="s">
        <v>116</v>
      </c>
      <c r="UFN93" s="363" t="s">
        <v>116</v>
      </c>
      <c r="UFO93" s="363" t="s">
        <v>116</v>
      </c>
      <c r="UFP93" s="363" t="s">
        <v>116</v>
      </c>
      <c r="UFQ93" s="363" t="s">
        <v>116</v>
      </c>
      <c r="UFR93" s="363" t="s">
        <v>116</v>
      </c>
      <c r="UFS93" s="363" t="s">
        <v>116</v>
      </c>
      <c r="UFT93" s="363" t="s">
        <v>116</v>
      </c>
      <c r="UFU93" s="363" t="s">
        <v>116</v>
      </c>
      <c r="UFV93" s="363" t="s">
        <v>116</v>
      </c>
      <c r="UFW93" s="363" t="s">
        <v>116</v>
      </c>
      <c r="UFX93" s="363" t="s">
        <v>116</v>
      </c>
      <c r="UFY93" s="363" t="s">
        <v>116</v>
      </c>
      <c r="UFZ93" s="363" t="s">
        <v>116</v>
      </c>
      <c r="UGA93" s="363" t="s">
        <v>116</v>
      </c>
      <c r="UGB93" s="363" t="s">
        <v>116</v>
      </c>
      <c r="UGC93" s="363" t="s">
        <v>116</v>
      </c>
      <c r="UGD93" s="363" t="s">
        <v>116</v>
      </c>
      <c r="UGE93" s="363" t="s">
        <v>116</v>
      </c>
      <c r="UGF93" s="363" t="s">
        <v>116</v>
      </c>
      <c r="UGG93" s="363" t="s">
        <v>116</v>
      </c>
      <c r="UGH93" s="363" t="s">
        <v>116</v>
      </c>
      <c r="UGI93" s="363" t="s">
        <v>116</v>
      </c>
      <c r="UGJ93" s="363" t="s">
        <v>116</v>
      </c>
      <c r="UGK93" s="363" t="s">
        <v>116</v>
      </c>
      <c r="UGL93" s="363" t="s">
        <v>116</v>
      </c>
      <c r="UGM93" s="363" t="s">
        <v>116</v>
      </c>
      <c r="UGN93" s="363" t="s">
        <v>116</v>
      </c>
      <c r="UGO93" s="363" t="s">
        <v>116</v>
      </c>
      <c r="UGP93" s="363" t="s">
        <v>116</v>
      </c>
      <c r="UGQ93" s="363" t="s">
        <v>116</v>
      </c>
      <c r="UGR93" s="363" t="s">
        <v>116</v>
      </c>
      <c r="UGS93" s="363" t="s">
        <v>116</v>
      </c>
      <c r="UGT93" s="363" t="s">
        <v>116</v>
      </c>
      <c r="UGU93" s="363" t="s">
        <v>116</v>
      </c>
      <c r="UGV93" s="363" t="s">
        <v>116</v>
      </c>
      <c r="UGW93" s="363" t="s">
        <v>116</v>
      </c>
      <c r="UGX93" s="363" t="s">
        <v>116</v>
      </c>
      <c r="UGY93" s="363" t="s">
        <v>116</v>
      </c>
      <c r="UGZ93" s="363" t="s">
        <v>116</v>
      </c>
      <c r="UHA93" s="363" t="s">
        <v>116</v>
      </c>
      <c r="UHB93" s="363" t="s">
        <v>116</v>
      </c>
      <c r="UHC93" s="363" t="s">
        <v>116</v>
      </c>
      <c r="UHD93" s="363" t="s">
        <v>116</v>
      </c>
      <c r="UHE93" s="363" t="s">
        <v>116</v>
      </c>
      <c r="UHF93" s="363" t="s">
        <v>116</v>
      </c>
      <c r="UHG93" s="363" t="s">
        <v>116</v>
      </c>
      <c r="UHH93" s="363" t="s">
        <v>116</v>
      </c>
      <c r="UHI93" s="363" t="s">
        <v>116</v>
      </c>
      <c r="UHJ93" s="363" t="s">
        <v>116</v>
      </c>
      <c r="UHK93" s="363" t="s">
        <v>116</v>
      </c>
      <c r="UHL93" s="363" t="s">
        <v>116</v>
      </c>
      <c r="UHM93" s="363" t="s">
        <v>116</v>
      </c>
      <c r="UHN93" s="363" t="s">
        <v>116</v>
      </c>
      <c r="UHO93" s="363" t="s">
        <v>116</v>
      </c>
      <c r="UHP93" s="363" t="s">
        <v>116</v>
      </c>
      <c r="UHQ93" s="363" t="s">
        <v>116</v>
      </c>
      <c r="UHR93" s="363" t="s">
        <v>116</v>
      </c>
      <c r="UHS93" s="363" t="s">
        <v>116</v>
      </c>
      <c r="UHT93" s="363" t="s">
        <v>116</v>
      </c>
      <c r="UHU93" s="363" t="s">
        <v>116</v>
      </c>
      <c r="UHV93" s="363" t="s">
        <v>116</v>
      </c>
      <c r="UHW93" s="363" t="s">
        <v>116</v>
      </c>
      <c r="UHX93" s="363" t="s">
        <v>116</v>
      </c>
      <c r="UHY93" s="363" t="s">
        <v>116</v>
      </c>
      <c r="UHZ93" s="363" t="s">
        <v>116</v>
      </c>
      <c r="UIA93" s="363" t="s">
        <v>116</v>
      </c>
      <c r="UIB93" s="363" t="s">
        <v>116</v>
      </c>
      <c r="UIC93" s="363" t="s">
        <v>116</v>
      </c>
      <c r="UID93" s="363" t="s">
        <v>116</v>
      </c>
      <c r="UIE93" s="363" t="s">
        <v>116</v>
      </c>
      <c r="UIF93" s="363" t="s">
        <v>116</v>
      </c>
      <c r="UIG93" s="363" t="s">
        <v>116</v>
      </c>
      <c r="UIH93" s="363" t="s">
        <v>116</v>
      </c>
      <c r="UII93" s="363" t="s">
        <v>116</v>
      </c>
      <c r="UIJ93" s="363" t="s">
        <v>116</v>
      </c>
      <c r="UIK93" s="363" t="s">
        <v>116</v>
      </c>
      <c r="UIL93" s="363" t="s">
        <v>116</v>
      </c>
      <c r="UIM93" s="363" t="s">
        <v>116</v>
      </c>
      <c r="UIN93" s="363" t="s">
        <v>116</v>
      </c>
      <c r="UIO93" s="363" t="s">
        <v>116</v>
      </c>
      <c r="UIP93" s="363" t="s">
        <v>116</v>
      </c>
      <c r="UIQ93" s="363" t="s">
        <v>116</v>
      </c>
      <c r="UIR93" s="363" t="s">
        <v>116</v>
      </c>
      <c r="UIS93" s="363" t="s">
        <v>116</v>
      </c>
      <c r="UIT93" s="363" t="s">
        <v>116</v>
      </c>
      <c r="UIU93" s="363" t="s">
        <v>116</v>
      </c>
      <c r="UIV93" s="363" t="s">
        <v>116</v>
      </c>
      <c r="UIW93" s="363" t="s">
        <v>116</v>
      </c>
      <c r="UIX93" s="363" t="s">
        <v>116</v>
      </c>
      <c r="UIY93" s="363" t="s">
        <v>116</v>
      </c>
      <c r="UIZ93" s="363" t="s">
        <v>116</v>
      </c>
      <c r="UJA93" s="363" t="s">
        <v>116</v>
      </c>
      <c r="UJB93" s="363" t="s">
        <v>116</v>
      </c>
      <c r="UJC93" s="363" t="s">
        <v>116</v>
      </c>
      <c r="UJD93" s="363" t="s">
        <v>116</v>
      </c>
      <c r="UJE93" s="363" t="s">
        <v>116</v>
      </c>
      <c r="UJF93" s="363" t="s">
        <v>116</v>
      </c>
      <c r="UJG93" s="363" t="s">
        <v>116</v>
      </c>
      <c r="UJH93" s="363" t="s">
        <v>116</v>
      </c>
      <c r="UJI93" s="363" t="s">
        <v>116</v>
      </c>
      <c r="UJJ93" s="363" t="s">
        <v>116</v>
      </c>
      <c r="UJK93" s="363" t="s">
        <v>116</v>
      </c>
      <c r="UJL93" s="363" t="s">
        <v>116</v>
      </c>
      <c r="UJM93" s="363" t="s">
        <v>116</v>
      </c>
      <c r="UJN93" s="363" t="s">
        <v>116</v>
      </c>
      <c r="UJO93" s="363" t="s">
        <v>116</v>
      </c>
      <c r="UJP93" s="363" t="s">
        <v>116</v>
      </c>
      <c r="UJQ93" s="363" t="s">
        <v>116</v>
      </c>
      <c r="UJR93" s="363" t="s">
        <v>116</v>
      </c>
      <c r="UJS93" s="363" t="s">
        <v>116</v>
      </c>
      <c r="UJT93" s="363" t="s">
        <v>116</v>
      </c>
      <c r="UJU93" s="363" t="s">
        <v>116</v>
      </c>
      <c r="UJV93" s="363" t="s">
        <v>116</v>
      </c>
      <c r="UJW93" s="363" t="s">
        <v>116</v>
      </c>
      <c r="UJX93" s="363" t="s">
        <v>116</v>
      </c>
      <c r="UJY93" s="363" t="s">
        <v>116</v>
      </c>
      <c r="UJZ93" s="363" t="s">
        <v>116</v>
      </c>
      <c r="UKA93" s="363" t="s">
        <v>116</v>
      </c>
      <c r="UKB93" s="363" t="s">
        <v>116</v>
      </c>
      <c r="UKC93" s="363" t="s">
        <v>116</v>
      </c>
      <c r="UKD93" s="363" t="s">
        <v>116</v>
      </c>
      <c r="UKE93" s="363" t="s">
        <v>116</v>
      </c>
      <c r="UKF93" s="363" t="s">
        <v>116</v>
      </c>
      <c r="UKG93" s="363" t="s">
        <v>116</v>
      </c>
      <c r="UKH93" s="363" t="s">
        <v>116</v>
      </c>
      <c r="UKI93" s="363" t="s">
        <v>116</v>
      </c>
      <c r="UKJ93" s="363" t="s">
        <v>116</v>
      </c>
      <c r="UKK93" s="363" t="s">
        <v>116</v>
      </c>
      <c r="UKL93" s="363" t="s">
        <v>116</v>
      </c>
      <c r="UKM93" s="363" t="s">
        <v>116</v>
      </c>
      <c r="UKN93" s="363" t="s">
        <v>116</v>
      </c>
      <c r="UKO93" s="363" t="s">
        <v>116</v>
      </c>
      <c r="UKP93" s="363" t="s">
        <v>116</v>
      </c>
      <c r="UKQ93" s="363" t="s">
        <v>116</v>
      </c>
      <c r="UKR93" s="363" t="s">
        <v>116</v>
      </c>
      <c r="UKS93" s="363" t="s">
        <v>116</v>
      </c>
      <c r="UKT93" s="363" t="s">
        <v>116</v>
      </c>
      <c r="UKU93" s="363" t="s">
        <v>116</v>
      </c>
      <c r="UKV93" s="363" t="s">
        <v>116</v>
      </c>
      <c r="UKW93" s="363" t="s">
        <v>116</v>
      </c>
      <c r="UKX93" s="363" t="s">
        <v>116</v>
      </c>
      <c r="UKY93" s="363" t="s">
        <v>116</v>
      </c>
      <c r="UKZ93" s="363" t="s">
        <v>116</v>
      </c>
      <c r="ULA93" s="363" t="s">
        <v>116</v>
      </c>
      <c r="ULB93" s="363" t="s">
        <v>116</v>
      </c>
      <c r="ULC93" s="363" t="s">
        <v>116</v>
      </c>
      <c r="ULD93" s="363" t="s">
        <v>116</v>
      </c>
      <c r="ULE93" s="363" t="s">
        <v>116</v>
      </c>
      <c r="ULF93" s="363" t="s">
        <v>116</v>
      </c>
      <c r="ULG93" s="363" t="s">
        <v>116</v>
      </c>
      <c r="ULH93" s="363" t="s">
        <v>116</v>
      </c>
      <c r="ULI93" s="363" t="s">
        <v>116</v>
      </c>
      <c r="ULJ93" s="363" t="s">
        <v>116</v>
      </c>
      <c r="ULK93" s="363" t="s">
        <v>116</v>
      </c>
      <c r="ULL93" s="363" t="s">
        <v>116</v>
      </c>
      <c r="ULM93" s="363" t="s">
        <v>116</v>
      </c>
      <c r="ULN93" s="363" t="s">
        <v>116</v>
      </c>
      <c r="ULO93" s="363" t="s">
        <v>116</v>
      </c>
      <c r="ULP93" s="363" t="s">
        <v>116</v>
      </c>
      <c r="ULQ93" s="363" t="s">
        <v>116</v>
      </c>
      <c r="ULR93" s="363" t="s">
        <v>116</v>
      </c>
      <c r="ULS93" s="363" t="s">
        <v>116</v>
      </c>
      <c r="ULT93" s="363" t="s">
        <v>116</v>
      </c>
      <c r="ULU93" s="363" t="s">
        <v>116</v>
      </c>
      <c r="ULV93" s="363" t="s">
        <v>116</v>
      </c>
      <c r="ULW93" s="363" t="s">
        <v>116</v>
      </c>
      <c r="ULX93" s="363" t="s">
        <v>116</v>
      </c>
      <c r="ULY93" s="363" t="s">
        <v>116</v>
      </c>
      <c r="ULZ93" s="363" t="s">
        <v>116</v>
      </c>
      <c r="UMA93" s="363" t="s">
        <v>116</v>
      </c>
      <c r="UMB93" s="363" t="s">
        <v>116</v>
      </c>
      <c r="UMC93" s="363" t="s">
        <v>116</v>
      </c>
      <c r="UMD93" s="363" t="s">
        <v>116</v>
      </c>
      <c r="UME93" s="363" t="s">
        <v>116</v>
      </c>
      <c r="UMF93" s="363" t="s">
        <v>116</v>
      </c>
      <c r="UMG93" s="363" t="s">
        <v>116</v>
      </c>
      <c r="UMH93" s="363" t="s">
        <v>116</v>
      </c>
      <c r="UMI93" s="363" t="s">
        <v>116</v>
      </c>
      <c r="UMJ93" s="363" t="s">
        <v>116</v>
      </c>
      <c r="UMK93" s="363" t="s">
        <v>116</v>
      </c>
      <c r="UML93" s="363" t="s">
        <v>116</v>
      </c>
      <c r="UMM93" s="363" t="s">
        <v>116</v>
      </c>
      <c r="UMN93" s="363" t="s">
        <v>116</v>
      </c>
      <c r="UMO93" s="363" t="s">
        <v>116</v>
      </c>
      <c r="UMP93" s="363" t="s">
        <v>116</v>
      </c>
      <c r="UMQ93" s="363" t="s">
        <v>116</v>
      </c>
      <c r="UMR93" s="363" t="s">
        <v>116</v>
      </c>
      <c r="UMS93" s="363" t="s">
        <v>116</v>
      </c>
      <c r="UMT93" s="363" t="s">
        <v>116</v>
      </c>
      <c r="UMU93" s="363" t="s">
        <v>116</v>
      </c>
      <c r="UMV93" s="363" t="s">
        <v>116</v>
      </c>
      <c r="UMW93" s="363" t="s">
        <v>116</v>
      </c>
      <c r="UMX93" s="363" t="s">
        <v>116</v>
      </c>
      <c r="UMY93" s="363" t="s">
        <v>116</v>
      </c>
      <c r="UMZ93" s="363" t="s">
        <v>116</v>
      </c>
      <c r="UNA93" s="363" t="s">
        <v>116</v>
      </c>
      <c r="UNB93" s="363" t="s">
        <v>116</v>
      </c>
      <c r="UNC93" s="363" t="s">
        <v>116</v>
      </c>
      <c r="UND93" s="363" t="s">
        <v>116</v>
      </c>
      <c r="UNE93" s="363" t="s">
        <v>116</v>
      </c>
      <c r="UNF93" s="363" t="s">
        <v>116</v>
      </c>
      <c r="UNG93" s="363" t="s">
        <v>116</v>
      </c>
      <c r="UNH93" s="363" t="s">
        <v>116</v>
      </c>
      <c r="UNI93" s="363" t="s">
        <v>116</v>
      </c>
      <c r="UNJ93" s="363" t="s">
        <v>116</v>
      </c>
      <c r="UNK93" s="363" t="s">
        <v>116</v>
      </c>
      <c r="UNL93" s="363" t="s">
        <v>116</v>
      </c>
      <c r="UNM93" s="363" t="s">
        <v>116</v>
      </c>
      <c r="UNN93" s="363" t="s">
        <v>116</v>
      </c>
      <c r="UNO93" s="363" t="s">
        <v>116</v>
      </c>
      <c r="UNP93" s="363" t="s">
        <v>116</v>
      </c>
      <c r="UNQ93" s="363" t="s">
        <v>116</v>
      </c>
      <c r="UNR93" s="363" t="s">
        <v>116</v>
      </c>
      <c r="UNS93" s="363" t="s">
        <v>116</v>
      </c>
      <c r="UNT93" s="363" t="s">
        <v>116</v>
      </c>
      <c r="UNU93" s="363" t="s">
        <v>116</v>
      </c>
      <c r="UNV93" s="363" t="s">
        <v>116</v>
      </c>
      <c r="UNW93" s="363" t="s">
        <v>116</v>
      </c>
      <c r="UNX93" s="363" t="s">
        <v>116</v>
      </c>
      <c r="UNY93" s="363" t="s">
        <v>116</v>
      </c>
      <c r="UNZ93" s="363" t="s">
        <v>116</v>
      </c>
      <c r="UOA93" s="363" t="s">
        <v>116</v>
      </c>
      <c r="UOB93" s="363" t="s">
        <v>116</v>
      </c>
      <c r="UOC93" s="363" t="s">
        <v>116</v>
      </c>
      <c r="UOD93" s="363" t="s">
        <v>116</v>
      </c>
      <c r="UOE93" s="363" t="s">
        <v>116</v>
      </c>
      <c r="UOF93" s="363" t="s">
        <v>116</v>
      </c>
      <c r="UOG93" s="363" t="s">
        <v>116</v>
      </c>
      <c r="UOH93" s="363" t="s">
        <v>116</v>
      </c>
      <c r="UOI93" s="363" t="s">
        <v>116</v>
      </c>
      <c r="UOJ93" s="363" t="s">
        <v>116</v>
      </c>
      <c r="UOK93" s="363" t="s">
        <v>116</v>
      </c>
      <c r="UOL93" s="363" t="s">
        <v>116</v>
      </c>
      <c r="UOM93" s="363" t="s">
        <v>116</v>
      </c>
      <c r="UON93" s="363" t="s">
        <v>116</v>
      </c>
      <c r="UOO93" s="363" t="s">
        <v>116</v>
      </c>
      <c r="UOP93" s="363" t="s">
        <v>116</v>
      </c>
      <c r="UOQ93" s="363" t="s">
        <v>116</v>
      </c>
      <c r="UOR93" s="363" t="s">
        <v>116</v>
      </c>
      <c r="UOS93" s="363" t="s">
        <v>116</v>
      </c>
      <c r="UOT93" s="363" t="s">
        <v>116</v>
      </c>
      <c r="UOU93" s="363" t="s">
        <v>116</v>
      </c>
      <c r="UOV93" s="363" t="s">
        <v>116</v>
      </c>
      <c r="UOW93" s="363" t="s">
        <v>116</v>
      </c>
      <c r="UOX93" s="363" t="s">
        <v>116</v>
      </c>
      <c r="UOY93" s="363" t="s">
        <v>116</v>
      </c>
      <c r="UOZ93" s="363" t="s">
        <v>116</v>
      </c>
      <c r="UPA93" s="363" t="s">
        <v>116</v>
      </c>
      <c r="UPB93" s="363" t="s">
        <v>116</v>
      </c>
      <c r="UPC93" s="363" t="s">
        <v>116</v>
      </c>
      <c r="UPD93" s="363" t="s">
        <v>116</v>
      </c>
      <c r="UPE93" s="363" t="s">
        <v>116</v>
      </c>
      <c r="UPF93" s="363" t="s">
        <v>116</v>
      </c>
      <c r="UPG93" s="363" t="s">
        <v>116</v>
      </c>
      <c r="UPH93" s="363" t="s">
        <v>116</v>
      </c>
      <c r="UPI93" s="363" t="s">
        <v>116</v>
      </c>
      <c r="UPJ93" s="363" t="s">
        <v>116</v>
      </c>
      <c r="UPK93" s="363" t="s">
        <v>116</v>
      </c>
      <c r="UPL93" s="363" t="s">
        <v>116</v>
      </c>
      <c r="UPM93" s="363" t="s">
        <v>116</v>
      </c>
      <c r="UPN93" s="363" t="s">
        <v>116</v>
      </c>
      <c r="UPO93" s="363" t="s">
        <v>116</v>
      </c>
      <c r="UPP93" s="363" t="s">
        <v>116</v>
      </c>
      <c r="UPQ93" s="363" t="s">
        <v>116</v>
      </c>
      <c r="UPR93" s="363" t="s">
        <v>116</v>
      </c>
      <c r="UPS93" s="363" t="s">
        <v>116</v>
      </c>
      <c r="UPT93" s="363" t="s">
        <v>116</v>
      </c>
      <c r="UPU93" s="363" t="s">
        <v>116</v>
      </c>
      <c r="UPV93" s="363" t="s">
        <v>116</v>
      </c>
      <c r="UPW93" s="363" t="s">
        <v>116</v>
      </c>
      <c r="UPX93" s="363" t="s">
        <v>116</v>
      </c>
      <c r="UPY93" s="363" t="s">
        <v>116</v>
      </c>
      <c r="UPZ93" s="363" t="s">
        <v>116</v>
      </c>
      <c r="UQA93" s="363" t="s">
        <v>116</v>
      </c>
      <c r="UQB93" s="363" t="s">
        <v>116</v>
      </c>
      <c r="UQC93" s="363" t="s">
        <v>116</v>
      </c>
      <c r="UQD93" s="363" t="s">
        <v>116</v>
      </c>
      <c r="UQE93" s="363" t="s">
        <v>116</v>
      </c>
      <c r="UQF93" s="363" t="s">
        <v>116</v>
      </c>
      <c r="UQG93" s="363" t="s">
        <v>116</v>
      </c>
      <c r="UQH93" s="363" t="s">
        <v>116</v>
      </c>
      <c r="UQI93" s="363" t="s">
        <v>116</v>
      </c>
      <c r="UQJ93" s="363" t="s">
        <v>116</v>
      </c>
      <c r="UQK93" s="363" t="s">
        <v>116</v>
      </c>
      <c r="UQL93" s="363" t="s">
        <v>116</v>
      </c>
      <c r="UQM93" s="363" t="s">
        <v>116</v>
      </c>
      <c r="UQN93" s="363" t="s">
        <v>116</v>
      </c>
      <c r="UQO93" s="363" t="s">
        <v>116</v>
      </c>
      <c r="UQP93" s="363" t="s">
        <v>116</v>
      </c>
      <c r="UQQ93" s="363" t="s">
        <v>116</v>
      </c>
      <c r="UQR93" s="363" t="s">
        <v>116</v>
      </c>
      <c r="UQS93" s="363" t="s">
        <v>116</v>
      </c>
      <c r="UQT93" s="363" t="s">
        <v>116</v>
      </c>
      <c r="UQU93" s="363" t="s">
        <v>116</v>
      </c>
      <c r="UQV93" s="363" t="s">
        <v>116</v>
      </c>
      <c r="UQW93" s="363" t="s">
        <v>116</v>
      </c>
      <c r="UQX93" s="363" t="s">
        <v>116</v>
      </c>
      <c r="UQY93" s="363" t="s">
        <v>116</v>
      </c>
      <c r="UQZ93" s="363" t="s">
        <v>116</v>
      </c>
      <c r="URA93" s="363" t="s">
        <v>116</v>
      </c>
      <c r="URB93" s="363" t="s">
        <v>116</v>
      </c>
      <c r="URC93" s="363" t="s">
        <v>116</v>
      </c>
      <c r="URD93" s="363" t="s">
        <v>116</v>
      </c>
      <c r="URE93" s="363" t="s">
        <v>116</v>
      </c>
      <c r="URF93" s="363" t="s">
        <v>116</v>
      </c>
      <c r="URG93" s="363" t="s">
        <v>116</v>
      </c>
      <c r="URH93" s="363" t="s">
        <v>116</v>
      </c>
      <c r="URI93" s="363" t="s">
        <v>116</v>
      </c>
      <c r="URJ93" s="363" t="s">
        <v>116</v>
      </c>
      <c r="URK93" s="363" t="s">
        <v>116</v>
      </c>
      <c r="URL93" s="363" t="s">
        <v>116</v>
      </c>
      <c r="URM93" s="363" t="s">
        <v>116</v>
      </c>
      <c r="URN93" s="363" t="s">
        <v>116</v>
      </c>
      <c r="URO93" s="363" t="s">
        <v>116</v>
      </c>
      <c r="URP93" s="363" t="s">
        <v>116</v>
      </c>
      <c r="URQ93" s="363" t="s">
        <v>116</v>
      </c>
      <c r="URR93" s="363" t="s">
        <v>116</v>
      </c>
      <c r="URS93" s="363" t="s">
        <v>116</v>
      </c>
      <c r="URT93" s="363" t="s">
        <v>116</v>
      </c>
      <c r="URU93" s="363" t="s">
        <v>116</v>
      </c>
      <c r="URV93" s="363" t="s">
        <v>116</v>
      </c>
      <c r="URW93" s="363" t="s">
        <v>116</v>
      </c>
      <c r="URX93" s="363" t="s">
        <v>116</v>
      </c>
      <c r="URY93" s="363" t="s">
        <v>116</v>
      </c>
      <c r="URZ93" s="363" t="s">
        <v>116</v>
      </c>
      <c r="USA93" s="363" t="s">
        <v>116</v>
      </c>
      <c r="USB93" s="363" t="s">
        <v>116</v>
      </c>
      <c r="USC93" s="363" t="s">
        <v>116</v>
      </c>
      <c r="USD93" s="363" t="s">
        <v>116</v>
      </c>
      <c r="USE93" s="363" t="s">
        <v>116</v>
      </c>
      <c r="USF93" s="363" t="s">
        <v>116</v>
      </c>
      <c r="USG93" s="363" t="s">
        <v>116</v>
      </c>
      <c r="USH93" s="363" t="s">
        <v>116</v>
      </c>
      <c r="USI93" s="363" t="s">
        <v>116</v>
      </c>
      <c r="USJ93" s="363" t="s">
        <v>116</v>
      </c>
      <c r="USK93" s="363" t="s">
        <v>116</v>
      </c>
      <c r="USL93" s="363" t="s">
        <v>116</v>
      </c>
      <c r="USM93" s="363" t="s">
        <v>116</v>
      </c>
      <c r="USN93" s="363" t="s">
        <v>116</v>
      </c>
      <c r="USO93" s="363" t="s">
        <v>116</v>
      </c>
      <c r="USP93" s="363" t="s">
        <v>116</v>
      </c>
      <c r="USQ93" s="363" t="s">
        <v>116</v>
      </c>
      <c r="USR93" s="363" t="s">
        <v>116</v>
      </c>
      <c r="USS93" s="363" t="s">
        <v>116</v>
      </c>
      <c r="UST93" s="363" t="s">
        <v>116</v>
      </c>
      <c r="USU93" s="363" t="s">
        <v>116</v>
      </c>
      <c r="USV93" s="363" t="s">
        <v>116</v>
      </c>
      <c r="USW93" s="363" t="s">
        <v>116</v>
      </c>
      <c r="USX93" s="363" t="s">
        <v>116</v>
      </c>
      <c r="USY93" s="363" t="s">
        <v>116</v>
      </c>
      <c r="USZ93" s="363" t="s">
        <v>116</v>
      </c>
      <c r="UTA93" s="363" t="s">
        <v>116</v>
      </c>
      <c r="UTB93" s="363" t="s">
        <v>116</v>
      </c>
      <c r="UTC93" s="363" t="s">
        <v>116</v>
      </c>
      <c r="UTD93" s="363" t="s">
        <v>116</v>
      </c>
      <c r="UTE93" s="363" t="s">
        <v>116</v>
      </c>
      <c r="UTF93" s="363" t="s">
        <v>116</v>
      </c>
      <c r="UTG93" s="363" t="s">
        <v>116</v>
      </c>
      <c r="UTH93" s="363" t="s">
        <v>116</v>
      </c>
      <c r="UTI93" s="363" t="s">
        <v>116</v>
      </c>
      <c r="UTJ93" s="363" t="s">
        <v>116</v>
      </c>
      <c r="UTK93" s="363" t="s">
        <v>116</v>
      </c>
      <c r="UTL93" s="363" t="s">
        <v>116</v>
      </c>
      <c r="UTM93" s="363" t="s">
        <v>116</v>
      </c>
      <c r="UTN93" s="363" t="s">
        <v>116</v>
      </c>
      <c r="UTO93" s="363" t="s">
        <v>116</v>
      </c>
      <c r="UTP93" s="363" t="s">
        <v>116</v>
      </c>
      <c r="UTQ93" s="363" t="s">
        <v>116</v>
      </c>
      <c r="UTR93" s="363" t="s">
        <v>116</v>
      </c>
      <c r="UTS93" s="363" t="s">
        <v>116</v>
      </c>
      <c r="UTT93" s="363" t="s">
        <v>116</v>
      </c>
      <c r="UTU93" s="363" t="s">
        <v>116</v>
      </c>
      <c r="UTV93" s="363" t="s">
        <v>116</v>
      </c>
      <c r="UTW93" s="363" t="s">
        <v>116</v>
      </c>
      <c r="UTX93" s="363" t="s">
        <v>116</v>
      </c>
      <c r="UTY93" s="363" t="s">
        <v>116</v>
      </c>
      <c r="UTZ93" s="363" t="s">
        <v>116</v>
      </c>
      <c r="UUA93" s="363" t="s">
        <v>116</v>
      </c>
      <c r="UUB93" s="363" t="s">
        <v>116</v>
      </c>
      <c r="UUC93" s="363" t="s">
        <v>116</v>
      </c>
      <c r="UUD93" s="363" t="s">
        <v>116</v>
      </c>
      <c r="UUE93" s="363" t="s">
        <v>116</v>
      </c>
      <c r="UUF93" s="363" t="s">
        <v>116</v>
      </c>
      <c r="UUG93" s="363" t="s">
        <v>116</v>
      </c>
      <c r="UUH93" s="363" t="s">
        <v>116</v>
      </c>
      <c r="UUI93" s="363" t="s">
        <v>116</v>
      </c>
      <c r="UUJ93" s="363" t="s">
        <v>116</v>
      </c>
      <c r="UUK93" s="363" t="s">
        <v>116</v>
      </c>
      <c r="UUL93" s="363" t="s">
        <v>116</v>
      </c>
      <c r="UUM93" s="363" t="s">
        <v>116</v>
      </c>
      <c r="UUN93" s="363" t="s">
        <v>116</v>
      </c>
      <c r="UUO93" s="363" t="s">
        <v>116</v>
      </c>
      <c r="UUP93" s="363" t="s">
        <v>116</v>
      </c>
      <c r="UUQ93" s="363" t="s">
        <v>116</v>
      </c>
      <c r="UUR93" s="363" t="s">
        <v>116</v>
      </c>
      <c r="UUS93" s="363" t="s">
        <v>116</v>
      </c>
      <c r="UUT93" s="363" t="s">
        <v>116</v>
      </c>
      <c r="UUU93" s="363" t="s">
        <v>116</v>
      </c>
      <c r="UUV93" s="363" t="s">
        <v>116</v>
      </c>
      <c r="UUW93" s="363" t="s">
        <v>116</v>
      </c>
      <c r="UUX93" s="363" t="s">
        <v>116</v>
      </c>
      <c r="UUY93" s="363" t="s">
        <v>116</v>
      </c>
      <c r="UUZ93" s="363" t="s">
        <v>116</v>
      </c>
      <c r="UVA93" s="363" t="s">
        <v>116</v>
      </c>
      <c r="UVB93" s="363" t="s">
        <v>116</v>
      </c>
      <c r="UVC93" s="363" t="s">
        <v>116</v>
      </c>
      <c r="UVD93" s="363" t="s">
        <v>116</v>
      </c>
      <c r="UVE93" s="363" t="s">
        <v>116</v>
      </c>
      <c r="UVF93" s="363" t="s">
        <v>116</v>
      </c>
      <c r="UVG93" s="363" t="s">
        <v>116</v>
      </c>
      <c r="UVH93" s="363" t="s">
        <v>116</v>
      </c>
      <c r="UVI93" s="363" t="s">
        <v>116</v>
      </c>
      <c r="UVJ93" s="363" t="s">
        <v>116</v>
      </c>
      <c r="UVK93" s="363" t="s">
        <v>116</v>
      </c>
      <c r="UVL93" s="363" t="s">
        <v>116</v>
      </c>
      <c r="UVM93" s="363" t="s">
        <v>116</v>
      </c>
      <c r="UVN93" s="363" t="s">
        <v>116</v>
      </c>
      <c r="UVO93" s="363" t="s">
        <v>116</v>
      </c>
      <c r="UVP93" s="363" t="s">
        <v>116</v>
      </c>
      <c r="UVQ93" s="363" t="s">
        <v>116</v>
      </c>
      <c r="UVR93" s="363" t="s">
        <v>116</v>
      </c>
      <c r="UVS93" s="363" t="s">
        <v>116</v>
      </c>
      <c r="UVT93" s="363" t="s">
        <v>116</v>
      </c>
      <c r="UVU93" s="363" t="s">
        <v>116</v>
      </c>
      <c r="UVV93" s="363" t="s">
        <v>116</v>
      </c>
      <c r="UVW93" s="363" t="s">
        <v>116</v>
      </c>
      <c r="UVX93" s="363" t="s">
        <v>116</v>
      </c>
      <c r="UVY93" s="363" t="s">
        <v>116</v>
      </c>
      <c r="UVZ93" s="363" t="s">
        <v>116</v>
      </c>
      <c r="UWA93" s="363" t="s">
        <v>116</v>
      </c>
      <c r="UWB93" s="363" t="s">
        <v>116</v>
      </c>
      <c r="UWC93" s="363" t="s">
        <v>116</v>
      </c>
      <c r="UWD93" s="363" t="s">
        <v>116</v>
      </c>
      <c r="UWE93" s="363" t="s">
        <v>116</v>
      </c>
      <c r="UWF93" s="363" t="s">
        <v>116</v>
      </c>
      <c r="UWG93" s="363" t="s">
        <v>116</v>
      </c>
      <c r="UWH93" s="363" t="s">
        <v>116</v>
      </c>
      <c r="UWI93" s="363" t="s">
        <v>116</v>
      </c>
      <c r="UWJ93" s="363" t="s">
        <v>116</v>
      </c>
      <c r="UWK93" s="363" t="s">
        <v>116</v>
      </c>
      <c r="UWL93" s="363" t="s">
        <v>116</v>
      </c>
      <c r="UWM93" s="363" t="s">
        <v>116</v>
      </c>
      <c r="UWN93" s="363" t="s">
        <v>116</v>
      </c>
      <c r="UWO93" s="363" t="s">
        <v>116</v>
      </c>
      <c r="UWP93" s="363" t="s">
        <v>116</v>
      </c>
      <c r="UWQ93" s="363" t="s">
        <v>116</v>
      </c>
      <c r="UWR93" s="363" t="s">
        <v>116</v>
      </c>
      <c r="UWS93" s="363" t="s">
        <v>116</v>
      </c>
      <c r="UWT93" s="363" t="s">
        <v>116</v>
      </c>
      <c r="UWU93" s="363" t="s">
        <v>116</v>
      </c>
      <c r="UWV93" s="363" t="s">
        <v>116</v>
      </c>
      <c r="UWW93" s="363" t="s">
        <v>116</v>
      </c>
      <c r="UWX93" s="363" t="s">
        <v>116</v>
      </c>
      <c r="UWY93" s="363" t="s">
        <v>116</v>
      </c>
      <c r="UWZ93" s="363" t="s">
        <v>116</v>
      </c>
      <c r="UXA93" s="363" t="s">
        <v>116</v>
      </c>
      <c r="UXB93" s="363" t="s">
        <v>116</v>
      </c>
      <c r="UXC93" s="363" t="s">
        <v>116</v>
      </c>
      <c r="UXD93" s="363" t="s">
        <v>116</v>
      </c>
      <c r="UXE93" s="363" t="s">
        <v>116</v>
      </c>
      <c r="UXF93" s="363" t="s">
        <v>116</v>
      </c>
      <c r="UXG93" s="363" t="s">
        <v>116</v>
      </c>
      <c r="UXH93" s="363" t="s">
        <v>116</v>
      </c>
      <c r="UXI93" s="363" t="s">
        <v>116</v>
      </c>
      <c r="UXJ93" s="363" t="s">
        <v>116</v>
      </c>
      <c r="UXK93" s="363" t="s">
        <v>116</v>
      </c>
      <c r="UXL93" s="363" t="s">
        <v>116</v>
      </c>
      <c r="UXM93" s="363" t="s">
        <v>116</v>
      </c>
      <c r="UXN93" s="363" t="s">
        <v>116</v>
      </c>
      <c r="UXO93" s="363" t="s">
        <v>116</v>
      </c>
      <c r="UXP93" s="363" t="s">
        <v>116</v>
      </c>
      <c r="UXQ93" s="363" t="s">
        <v>116</v>
      </c>
      <c r="UXR93" s="363" t="s">
        <v>116</v>
      </c>
      <c r="UXS93" s="363" t="s">
        <v>116</v>
      </c>
      <c r="UXT93" s="363" t="s">
        <v>116</v>
      </c>
      <c r="UXU93" s="363" t="s">
        <v>116</v>
      </c>
      <c r="UXV93" s="363" t="s">
        <v>116</v>
      </c>
      <c r="UXW93" s="363" t="s">
        <v>116</v>
      </c>
      <c r="UXX93" s="363" t="s">
        <v>116</v>
      </c>
      <c r="UXY93" s="363" t="s">
        <v>116</v>
      </c>
      <c r="UXZ93" s="363" t="s">
        <v>116</v>
      </c>
      <c r="UYA93" s="363" t="s">
        <v>116</v>
      </c>
      <c r="UYB93" s="363" t="s">
        <v>116</v>
      </c>
      <c r="UYC93" s="363" t="s">
        <v>116</v>
      </c>
      <c r="UYD93" s="363" t="s">
        <v>116</v>
      </c>
      <c r="UYE93" s="363" t="s">
        <v>116</v>
      </c>
      <c r="UYF93" s="363" t="s">
        <v>116</v>
      </c>
      <c r="UYG93" s="363" t="s">
        <v>116</v>
      </c>
      <c r="UYH93" s="363" t="s">
        <v>116</v>
      </c>
      <c r="UYI93" s="363" t="s">
        <v>116</v>
      </c>
      <c r="UYJ93" s="363" t="s">
        <v>116</v>
      </c>
      <c r="UYK93" s="363" t="s">
        <v>116</v>
      </c>
      <c r="UYL93" s="363" t="s">
        <v>116</v>
      </c>
      <c r="UYM93" s="363" t="s">
        <v>116</v>
      </c>
      <c r="UYN93" s="363" t="s">
        <v>116</v>
      </c>
      <c r="UYO93" s="363" t="s">
        <v>116</v>
      </c>
      <c r="UYP93" s="363" t="s">
        <v>116</v>
      </c>
      <c r="UYQ93" s="363" t="s">
        <v>116</v>
      </c>
      <c r="UYR93" s="363" t="s">
        <v>116</v>
      </c>
      <c r="UYS93" s="363" t="s">
        <v>116</v>
      </c>
      <c r="UYT93" s="363" t="s">
        <v>116</v>
      </c>
      <c r="UYU93" s="363" t="s">
        <v>116</v>
      </c>
      <c r="UYV93" s="363" t="s">
        <v>116</v>
      </c>
      <c r="UYW93" s="363" t="s">
        <v>116</v>
      </c>
      <c r="UYX93" s="363" t="s">
        <v>116</v>
      </c>
      <c r="UYY93" s="363" t="s">
        <v>116</v>
      </c>
      <c r="UYZ93" s="363" t="s">
        <v>116</v>
      </c>
      <c r="UZA93" s="363" t="s">
        <v>116</v>
      </c>
      <c r="UZB93" s="363" t="s">
        <v>116</v>
      </c>
      <c r="UZC93" s="363" t="s">
        <v>116</v>
      </c>
      <c r="UZD93" s="363" t="s">
        <v>116</v>
      </c>
      <c r="UZE93" s="363" t="s">
        <v>116</v>
      </c>
      <c r="UZF93" s="363" t="s">
        <v>116</v>
      </c>
      <c r="UZG93" s="363" t="s">
        <v>116</v>
      </c>
      <c r="UZH93" s="363" t="s">
        <v>116</v>
      </c>
      <c r="UZI93" s="363" t="s">
        <v>116</v>
      </c>
      <c r="UZJ93" s="363" t="s">
        <v>116</v>
      </c>
      <c r="UZK93" s="363" t="s">
        <v>116</v>
      </c>
      <c r="UZL93" s="363" t="s">
        <v>116</v>
      </c>
      <c r="UZM93" s="363" t="s">
        <v>116</v>
      </c>
      <c r="UZN93" s="363" t="s">
        <v>116</v>
      </c>
      <c r="UZO93" s="363" t="s">
        <v>116</v>
      </c>
      <c r="UZP93" s="363" t="s">
        <v>116</v>
      </c>
      <c r="UZQ93" s="363" t="s">
        <v>116</v>
      </c>
      <c r="UZR93" s="363" t="s">
        <v>116</v>
      </c>
      <c r="UZS93" s="363" t="s">
        <v>116</v>
      </c>
      <c r="UZT93" s="363" t="s">
        <v>116</v>
      </c>
      <c r="UZU93" s="363" t="s">
        <v>116</v>
      </c>
      <c r="UZV93" s="363" t="s">
        <v>116</v>
      </c>
      <c r="UZW93" s="363" t="s">
        <v>116</v>
      </c>
      <c r="UZX93" s="363" t="s">
        <v>116</v>
      </c>
      <c r="UZY93" s="363" t="s">
        <v>116</v>
      </c>
      <c r="UZZ93" s="363" t="s">
        <v>116</v>
      </c>
      <c r="VAA93" s="363" t="s">
        <v>116</v>
      </c>
      <c r="VAB93" s="363" t="s">
        <v>116</v>
      </c>
      <c r="VAC93" s="363" t="s">
        <v>116</v>
      </c>
      <c r="VAD93" s="363" t="s">
        <v>116</v>
      </c>
      <c r="VAE93" s="363" t="s">
        <v>116</v>
      </c>
      <c r="VAF93" s="363" t="s">
        <v>116</v>
      </c>
      <c r="VAG93" s="363" t="s">
        <v>116</v>
      </c>
      <c r="VAH93" s="363" t="s">
        <v>116</v>
      </c>
      <c r="VAI93" s="363" t="s">
        <v>116</v>
      </c>
      <c r="VAJ93" s="363" t="s">
        <v>116</v>
      </c>
      <c r="VAK93" s="363" t="s">
        <v>116</v>
      </c>
      <c r="VAL93" s="363" t="s">
        <v>116</v>
      </c>
      <c r="VAM93" s="363" t="s">
        <v>116</v>
      </c>
      <c r="VAN93" s="363" t="s">
        <v>116</v>
      </c>
      <c r="VAO93" s="363" t="s">
        <v>116</v>
      </c>
      <c r="VAP93" s="363" t="s">
        <v>116</v>
      </c>
      <c r="VAQ93" s="363" t="s">
        <v>116</v>
      </c>
      <c r="VAR93" s="363" t="s">
        <v>116</v>
      </c>
      <c r="VAS93" s="363" t="s">
        <v>116</v>
      </c>
      <c r="VAT93" s="363" t="s">
        <v>116</v>
      </c>
      <c r="VAU93" s="363" t="s">
        <v>116</v>
      </c>
      <c r="VAV93" s="363" t="s">
        <v>116</v>
      </c>
      <c r="VAW93" s="363" t="s">
        <v>116</v>
      </c>
      <c r="VAX93" s="363" t="s">
        <v>116</v>
      </c>
      <c r="VAY93" s="363" t="s">
        <v>116</v>
      </c>
      <c r="VAZ93" s="363" t="s">
        <v>116</v>
      </c>
      <c r="VBA93" s="363" t="s">
        <v>116</v>
      </c>
      <c r="VBB93" s="363" t="s">
        <v>116</v>
      </c>
      <c r="VBC93" s="363" t="s">
        <v>116</v>
      </c>
      <c r="VBD93" s="363" t="s">
        <v>116</v>
      </c>
      <c r="VBE93" s="363" t="s">
        <v>116</v>
      </c>
      <c r="VBF93" s="363" t="s">
        <v>116</v>
      </c>
      <c r="VBG93" s="363" t="s">
        <v>116</v>
      </c>
      <c r="VBH93" s="363" t="s">
        <v>116</v>
      </c>
      <c r="VBI93" s="363" t="s">
        <v>116</v>
      </c>
      <c r="VBJ93" s="363" t="s">
        <v>116</v>
      </c>
      <c r="VBK93" s="363" t="s">
        <v>116</v>
      </c>
      <c r="VBL93" s="363" t="s">
        <v>116</v>
      </c>
      <c r="VBM93" s="363" t="s">
        <v>116</v>
      </c>
      <c r="VBN93" s="363" t="s">
        <v>116</v>
      </c>
      <c r="VBO93" s="363" t="s">
        <v>116</v>
      </c>
      <c r="VBP93" s="363" t="s">
        <v>116</v>
      </c>
      <c r="VBQ93" s="363" t="s">
        <v>116</v>
      </c>
      <c r="VBR93" s="363" t="s">
        <v>116</v>
      </c>
      <c r="VBS93" s="363" t="s">
        <v>116</v>
      </c>
      <c r="VBT93" s="363" t="s">
        <v>116</v>
      </c>
      <c r="VBU93" s="363" t="s">
        <v>116</v>
      </c>
      <c r="VBV93" s="363" t="s">
        <v>116</v>
      </c>
      <c r="VBW93" s="363" t="s">
        <v>116</v>
      </c>
      <c r="VBX93" s="363" t="s">
        <v>116</v>
      </c>
      <c r="VBY93" s="363" t="s">
        <v>116</v>
      </c>
      <c r="VBZ93" s="363" t="s">
        <v>116</v>
      </c>
      <c r="VCA93" s="363" t="s">
        <v>116</v>
      </c>
      <c r="VCB93" s="363" t="s">
        <v>116</v>
      </c>
      <c r="VCC93" s="363" t="s">
        <v>116</v>
      </c>
      <c r="VCD93" s="363" t="s">
        <v>116</v>
      </c>
      <c r="VCE93" s="363" t="s">
        <v>116</v>
      </c>
      <c r="VCF93" s="363" t="s">
        <v>116</v>
      </c>
      <c r="VCG93" s="363" t="s">
        <v>116</v>
      </c>
      <c r="VCH93" s="363" t="s">
        <v>116</v>
      </c>
      <c r="VCI93" s="363" t="s">
        <v>116</v>
      </c>
      <c r="VCJ93" s="363" t="s">
        <v>116</v>
      </c>
      <c r="VCK93" s="363" t="s">
        <v>116</v>
      </c>
      <c r="VCL93" s="363" t="s">
        <v>116</v>
      </c>
      <c r="VCM93" s="363" t="s">
        <v>116</v>
      </c>
      <c r="VCN93" s="363" t="s">
        <v>116</v>
      </c>
      <c r="VCO93" s="363" t="s">
        <v>116</v>
      </c>
      <c r="VCP93" s="363" t="s">
        <v>116</v>
      </c>
      <c r="VCQ93" s="363" t="s">
        <v>116</v>
      </c>
      <c r="VCR93" s="363" t="s">
        <v>116</v>
      </c>
      <c r="VCS93" s="363" t="s">
        <v>116</v>
      </c>
      <c r="VCT93" s="363" t="s">
        <v>116</v>
      </c>
      <c r="VCU93" s="363" t="s">
        <v>116</v>
      </c>
      <c r="VCV93" s="363" t="s">
        <v>116</v>
      </c>
      <c r="VCW93" s="363" t="s">
        <v>116</v>
      </c>
      <c r="VCX93" s="363" t="s">
        <v>116</v>
      </c>
      <c r="VCY93" s="363" t="s">
        <v>116</v>
      </c>
      <c r="VCZ93" s="363" t="s">
        <v>116</v>
      </c>
      <c r="VDA93" s="363" t="s">
        <v>116</v>
      </c>
      <c r="VDB93" s="363" t="s">
        <v>116</v>
      </c>
      <c r="VDC93" s="363" t="s">
        <v>116</v>
      </c>
      <c r="VDD93" s="363" t="s">
        <v>116</v>
      </c>
      <c r="VDE93" s="363" t="s">
        <v>116</v>
      </c>
      <c r="VDF93" s="363" t="s">
        <v>116</v>
      </c>
      <c r="VDG93" s="363" t="s">
        <v>116</v>
      </c>
      <c r="VDH93" s="363" t="s">
        <v>116</v>
      </c>
      <c r="VDI93" s="363" t="s">
        <v>116</v>
      </c>
      <c r="VDJ93" s="363" t="s">
        <v>116</v>
      </c>
      <c r="VDK93" s="363" t="s">
        <v>116</v>
      </c>
      <c r="VDL93" s="363" t="s">
        <v>116</v>
      </c>
      <c r="VDM93" s="363" t="s">
        <v>116</v>
      </c>
      <c r="VDN93" s="363" t="s">
        <v>116</v>
      </c>
      <c r="VDO93" s="363" t="s">
        <v>116</v>
      </c>
      <c r="VDP93" s="363" t="s">
        <v>116</v>
      </c>
      <c r="VDQ93" s="363" t="s">
        <v>116</v>
      </c>
      <c r="VDR93" s="363" t="s">
        <v>116</v>
      </c>
      <c r="VDS93" s="363" t="s">
        <v>116</v>
      </c>
      <c r="VDT93" s="363" t="s">
        <v>116</v>
      </c>
      <c r="VDU93" s="363" t="s">
        <v>116</v>
      </c>
      <c r="VDV93" s="363" t="s">
        <v>116</v>
      </c>
      <c r="VDW93" s="363" t="s">
        <v>116</v>
      </c>
      <c r="VDX93" s="363" t="s">
        <v>116</v>
      </c>
      <c r="VDY93" s="363" t="s">
        <v>116</v>
      </c>
      <c r="VDZ93" s="363" t="s">
        <v>116</v>
      </c>
      <c r="VEA93" s="363" t="s">
        <v>116</v>
      </c>
      <c r="VEB93" s="363" t="s">
        <v>116</v>
      </c>
      <c r="VEC93" s="363" t="s">
        <v>116</v>
      </c>
      <c r="VED93" s="363" t="s">
        <v>116</v>
      </c>
      <c r="VEE93" s="363" t="s">
        <v>116</v>
      </c>
      <c r="VEF93" s="363" t="s">
        <v>116</v>
      </c>
      <c r="VEG93" s="363" t="s">
        <v>116</v>
      </c>
      <c r="VEH93" s="363" t="s">
        <v>116</v>
      </c>
      <c r="VEI93" s="363" t="s">
        <v>116</v>
      </c>
      <c r="VEJ93" s="363" t="s">
        <v>116</v>
      </c>
      <c r="VEK93" s="363" t="s">
        <v>116</v>
      </c>
      <c r="VEL93" s="363" t="s">
        <v>116</v>
      </c>
      <c r="VEM93" s="363" t="s">
        <v>116</v>
      </c>
      <c r="VEN93" s="363" t="s">
        <v>116</v>
      </c>
      <c r="VEO93" s="363" t="s">
        <v>116</v>
      </c>
      <c r="VEP93" s="363" t="s">
        <v>116</v>
      </c>
      <c r="VEQ93" s="363" t="s">
        <v>116</v>
      </c>
      <c r="VER93" s="363" t="s">
        <v>116</v>
      </c>
      <c r="VES93" s="363" t="s">
        <v>116</v>
      </c>
      <c r="VET93" s="363" t="s">
        <v>116</v>
      </c>
      <c r="VEU93" s="363" t="s">
        <v>116</v>
      </c>
      <c r="VEV93" s="363" t="s">
        <v>116</v>
      </c>
      <c r="VEW93" s="363" t="s">
        <v>116</v>
      </c>
      <c r="VEX93" s="363" t="s">
        <v>116</v>
      </c>
      <c r="VEY93" s="363" t="s">
        <v>116</v>
      </c>
      <c r="VEZ93" s="363" t="s">
        <v>116</v>
      </c>
      <c r="VFA93" s="363" t="s">
        <v>116</v>
      </c>
      <c r="VFB93" s="363" t="s">
        <v>116</v>
      </c>
      <c r="VFC93" s="363" t="s">
        <v>116</v>
      </c>
      <c r="VFD93" s="363" t="s">
        <v>116</v>
      </c>
      <c r="VFE93" s="363" t="s">
        <v>116</v>
      </c>
      <c r="VFF93" s="363" t="s">
        <v>116</v>
      </c>
      <c r="VFG93" s="363" t="s">
        <v>116</v>
      </c>
      <c r="VFH93" s="363" t="s">
        <v>116</v>
      </c>
      <c r="VFI93" s="363" t="s">
        <v>116</v>
      </c>
      <c r="VFJ93" s="363" t="s">
        <v>116</v>
      </c>
      <c r="VFK93" s="363" t="s">
        <v>116</v>
      </c>
      <c r="VFL93" s="363" t="s">
        <v>116</v>
      </c>
      <c r="VFM93" s="363" t="s">
        <v>116</v>
      </c>
      <c r="VFN93" s="363" t="s">
        <v>116</v>
      </c>
      <c r="VFO93" s="363" t="s">
        <v>116</v>
      </c>
      <c r="VFP93" s="363" t="s">
        <v>116</v>
      </c>
      <c r="VFQ93" s="363" t="s">
        <v>116</v>
      </c>
      <c r="VFR93" s="363" t="s">
        <v>116</v>
      </c>
      <c r="VFS93" s="363" t="s">
        <v>116</v>
      </c>
      <c r="VFT93" s="363" t="s">
        <v>116</v>
      </c>
      <c r="VFU93" s="363" t="s">
        <v>116</v>
      </c>
      <c r="VFV93" s="363" t="s">
        <v>116</v>
      </c>
      <c r="VFW93" s="363" t="s">
        <v>116</v>
      </c>
      <c r="VFX93" s="363" t="s">
        <v>116</v>
      </c>
      <c r="VFY93" s="363" t="s">
        <v>116</v>
      </c>
      <c r="VFZ93" s="363" t="s">
        <v>116</v>
      </c>
      <c r="VGA93" s="363" t="s">
        <v>116</v>
      </c>
      <c r="VGB93" s="363" t="s">
        <v>116</v>
      </c>
      <c r="VGC93" s="363" t="s">
        <v>116</v>
      </c>
      <c r="VGD93" s="363" t="s">
        <v>116</v>
      </c>
      <c r="VGE93" s="363" t="s">
        <v>116</v>
      </c>
      <c r="VGF93" s="363" t="s">
        <v>116</v>
      </c>
      <c r="VGG93" s="363" t="s">
        <v>116</v>
      </c>
      <c r="VGH93" s="363" t="s">
        <v>116</v>
      </c>
      <c r="VGI93" s="363" t="s">
        <v>116</v>
      </c>
      <c r="VGJ93" s="363" t="s">
        <v>116</v>
      </c>
      <c r="VGK93" s="363" t="s">
        <v>116</v>
      </c>
      <c r="VGL93" s="363" t="s">
        <v>116</v>
      </c>
      <c r="VGM93" s="363" t="s">
        <v>116</v>
      </c>
      <c r="VGN93" s="363" t="s">
        <v>116</v>
      </c>
      <c r="VGO93" s="363" t="s">
        <v>116</v>
      </c>
      <c r="VGP93" s="363" t="s">
        <v>116</v>
      </c>
      <c r="VGQ93" s="363" t="s">
        <v>116</v>
      </c>
      <c r="VGR93" s="363" t="s">
        <v>116</v>
      </c>
      <c r="VGS93" s="363" t="s">
        <v>116</v>
      </c>
      <c r="VGT93" s="363" t="s">
        <v>116</v>
      </c>
      <c r="VGU93" s="363" t="s">
        <v>116</v>
      </c>
      <c r="VGV93" s="363" t="s">
        <v>116</v>
      </c>
      <c r="VGW93" s="363" t="s">
        <v>116</v>
      </c>
      <c r="VGX93" s="363" t="s">
        <v>116</v>
      </c>
      <c r="VGY93" s="363" t="s">
        <v>116</v>
      </c>
      <c r="VGZ93" s="363" t="s">
        <v>116</v>
      </c>
      <c r="VHA93" s="363" t="s">
        <v>116</v>
      </c>
      <c r="VHB93" s="363" t="s">
        <v>116</v>
      </c>
      <c r="VHC93" s="363" t="s">
        <v>116</v>
      </c>
      <c r="VHD93" s="363" t="s">
        <v>116</v>
      </c>
      <c r="VHE93" s="363" t="s">
        <v>116</v>
      </c>
      <c r="VHF93" s="363" t="s">
        <v>116</v>
      </c>
      <c r="VHG93" s="363" t="s">
        <v>116</v>
      </c>
      <c r="VHH93" s="363" t="s">
        <v>116</v>
      </c>
      <c r="VHI93" s="363" t="s">
        <v>116</v>
      </c>
      <c r="VHJ93" s="363" t="s">
        <v>116</v>
      </c>
      <c r="VHK93" s="363" t="s">
        <v>116</v>
      </c>
      <c r="VHL93" s="363" t="s">
        <v>116</v>
      </c>
      <c r="VHM93" s="363" t="s">
        <v>116</v>
      </c>
      <c r="VHN93" s="363" t="s">
        <v>116</v>
      </c>
      <c r="VHO93" s="363" t="s">
        <v>116</v>
      </c>
      <c r="VHP93" s="363" t="s">
        <v>116</v>
      </c>
      <c r="VHQ93" s="363" t="s">
        <v>116</v>
      </c>
      <c r="VHR93" s="363" t="s">
        <v>116</v>
      </c>
      <c r="VHS93" s="363" t="s">
        <v>116</v>
      </c>
      <c r="VHT93" s="363" t="s">
        <v>116</v>
      </c>
      <c r="VHU93" s="363" t="s">
        <v>116</v>
      </c>
      <c r="VHV93" s="363" t="s">
        <v>116</v>
      </c>
      <c r="VHW93" s="363" t="s">
        <v>116</v>
      </c>
      <c r="VHX93" s="363" t="s">
        <v>116</v>
      </c>
      <c r="VHY93" s="363" t="s">
        <v>116</v>
      </c>
      <c r="VHZ93" s="363" t="s">
        <v>116</v>
      </c>
      <c r="VIA93" s="363" t="s">
        <v>116</v>
      </c>
      <c r="VIB93" s="363" t="s">
        <v>116</v>
      </c>
      <c r="VIC93" s="363" t="s">
        <v>116</v>
      </c>
      <c r="VID93" s="363" t="s">
        <v>116</v>
      </c>
      <c r="VIE93" s="363" t="s">
        <v>116</v>
      </c>
      <c r="VIF93" s="363" t="s">
        <v>116</v>
      </c>
      <c r="VIG93" s="363" t="s">
        <v>116</v>
      </c>
      <c r="VIH93" s="363" t="s">
        <v>116</v>
      </c>
      <c r="VII93" s="363" t="s">
        <v>116</v>
      </c>
      <c r="VIJ93" s="363" t="s">
        <v>116</v>
      </c>
      <c r="VIK93" s="363" t="s">
        <v>116</v>
      </c>
      <c r="VIL93" s="363" t="s">
        <v>116</v>
      </c>
      <c r="VIM93" s="363" t="s">
        <v>116</v>
      </c>
      <c r="VIN93" s="363" t="s">
        <v>116</v>
      </c>
      <c r="VIO93" s="363" t="s">
        <v>116</v>
      </c>
      <c r="VIP93" s="363" t="s">
        <v>116</v>
      </c>
      <c r="VIQ93" s="363" t="s">
        <v>116</v>
      </c>
      <c r="VIR93" s="363" t="s">
        <v>116</v>
      </c>
      <c r="VIS93" s="363" t="s">
        <v>116</v>
      </c>
      <c r="VIT93" s="363" t="s">
        <v>116</v>
      </c>
      <c r="VIU93" s="363" t="s">
        <v>116</v>
      </c>
      <c r="VIV93" s="363" t="s">
        <v>116</v>
      </c>
      <c r="VIW93" s="363" t="s">
        <v>116</v>
      </c>
      <c r="VIX93" s="363" t="s">
        <v>116</v>
      </c>
      <c r="VIY93" s="363" t="s">
        <v>116</v>
      </c>
      <c r="VIZ93" s="363" t="s">
        <v>116</v>
      </c>
      <c r="VJA93" s="363" t="s">
        <v>116</v>
      </c>
      <c r="VJB93" s="363" t="s">
        <v>116</v>
      </c>
      <c r="VJC93" s="363" t="s">
        <v>116</v>
      </c>
      <c r="VJD93" s="363" t="s">
        <v>116</v>
      </c>
      <c r="VJE93" s="363" t="s">
        <v>116</v>
      </c>
      <c r="VJF93" s="363" t="s">
        <v>116</v>
      </c>
      <c r="VJG93" s="363" t="s">
        <v>116</v>
      </c>
      <c r="VJH93" s="363" t="s">
        <v>116</v>
      </c>
      <c r="VJI93" s="363" t="s">
        <v>116</v>
      </c>
      <c r="VJJ93" s="363" t="s">
        <v>116</v>
      </c>
      <c r="VJK93" s="363" t="s">
        <v>116</v>
      </c>
      <c r="VJL93" s="363" t="s">
        <v>116</v>
      </c>
      <c r="VJM93" s="363" t="s">
        <v>116</v>
      </c>
      <c r="VJN93" s="363" t="s">
        <v>116</v>
      </c>
      <c r="VJO93" s="363" t="s">
        <v>116</v>
      </c>
      <c r="VJP93" s="363" t="s">
        <v>116</v>
      </c>
      <c r="VJQ93" s="363" t="s">
        <v>116</v>
      </c>
      <c r="VJR93" s="363" t="s">
        <v>116</v>
      </c>
      <c r="VJS93" s="363" t="s">
        <v>116</v>
      </c>
      <c r="VJT93" s="363" t="s">
        <v>116</v>
      </c>
      <c r="VJU93" s="363" t="s">
        <v>116</v>
      </c>
      <c r="VJV93" s="363" t="s">
        <v>116</v>
      </c>
      <c r="VJW93" s="363" t="s">
        <v>116</v>
      </c>
      <c r="VJX93" s="363" t="s">
        <v>116</v>
      </c>
      <c r="VJY93" s="363" t="s">
        <v>116</v>
      </c>
      <c r="VJZ93" s="363" t="s">
        <v>116</v>
      </c>
      <c r="VKA93" s="363" t="s">
        <v>116</v>
      </c>
      <c r="VKB93" s="363" t="s">
        <v>116</v>
      </c>
      <c r="VKC93" s="363" t="s">
        <v>116</v>
      </c>
      <c r="VKD93" s="363" t="s">
        <v>116</v>
      </c>
      <c r="VKE93" s="363" t="s">
        <v>116</v>
      </c>
      <c r="VKF93" s="363" t="s">
        <v>116</v>
      </c>
      <c r="VKG93" s="363" t="s">
        <v>116</v>
      </c>
      <c r="VKH93" s="363" t="s">
        <v>116</v>
      </c>
      <c r="VKI93" s="363" t="s">
        <v>116</v>
      </c>
      <c r="VKJ93" s="363" t="s">
        <v>116</v>
      </c>
      <c r="VKK93" s="363" t="s">
        <v>116</v>
      </c>
      <c r="VKL93" s="363" t="s">
        <v>116</v>
      </c>
      <c r="VKM93" s="363" t="s">
        <v>116</v>
      </c>
      <c r="VKN93" s="363" t="s">
        <v>116</v>
      </c>
      <c r="VKO93" s="363" t="s">
        <v>116</v>
      </c>
      <c r="VKP93" s="363" t="s">
        <v>116</v>
      </c>
      <c r="VKQ93" s="363" t="s">
        <v>116</v>
      </c>
      <c r="VKR93" s="363" t="s">
        <v>116</v>
      </c>
      <c r="VKS93" s="363" t="s">
        <v>116</v>
      </c>
      <c r="VKT93" s="363" t="s">
        <v>116</v>
      </c>
      <c r="VKU93" s="363" t="s">
        <v>116</v>
      </c>
      <c r="VKV93" s="363" t="s">
        <v>116</v>
      </c>
      <c r="VKW93" s="363" t="s">
        <v>116</v>
      </c>
      <c r="VKX93" s="363" t="s">
        <v>116</v>
      </c>
      <c r="VKY93" s="363" t="s">
        <v>116</v>
      </c>
      <c r="VKZ93" s="363" t="s">
        <v>116</v>
      </c>
      <c r="VLA93" s="363" t="s">
        <v>116</v>
      </c>
      <c r="VLB93" s="363" t="s">
        <v>116</v>
      </c>
      <c r="VLC93" s="363" t="s">
        <v>116</v>
      </c>
      <c r="VLD93" s="363" t="s">
        <v>116</v>
      </c>
      <c r="VLE93" s="363" t="s">
        <v>116</v>
      </c>
      <c r="VLF93" s="363" t="s">
        <v>116</v>
      </c>
      <c r="VLG93" s="363" t="s">
        <v>116</v>
      </c>
      <c r="VLH93" s="363" t="s">
        <v>116</v>
      </c>
      <c r="VLI93" s="363" t="s">
        <v>116</v>
      </c>
      <c r="VLJ93" s="363" t="s">
        <v>116</v>
      </c>
      <c r="VLK93" s="363" t="s">
        <v>116</v>
      </c>
      <c r="VLL93" s="363" t="s">
        <v>116</v>
      </c>
      <c r="VLM93" s="363" t="s">
        <v>116</v>
      </c>
      <c r="VLN93" s="363" t="s">
        <v>116</v>
      </c>
      <c r="VLO93" s="363" t="s">
        <v>116</v>
      </c>
      <c r="VLP93" s="363" t="s">
        <v>116</v>
      </c>
      <c r="VLQ93" s="363" t="s">
        <v>116</v>
      </c>
      <c r="VLR93" s="363" t="s">
        <v>116</v>
      </c>
      <c r="VLS93" s="363" t="s">
        <v>116</v>
      </c>
      <c r="VLT93" s="363" t="s">
        <v>116</v>
      </c>
      <c r="VLU93" s="363" t="s">
        <v>116</v>
      </c>
      <c r="VLV93" s="363" t="s">
        <v>116</v>
      </c>
      <c r="VLW93" s="363" t="s">
        <v>116</v>
      </c>
      <c r="VLX93" s="363" t="s">
        <v>116</v>
      </c>
      <c r="VLY93" s="363" t="s">
        <v>116</v>
      </c>
      <c r="VLZ93" s="363" t="s">
        <v>116</v>
      </c>
      <c r="VMA93" s="363" t="s">
        <v>116</v>
      </c>
      <c r="VMB93" s="363" t="s">
        <v>116</v>
      </c>
      <c r="VMC93" s="363" t="s">
        <v>116</v>
      </c>
      <c r="VMD93" s="363" t="s">
        <v>116</v>
      </c>
      <c r="VME93" s="363" t="s">
        <v>116</v>
      </c>
      <c r="VMF93" s="363" t="s">
        <v>116</v>
      </c>
      <c r="VMG93" s="363" t="s">
        <v>116</v>
      </c>
      <c r="VMH93" s="363" t="s">
        <v>116</v>
      </c>
      <c r="VMI93" s="363" t="s">
        <v>116</v>
      </c>
      <c r="VMJ93" s="363" t="s">
        <v>116</v>
      </c>
      <c r="VMK93" s="363" t="s">
        <v>116</v>
      </c>
      <c r="VML93" s="363" t="s">
        <v>116</v>
      </c>
      <c r="VMM93" s="363" t="s">
        <v>116</v>
      </c>
      <c r="VMN93" s="363" t="s">
        <v>116</v>
      </c>
      <c r="VMO93" s="363" t="s">
        <v>116</v>
      </c>
      <c r="VMP93" s="363" t="s">
        <v>116</v>
      </c>
      <c r="VMQ93" s="363" t="s">
        <v>116</v>
      </c>
      <c r="VMR93" s="363" t="s">
        <v>116</v>
      </c>
      <c r="VMS93" s="363" t="s">
        <v>116</v>
      </c>
      <c r="VMT93" s="363" t="s">
        <v>116</v>
      </c>
      <c r="VMU93" s="363" t="s">
        <v>116</v>
      </c>
      <c r="VMV93" s="363" t="s">
        <v>116</v>
      </c>
      <c r="VMW93" s="363" t="s">
        <v>116</v>
      </c>
      <c r="VMX93" s="363" t="s">
        <v>116</v>
      </c>
      <c r="VMY93" s="363" t="s">
        <v>116</v>
      </c>
      <c r="VMZ93" s="363" t="s">
        <v>116</v>
      </c>
      <c r="VNA93" s="363" t="s">
        <v>116</v>
      </c>
      <c r="VNB93" s="363" t="s">
        <v>116</v>
      </c>
      <c r="VNC93" s="363" t="s">
        <v>116</v>
      </c>
      <c r="VND93" s="363" t="s">
        <v>116</v>
      </c>
      <c r="VNE93" s="363" t="s">
        <v>116</v>
      </c>
      <c r="VNF93" s="363" t="s">
        <v>116</v>
      </c>
      <c r="VNG93" s="363" t="s">
        <v>116</v>
      </c>
      <c r="VNH93" s="363" t="s">
        <v>116</v>
      </c>
      <c r="VNI93" s="363" t="s">
        <v>116</v>
      </c>
      <c r="VNJ93" s="363" t="s">
        <v>116</v>
      </c>
      <c r="VNK93" s="363" t="s">
        <v>116</v>
      </c>
      <c r="VNL93" s="363" t="s">
        <v>116</v>
      </c>
      <c r="VNM93" s="363" t="s">
        <v>116</v>
      </c>
      <c r="VNN93" s="363" t="s">
        <v>116</v>
      </c>
      <c r="VNO93" s="363" t="s">
        <v>116</v>
      </c>
      <c r="VNP93" s="363" t="s">
        <v>116</v>
      </c>
      <c r="VNQ93" s="363" t="s">
        <v>116</v>
      </c>
      <c r="VNR93" s="363" t="s">
        <v>116</v>
      </c>
      <c r="VNS93" s="363" t="s">
        <v>116</v>
      </c>
      <c r="VNT93" s="363" t="s">
        <v>116</v>
      </c>
      <c r="VNU93" s="363" t="s">
        <v>116</v>
      </c>
      <c r="VNV93" s="363" t="s">
        <v>116</v>
      </c>
      <c r="VNW93" s="363" t="s">
        <v>116</v>
      </c>
      <c r="VNX93" s="363" t="s">
        <v>116</v>
      </c>
      <c r="VNY93" s="363" t="s">
        <v>116</v>
      </c>
      <c r="VNZ93" s="363" t="s">
        <v>116</v>
      </c>
      <c r="VOA93" s="363" t="s">
        <v>116</v>
      </c>
      <c r="VOB93" s="363" t="s">
        <v>116</v>
      </c>
      <c r="VOC93" s="363" t="s">
        <v>116</v>
      </c>
      <c r="VOD93" s="363" t="s">
        <v>116</v>
      </c>
      <c r="VOE93" s="363" t="s">
        <v>116</v>
      </c>
      <c r="VOF93" s="363" t="s">
        <v>116</v>
      </c>
      <c r="VOG93" s="363" t="s">
        <v>116</v>
      </c>
      <c r="VOH93" s="363" t="s">
        <v>116</v>
      </c>
      <c r="VOI93" s="363" t="s">
        <v>116</v>
      </c>
      <c r="VOJ93" s="363" t="s">
        <v>116</v>
      </c>
      <c r="VOK93" s="363" t="s">
        <v>116</v>
      </c>
      <c r="VOL93" s="363" t="s">
        <v>116</v>
      </c>
      <c r="VOM93" s="363" t="s">
        <v>116</v>
      </c>
      <c r="VON93" s="363" t="s">
        <v>116</v>
      </c>
      <c r="VOO93" s="363" t="s">
        <v>116</v>
      </c>
      <c r="VOP93" s="363" t="s">
        <v>116</v>
      </c>
      <c r="VOQ93" s="363" t="s">
        <v>116</v>
      </c>
      <c r="VOR93" s="363" t="s">
        <v>116</v>
      </c>
      <c r="VOS93" s="363" t="s">
        <v>116</v>
      </c>
      <c r="VOT93" s="363" t="s">
        <v>116</v>
      </c>
      <c r="VOU93" s="363" t="s">
        <v>116</v>
      </c>
      <c r="VOV93" s="363" t="s">
        <v>116</v>
      </c>
      <c r="VOW93" s="363" t="s">
        <v>116</v>
      </c>
      <c r="VOX93" s="363" t="s">
        <v>116</v>
      </c>
      <c r="VOY93" s="363" t="s">
        <v>116</v>
      </c>
      <c r="VOZ93" s="363" t="s">
        <v>116</v>
      </c>
      <c r="VPA93" s="363" t="s">
        <v>116</v>
      </c>
      <c r="VPB93" s="363" t="s">
        <v>116</v>
      </c>
      <c r="VPC93" s="363" t="s">
        <v>116</v>
      </c>
      <c r="VPD93" s="363" t="s">
        <v>116</v>
      </c>
      <c r="VPE93" s="363" t="s">
        <v>116</v>
      </c>
      <c r="VPF93" s="363" t="s">
        <v>116</v>
      </c>
      <c r="VPG93" s="363" t="s">
        <v>116</v>
      </c>
      <c r="VPH93" s="363" t="s">
        <v>116</v>
      </c>
      <c r="VPI93" s="363" t="s">
        <v>116</v>
      </c>
      <c r="VPJ93" s="363" t="s">
        <v>116</v>
      </c>
      <c r="VPK93" s="363" t="s">
        <v>116</v>
      </c>
      <c r="VPL93" s="363" t="s">
        <v>116</v>
      </c>
      <c r="VPM93" s="363" t="s">
        <v>116</v>
      </c>
      <c r="VPN93" s="363" t="s">
        <v>116</v>
      </c>
      <c r="VPO93" s="363" t="s">
        <v>116</v>
      </c>
      <c r="VPP93" s="363" t="s">
        <v>116</v>
      </c>
      <c r="VPQ93" s="363" t="s">
        <v>116</v>
      </c>
      <c r="VPR93" s="363" t="s">
        <v>116</v>
      </c>
      <c r="VPS93" s="363" t="s">
        <v>116</v>
      </c>
      <c r="VPT93" s="363" t="s">
        <v>116</v>
      </c>
      <c r="VPU93" s="363" t="s">
        <v>116</v>
      </c>
      <c r="VPV93" s="363" t="s">
        <v>116</v>
      </c>
      <c r="VPW93" s="363" t="s">
        <v>116</v>
      </c>
      <c r="VPX93" s="363" t="s">
        <v>116</v>
      </c>
      <c r="VPY93" s="363" t="s">
        <v>116</v>
      </c>
      <c r="VPZ93" s="363" t="s">
        <v>116</v>
      </c>
      <c r="VQA93" s="363" t="s">
        <v>116</v>
      </c>
      <c r="VQB93" s="363" t="s">
        <v>116</v>
      </c>
      <c r="VQC93" s="363" t="s">
        <v>116</v>
      </c>
      <c r="VQD93" s="363" t="s">
        <v>116</v>
      </c>
      <c r="VQE93" s="363" t="s">
        <v>116</v>
      </c>
      <c r="VQF93" s="363" t="s">
        <v>116</v>
      </c>
      <c r="VQG93" s="363" t="s">
        <v>116</v>
      </c>
      <c r="VQH93" s="363" t="s">
        <v>116</v>
      </c>
      <c r="VQI93" s="363" t="s">
        <v>116</v>
      </c>
      <c r="VQJ93" s="363" t="s">
        <v>116</v>
      </c>
      <c r="VQK93" s="363" t="s">
        <v>116</v>
      </c>
      <c r="VQL93" s="363" t="s">
        <v>116</v>
      </c>
      <c r="VQM93" s="363" t="s">
        <v>116</v>
      </c>
      <c r="VQN93" s="363" t="s">
        <v>116</v>
      </c>
      <c r="VQO93" s="363" t="s">
        <v>116</v>
      </c>
      <c r="VQP93" s="363" t="s">
        <v>116</v>
      </c>
      <c r="VQQ93" s="363" t="s">
        <v>116</v>
      </c>
      <c r="VQR93" s="363" t="s">
        <v>116</v>
      </c>
      <c r="VQS93" s="363" t="s">
        <v>116</v>
      </c>
      <c r="VQT93" s="363" t="s">
        <v>116</v>
      </c>
      <c r="VQU93" s="363" t="s">
        <v>116</v>
      </c>
      <c r="VQV93" s="363" t="s">
        <v>116</v>
      </c>
      <c r="VQW93" s="363" t="s">
        <v>116</v>
      </c>
      <c r="VQX93" s="363" t="s">
        <v>116</v>
      </c>
      <c r="VQY93" s="363" t="s">
        <v>116</v>
      </c>
      <c r="VQZ93" s="363" t="s">
        <v>116</v>
      </c>
      <c r="VRA93" s="363" t="s">
        <v>116</v>
      </c>
      <c r="VRB93" s="363" t="s">
        <v>116</v>
      </c>
      <c r="VRC93" s="363" t="s">
        <v>116</v>
      </c>
      <c r="VRD93" s="363" t="s">
        <v>116</v>
      </c>
      <c r="VRE93" s="363" t="s">
        <v>116</v>
      </c>
      <c r="VRF93" s="363" t="s">
        <v>116</v>
      </c>
      <c r="VRG93" s="363" t="s">
        <v>116</v>
      </c>
      <c r="VRH93" s="363" t="s">
        <v>116</v>
      </c>
      <c r="VRI93" s="363" t="s">
        <v>116</v>
      </c>
      <c r="VRJ93" s="363" t="s">
        <v>116</v>
      </c>
      <c r="VRK93" s="363" t="s">
        <v>116</v>
      </c>
      <c r="VRL93" s="363" t="s">
        <v>116</v>
      </c>
      <c r="VRM93" s="363" t="s">
        <v>116</v>
      </c>
      <c r="VRN93" s="363" t="s">
        <v>116</v>
      </c>
      <c r="VRO93" s="363" t="s">
        <v>116</v>
      </c>
      <c r="VRP93" s="363" t="s">
        <v>116</v>
      </c>
      <c r="VRQ93" s="363" t="s">
        <v>116</v>
      </c>
      <c r="VRR93" s="363" t="s">
        <v>116</v>
      </c>
      <c r="VRS93" s="363" t="s">
        <v>116</v>
      </c>
      <c r="VRT93" s="363" t="s">
        <v>116</v>
      </c>
      <c r="VRU93" s="363" t="s">
        <v>116</v>
      </c>
      <c r="VRV93" s="363" t="s">
        <v>116</v>
      </c>
      <c r="VRW93" s="363" t="s">
        <v>116</v>
      </c>
      <c r="VRX93" s="363" t="s">
        <v>116</v>
      </c>
      <c r="VRY93" s="363" t="s">
        <v>116</v>
      </c>
      <c r="VRZ93" s="363" t="s">
        <v>116</v>
      </c>
      <c r="VSA93" s="363" t="s">
        <v>116</v>
      </c>
      <c r="VSB93" s="363" t="s">
        <v>116</v>
      </c>
      <c r="VSC93" s="363" t="s">
        <v>116</v>
      </c>
      <c r="VSD93" s="363" t="s">
        <v>116</v>
      </c>
      <c r="VSE93" s="363" t="s">
        <v>116</v>
      </c>
      <c r="VSF93" s="363" t="s">
        <v>116</v>
      </c>
      <c r="VSG93" s="363" t="s">
        <v>116</v>
      </c>
      <c r="VSH93" s="363" t="s">
        <v>116</v>
      </c>
      <c r="VSI93" s="363" t="s">
        <v>116</v>
      </c>
      <c r="VSJ93" s="363" t="s">
        <v>116</v>
      </c>
      <c r="VSK93" s="363" t="s">
        <v>116</v>
      </c>
      <c r="VSL93" s="363" t="s">
        <v>116</v>
      </c>
      <c r="VSM93" s="363" t="s">
        <v>116</v>
      </c>
      <c r="VSN93" s="363" t="s">
        <v>116</v>
      </c>
      <c r="VSO93" s="363" t="s">
        <v>116</v>
      </c>
      <c r="VSP93" s="363" t="s">
        <v>116</v>
      </c>
      <c r="VSQ93" s="363" t="s">
        <v>116</v>
      </c>
      <c r="VSR93" s="363" t="s">
        <v>116</v>
      </c>
      <c r="VSS93" s="363" t="s">
        <v>116</v>
      </c>
      <c r="VST93" s="363" t="s">
        <v>116</v>
      </c>
      <c r="VSU93" s="363" t="s">
        <v>116</v>
      </c>
      <c r="VSV93" s="363" t="s">
        <v>116</v>
      </c>
      <c r="VSW93" s="363" t="s">
        <v>116</v>
      </c>
      <c r="VSX93" s="363" t="s">
        <v>116</v>
      </c>
      <c r="VSY93" s="363" t="s">
        <v>116</v>
      </c>
      <c r="VSZ93" s="363" t="s">
        <v>116</v>
      </c>
      <c r="VTA93" s="363" t="s">
        <v>116</v>
      </c>
      <c r="VTB93" s="363" t="s">
        <v>116</v>
      </c>
      <c r="VTC93" s="363" t="s">
        <v>116</v>
      </c>
      <c r="VTD93" s="363" t="s">
        <v>116</v>
      </c>
      <c r="VTE93" s="363" t="s">
        <v>116</v>
      </c>
      <c r="VTF93" s="363" t="s">
        <v>116</v>
      </c>
      <c r="VTG93" s="363" t="s">
        <v>116</v>
      </c>
      <c r="VTH93" s="363" t="s">
        <v>116</v>
      </c>
      <c r="VTI93" s="363" t="s">
        <v>116</v>
      </c>
      <c r="VTJ93" s="363" t="s">
        <v>116</v>
      </c>
      <c r="VTK93" s="363" t="s">
        <v>116</v>
      </c>
      <c r="VTL93" s="363" t="s">
        <v>116</v>
      </c>
      <c r="VTM93" s="363" t="s">
        <v>116</v>
      </c>
      <c r="VTN93" s="363" t="s">
        <v>116</v>
      </c>
      <c r="VTO93" s="363" t="s">
        <v>116</v>
      </c>
      <c r="VTP93" s="363" t="s">
        <v>116</v>
      </c>
      <c r="VTQ93" s="363" t="s">
        <v>116</v>
      </c>
      <c r="VTR93" s="363" t="s">
        <v>116</v>
      </c>
      <c r="VTS93" s="363" t="s">
        <v>116</v>
      </c>
      <c r="VTT93" s="363" t="s">
        <v>116</v>
      </c>
      <c r="VTU93" s="363" t="s">
        <v>116</v>
      </c>
      <c r="VTV93" s="363" t="s">
        <v>116</v>
      </c>
      <c r="VTW93" s="363" t="s">
        <v>116</v>
      </c>
      <c r="VTX93" s="363" t="s">
        <v>116</v>
      </c>
      <c r="VTY93" s="363" t="s">
        <v>116</v>
      </c>
      <c r="VTZ93" s="363" t="s">
        <v>116</v>
      </c>
      <c r="VUA93" s="363" t="s">
        <v>116</v>
      </c>
      <c r="VUB93" s="363" t="s">
        <v>116</v>
      </c>
      <c r="VUC93" s="363" t="s">
        <v>116</v>
      </c>
      <c r="VUD93" s="363" t="s">
        <v>116</v>
      </c>
      <c r="VUE93" s="363" t="s">
        <v>116</v>
      </c>
      <c r="VUF93" s="363" t="s">
        <v>116</v>
      </c>
      <c r="VUG93" s="363" t="s">
        <v>116</v>
      </c>
      <c r="VUH93" s="363" t="s">
        <v>116</v>
      </c>
      <c r="VUI93" s="363" t="s">
        <v>116</v>
      </c>
      <c r="VUJ93" s="363" t="s">
        <v>116</v>
      </c>
      <c r="VUK93" s="363" t="s">
        <v>116</v>
      </c>
      <c r="VUL93" s="363" t="s">
        <v>116</v>
      </c>
      <c r="VUM93" s="363" t="s">
        <v>116</v>
      </c>
      <c r="VUN93" s="363" t="s">
        <v>116</v>
      </c>
      <c r="VUO93" s="363" t="s">
        <v>116</v>
      </c>
      <c r="VUP93" s="363" t="s">
        <v>116</v>
      </c>
      <c r="VUQ93" s="363" t="s">
        <v>116</v>
      </c>
      <c r="VUR93" s="363" t="s">
        <v>116</v>
      </c>
      <c r="VUS93" s="363" t="s">
        <v>116</v>
      </c>
      <c r="VUT93" s="363" t="s">
        <v>116</v>
      </c>
      <c r="VUU93" s="363" t="s">
        <v>116</v>
      </c>
      <c r="VUV93" s="363" t="s">
        <v>116</v>
      </c>
      <c r="VUW93" s="363" t="s">
        <v>116</v>
      </c>
      <c r="VUX93" s="363" t="s">
        <v>116</v>
      </c>
      <c r="VUY93" s="363" t="s">
        <v>116</v>
      </c>
      <c r="VUZ93" s="363" t="s">
        <v>116</v>
      </c>
      <c r="VVA93" s="363" t="s">
        <v>116</v>
      </c>
      <c r="VVB93" s="363" t="s">
        <v>116</v>
      </c>
      <c r="VVC93" s="363" t="s">
        <v>116</v>
      </c>
      <c r="VVD93" s="363" t="s">
        <v>116</v>
      </c>
      <c r="VVE93" s="363" t="s">
        <v>116</v>
      </c>
      <c r="VVF93" s="363" t="s">
        <v>116</v>
      </c>
      <c r="VVG93" s="363" t="s">
        <v>116</v>
      </c>
      <c r="VVH93" s="363" t="s">
        <v>116</v>
      </c>
      <c r="VVI93" s="363" t="s">
        <v>116</v>
      </c>
      <c r="VVJ93" s="363" t="s">
        <v>116</v>
      </c>
      <c r="VVK93" s="363" t="s">
        <v>116</v>
      </c>
      <c r="VVL93" s="363" t="s">
        <v>116</v>
      </c>
      <c r="VVM93" s="363" t="s">
        <v>116</v>
      </c>
      <c r="VVN93" s="363" t="s">
        <v>116</v>
      </c>
      <c r="VVO93" s="363" t="s">
        <v>116</v>
      </c>
      <c r="VVP93" s="363" t="s">
        <v>116</v>
      </c>
      <c r="VVQ93" s="363" t="s">
        <v>116</v>
      </c>
      <c r="VVR93" s="363" t="s">
        <v>116</v>
      </c>
      <c r="VVS93" s="363" t="s">
        <v>116</v>
      </c>
      <c r="VVT93" s="363" t="s">
        <v>116</v>
      </c>
      <c r="VVU93" s="363" t="s">
        <v>116</v>
      </c>
      <c r="VVV93" s="363" t="s">
        <v>116</v>
      </c>
      <c r="VVW93" s="363" t="s">
        <v>116</v>
      </c>
      <c r="VVX93" s="363" t="s">
        <v>116</v>
      </c>
      <c r="VVY93" s="363" t="s">
        <v>116</v>
      </c>
      <c r="VVZ93" s="363" t="s">
        <v>116</v>
      </c>
      <c r="VWA93" s="363" t="s">
        <v>116</v>
      </c>
      <c r="VWB93" s="363" t="s">
        <v>116</v>
      </c>
      <c r="VWC93" s="363" t="s">
        <v>116</v>
      </c>
      <c r="VWD93" s="363" t="s">
        <v>116</v>
      </c>
      <c r="VWE93" s="363" t="s">
        <v>116</v>
      </c>
      <c r="VWF93" s="363" t="s">
        <v>116</v>
      </c>
      <c r="VWG93" s="363" t="s">
        <v>116</v>
      </c>
      <c r="VWH93" s="363" t="s">
        <v>116</v>
      </c>
      <c r="VWI93" s="363" t="s">
        <v>116</v>
      </c>
      <c r="VWJ93" s="363" t="s">
        <v>116</v>
      </c>
      <c r="VWK93" s="363" t="s">
        <v>116</v>
      </c>
      <c r="VWL93" s="363" t="s">
        <v>116</v>
      </c>
      <c r="VWM93" s="363" t="s">
        <v>116</v>
      </c>
      <c r="VWN93" s="363" t="s">
        <v>116</v>
      </c>
      <c r="VWO93" s="363" t="s">
        <v>116</v>
      </c>
      <c r="VWP93" s="363" t="s">
        <v>116</v>
      </c>
      <c r="VWQ93" s="363" t="s">
        <v>116</v>
      </c>
      <c r="VWR93" s="363" t="s">
        <v>116</v>
      </c>
      <c r="VWS93" s="363" t="s">
        <v>116</v>
      </c>
      <c r="VWT93" s="363" t="s">
        <v>116</v>
      </c>
      <c r="VWU93" s="363" t="s">
        <v>116</v>
      </c>
      <c r="VWV93" s="363" t="s">
        <v>116</v>
      </c>
      <c r="VWW93" s="363" t="s">
        <v>116</v>
      </c>
      <c r="VWX93" s="363" t="s">
        <v>116</v>
      </c>
      <c r="VWY93" s="363" t="s">
        <v>116</v>
      </c>
      <c r="VWZ93" s="363" t="s">
        <v>116</v>
      </c>
      <c r="VXA93" s="363" t="s">
        <v>116</v>
      </c>
      <c r="VXB93" s="363" t="s">
        <v>116</v>
      </c>
      <c r="VXC93" s="363" t="s">
        <v>116</v>
      </c>
      <c r="VXD93" s="363" t="s">
        <v>116</v>
      </c>
      <c r="VXE93" s="363" t="s">
        <v>116</v>
      </c>
      <c r="VXF93" s="363" t="s">
        <v>116</v>
      </c>
      <c r="VXG93" s="363" t="s">
        <v>116</v>
      </c>
      <c r="VXH93" s="363" t="s">
        <v>116</v>
      </c>
      <c r="VXI93" s="363" t="s">
        <v>116</v>
      </c>
      <c r="VXJ93" s="363" t="s">
        <v>116</v>
      </c>
      <c r="VXK93" s="363" t="s">
        <v>116</v>
      </c>
      <c r="VXL93" s="363" t="s">
        <v>116</v>
      </c>
      <c r="VXM93" s="363" t="s">
        <v>116</v>
      </c>
      <c r="VXN93" s="363" t="s">
        <v>116</v>
      </c>
      <c r="VXO93" s="363" t="s">
        <v>116</v>
      </c>
      <c r="VXP93" s="363" t="s">
        <v>116</v>
      </c>
      <c r="VXQ93" s="363" t="s">
        <v>116</v>
      </c>
      <c r="VXR93" s="363" t="s">
        <v>116</v>
      </c>
      <c r="VXS93" s="363" t="s">
        <v>116</v>
      </c>
      <c r="VXT93" s="363" t="s">
        <v>116</v>
      </c>
      <c r="VXU93" s="363" t="s">
        <v>116</v>
      </c>
      <c r="VXV93" s="363" t="s">
        <v>116</v>
      </c>
      <c r="VXW93" s="363" t="s">
        <v>116</v>
      </c>
      <c r="VXX93" s="363" t="s">
        <v>116</v>
      </c>
      <c r="VXY93" s="363" t="s">
        <v>116</v>
      </c>
      <c r="VXZ93" s="363" t="s">
        <v>116</v>
      </c>
      <c r="VYA93" s="363" t="s">
        <v>116</v>
      </c>
      <c r="VYB93" s="363" t="s">
        <v>116</v>
      </c>
      <c r="VYC93" s="363" t="s">
        <v>116</v>
      </c>
      <c r="VYD93" s="363" t="s">
        <v>116</v>
      </c>
      <c r="VYE93" s="363" t="s">
        <v>116</v>
      </c>
      <c r="VYF93" s="363" t="s">
        <v>116</v>
      </c>
      <c r="VYG93" s="363" t="s">
        <v>116</v>
      </c>
      <c r="VYH93" s="363" t="s">
        <v>116</v>
      </c>
      <c r="VYI93" s="363" t="s">
        <v>116</v>
      </c>
      <c r="VYJ93" s="363" t="s">
        <v>116</v>
      </c>
      <c r="VYK93" s="363" t="s">
        <v>116</v>
      </c>
      <c r="VYL93" s="363" t="s">
        <v>116</v>
      </c>
      <c r="VYM93" s="363" t="s">
        <v>116</v>
      </c>
      <c r="VYN93" s="363" t="s">
        <v>116</v>
      </c>
      <c r="VYO93" s="363" t="s">
        <v>116</v>
      </c>
      <c r="VYP93" s="363" t="s">
        <v>116</v>
      </c>
      <c r="VYQ93" s="363" t="s">
        <v>116</v>
      </c>
      <c r="VYR93" s="363" t="s">
        <v>116</v>
      </c>
      <c r="VYS93" s="363" t="s">
        <v>116</v>
      </c>
      <c r="VYT93" s="363" t="s">
        <v>116</v>
      </c>
      <c r="VYU93" s="363" t="s">
        <v>116</v>
      </c>
      <c r="VYV93" s="363" t="s">
        <v>116</v>
      </c>
      <c r="VYW93" s="363" t="s">
        <v>116</v>
      </c>
      <c r="VYX93" s="363" t="s">
        <v>116</v>
      </c>
      <c r="VYY93" s="363" t="s">
        <v>116</v>
      </c>
      <c r="VYZ93" s="363" t="s">
        <v>116</v>
      </c>
      <c r="VZA93" s="363" t="s">
        <v>116</v>
      </c>
      <c r="VZB93" s="363" t="s">
        <v>116</v>
      </c>
      <c r="VZC93" s="363" t="s">
        <v>116</v>
      </c>
      <c r="VZD93" s="363" t="s">
        <v>116</v>
      </c>
      <c r="VZE93" s="363" t="s">
        <v>116</v>
      </c>
      <c r="VZF93" s="363" t="s">
        <v>116</v>
      </c>
      <c r="VZG93" s="363" t="s">
        <v>116</v>
      </c>
      <c r="VZH93" s="363" t="s">
        <v>116</v>
      </c>
      <c r="VZI93" s="363" t="s">
        <v>116</v>
      </c>
      <c r="VZJ93" s="363" t="s">
        <v>116</v>
      </c>
      <c r="VZK93" s="363" t="s">
        <v>116</v>
      </c>
      <c r="VZL93" s="363" t="s">
        <v>116</v>
      </c>
      <c r="VZM93" s="363" t="s">
        <v>116</v>
      </c>
      <c r="VZN93" s="363" t="s">
        <v>116</v>
      </c>
      <c r="VZO93" s="363" t="s">
        <v>116</v>
      </c>
      <c r="VZP93" s="363" t="s">
        <v>116</v>
      </c>
      <c r="VZQ93" s="363" t="s">
        <v>116</v>
      </c>
      <c r="VZR93" s="363" t="s">
        <v>116</v>
      </c>
      <c r="VZS93" s="363" t="s">
        <v>116</v>
      </c>
      <c r="VZT93" s="363" t="s">
        <v>116</v>
      </c>
      <c r="VZU93" s="363" t="s">
        <v>116</v>
      </c>
      <c r="VZV93" s="363" t="s">
        <v>116</v>
      </c>
      <c r="VZW93" s="363" t="s">
        <v>116</v>
      </c>
      <c r="VZX93" s="363" t="s">
        <v>116</v>
      </c>
      <c r="VZY93" s="363" t="s">
        <v>116</v>
      </c>
      <c r="VZZ93" s="363" t="s">
        <v>116</v>
      </c>
      <c r="WAA93" s="363" t="s">
        <v>116</v>
      </c>
      <c r="WAB93" s="363" t="s">
        <v>116</v>
      </c>
      <c r="WAC93" s="363" t="s">
        <v>116</v>
      </c>
      <c r="WAD93" s="363" t="s">
        <v>116</v>
      </c>
      <c r="WAE93" s="363" t="s">
        <v>116</v>
      </c>
      <c r="WAF93" s="363" t="s">
        <v>116</v>
      </c>
      <c r="WAG93" s="363" t="s">
        <v>116</v>
      </c>
      <c r="WAH93" s="363" t="s">
        <v>116</v>
      </c>
      <c r="WAI93" s="363" t="s">
        <v>116</v>
      </c>
      <c r="WAJ93" s="363" t="s">
        <v>116</v>
      </c>
      <c r="WAK93" s="363" t="s">
        <v>116</v>
      </c>
      <c r="WAL93" s="363" t="s">
        <v>116</v>
      </c>
      <c r="WAM93" s="363" t="s">
        <v>116</v>
      </c>
      <c r="WAN93" s="363" t="s">
        <v>116</v>
      </c>
      <c r="WAO93" s="363" t="s">
        <v>116</v>
      </c>
      <c r="WAP93" s="363" t="s">
        <v>116</v>
      </c>
      <c r="WAQ93" s="363" t="s">
        <v>116</v>
      </c>
      <c r="WAR93" s="363" t="s">
        <v>116</v>
      </c>
      <c r="WAS93" s="363" t="s">
        <v>116</v>
      </c>
      <c r="WAT93" s="363" t="s">
        <v>116</v>
      </c>
      <c r="WAU93" s="363" t="s">
        <v>116</v>
      </c>
      <c r="WAV93" s="363" t="s">
        <v>116</v>
      </c>
      <c r="WAW93" s="363" t="s">
        <v>116</v>
      </c>
      <c r="WAX93" s="363" t="s">
        <v>116</v>
      </c>
      <c r="WAY93" s="363" t="s">
        <v>116</v>
      </c>
      <c r="WAZ93" s="363" t="s">
        <v>116</v>
      </c>
      <c r="WBA93" s="363" t="s">
        <v>116</v>
      </c>
      <c r="WBB93" s="363" t="s">
        <v>116</v>
      </c>
      <c r="WBC93" s="363" t="s">
        <v>116</v>
      </c>
      <c r="WBD93" s="363" t="s">
        <v>116</v>
      </c>
      <c r="WBE93" s="363" t="s">
        <v>116</v>
      </c>
      <c r="WBF93" s="363" t="s">
        <v>116</v>
      </c>
      <c r="WBG93" s="363" t="s">
        <v>116</v>
      </c>
      <c r="WBH93" s="363" t="s">
        <v>116</v>
      </c>
      <c r="WBI93" s="363" t="s">
        <v>116</v>
      </c>
      <c r="WBJ93" s="363" t="s">
        <v>116</v>
      </c>
      <c r="WBK93" s="363" t="s">
        <v>116</v>
      </c>
      <c r="WBL93" s="363" t="s">
        <v>116</v>
      </c>
      <c r="WBM93" s="363" t="s">
        <v>116</v>
      </c>
      <c r="WBN93" s="363" t="s">
        <v>116</v>
      </c>
      <c r="WBO93" s="363" t="s">
        <v>116</v>
      </c>
      <c r="WBP93" s="363" t="s">
        <v>116</v>
      </c>
      <c r="WBQ93" s="363" t="s">
        <v>116</v>
      </c>
      <c r="WBR93" s="363" t="s">
        <v>116</v>
      </c>
      <c r="WBS93" s="363" t="s">
        <v>116</v>
      </c>
      <c r="WBT93" s="363" t="s">
        <v>116</v>
      </c>
      <c r="WBU93" s="363" t="s">
        <v>116</v>
      </c>
      <c r="WBV93" s="363" t="s">
        <v>116</v>
      </c>
      <c r="WBW93" s="363" t="s">
        <v>116</v>
      </c>
      <c r="WBX93" s="363" t="s">
        <v>116</v>
      </c>
      <c r="WBY93" s="363" t="s">
        <v>116</v>
      </c>
      <c r="WBZ93" s="363" t="s">
        <v>116</v>
      </c>
      <c r="WCA93" s="363" t="s">
        <v>116</v>
      </c>
      <c r="WCB93" s="363" t="s">
        <v>116</v>
      </c>
      <c r="WCC93" s="363" t="s">
        <v>116</v>
      </c>
      <c r="WCD93" s="363" t="s">
        <v>116</v>
      </c>
      <c r="WCE93" s="363" t="s">
        <v>116</v>
      </c>
      <c r="WCF93" s="363" t="s">
        <v>116</v>
      </c>
      <c r="WCG93" s="363" t="s">
        <v>116</v>
      </c>
      <c r="WCH93" s="363" t="s">
        <v>116</v>
      </c>
      <c r="WCI93" s="363" t="s">
        <v>116</v>
      </c>
      <c r="WCJ93" s="363" t="s">
        <v>116</v>
      </c>
      <c r="WCK93" s="363" t="s">
        <v>116</v>
      </c>
      <c r="WCL93" s="363" t="s">
        <v>116</v>
      </c>
      <c r="WCM93" s="363" t="s">
        <v>116</v>
      </c>
      <c r="WCN93" s="363" t="s">
        <v>116</v>
      </c>
      <c r="WCO93" s="363" t="s">
        <v>116</v>
      </c>
      <c r="WCP93" s="363" t="s">
        <v>116</v>
      </c>
      <c r="WCQ93" s="363" t="s">
        <v>116</v>
      </c>
      <c r="WCR93" s="363" t="s">
        <v>116</v>
      </c>
      <c r="WCS93" s="363" t="s">
        <v>116</v>
      </c>
      <c r="WCT93" s="363" t="s">
        <v>116</v>
      </c>
      <c r="WCU93" s="363" t="s">
        <v>116</v>
      </c>
      <c r="WCV93" s="363" t="s">
        <v>116</v>
      </c>
      <c r="WCW93" s="363" t="s">
        <v>116</v>
      </c>
      <c r="WCX93" s="363" t="s">
        <v>116</v>
      </c>
      <c r="WCY93" s="363" t="s">
        <v>116</v>
      </c>
      <c r="WCZ93" s="363" t="s">
        <v>116</v>
      </c>
      <c r="WDA93" s="363" t="s">
        <v>116</v>
      </c>
      <c r="WDB93" s="363" t="s">
        <v>116</v>
      </c>
      <c r="WDC93" s="363" t="s">
        <v>116</v>
      </c>
      <c r="WDD93" s="363" t="s">
        <v>116</v>
      </c>
      <c r="WDE93" s="363" t="s">
        <v>116</v>
      </c>
      <c r="WDF93" s="363" t="s">
        <v>116</v>
      </c>
      <c r="WDG93" s="363" t="s">
        <v>116</v>
      </c>
      <c r="WDH93" s="363" t="s">
        <v>116</v>
      </c>
      <c r="WDI93" s="363" t="s">
        <v>116</v>
      </c>
      <c r="WDJ93" s="363" t="s">
        <v>116</v>
      </c>
      <c r="WDK93" s="363" t="s">
        <v>116</v>
      </c>
      <c r="WDL93" s="363" t="s">
        <v>116</v>
      </c>
      <c r="WDM93" s="363" t="s">
        <v>116</v>
      </c>
      <c r="WDN93" s="363" t="s">
        <v>116</v>
      </c>
      <c r="WDO93" s="363" t="s">
        <v>116</v>
      </c>
      <c r="WDP93" s="363" t="s">
        <v>116</v>
      </c>
      <c r="WDQ93" s="363" t="s">
        <v>116</v>
      </c>
      <c r="WDR93" s="363" t="s">
        <v>116</v>
      </c>
      <c r="WDS93" s="363" t="s">
        <v>116</v>
      </c>
      <c r="WDT93" s="363" t="s">
        <v>116</v>
      </c>
      <c r="WDU93" s="363" t="s">
        <v>116</v>
      </c>
      <c r="WDV93" s="363" t="s">
        <v>116</v>
      </c>
      <c r="WDW93" s="363" t="s">
        <v>116</v>
      </c>
      <c r="WDX93" s="363" t="s">
        <v>116</v>
      </c>
      <c r="WDY93" s="363" t="s">
        <v>116</v>
      </c>
      <c r="WDZ93" s="363" t="s">
        <v>116</v>
      </c>
      <c r="WEA93" s="363" t="s">
        <v>116</v>
      </c>
      <c r="WEB93" s="363" t="s">
        <v>116</v>
      </c>
      <c r="WEC93" s="363" t="s">
        <v>116</v>
      </c>
      <c r="WED93" s="363" t="s">
        <v>116</v>
      </c>
      <c r="WEE93" s="363" t="s">
        <v>116</v>
      </c>
      <c r="WEF93" s="363" t="s">
        <v>116</v>
      </c>
      <c r="WEG93" s="363" t="s">
        <v>116</v>
      </c>
      <c r="WEH93" s="363" t="s">
        <v>116</v>
      </c>
      <c r="WEI93" s="363" t="s">
        <v>116</v>
      </c>
      <c r="WEJ93" s="363" t="s">
        <v>116</v>
      </c>
      <c r="WEK93" s="363" t="s">
        <v>116</v>
      </c>
      <c r="WEL93" s="363" t="s">
        <v>116</v>
      </c>
      <c r="WEM93" s="363" t="s">
        <v>116</v>
      </c>
      <c r="WEN93" s="363" t="s">
        <v>116</v>
      </c>
      <c r="WEO93" s="363" t="s">
        <v>116</v>
      </c>
      <c r="WEP93" s="363" t="s">
        <v>116</v>
      </c>
      <c r="WEQ93" s="363" t="s">
        <v>116</v>
      </c>
      <c r="WER93" s="363" t="s">
        <v>116</v>
      </c>
      <c r="WES93" s="363" t="s">
        <v>116</v>
      </c>
      <c r="WET93" s="363" t="s">
        <v>116</v>
      </c>
      <c r="WEU93" s="363" t="s">
        <v>116</v>
      </c>
      <c r="WEV93" s="363" t="s">
        <v>116</v>
      </c>
      <c r="WEW93" s="363" t="s">
        <v>116</v>
      </c>
      <c r="WEX93" s="363" t="s">
        <v>116</v>
      </c>
      <c r="WEY93" s="363" t="s">
        <v>116</v>
      </c>
      <c r="WEZ93" s="363" t="s">
        <v>116</v>
      </c>
      <c r="WFA93" s="363" t="s">
        <v>116</v>
      </c>
      <c r="WFB93" s="363" t="s">
        <v>116</v>
      </c>
      <c r="WFC93" s="363" t="s">
        <v>116</v>
      </c>
      <c r="WFD93" s="363" t="s">
        <v>116</v>
      </c>
      <c r="WFE93" s="363" t="s">
        <v>116</v>
      </c>
      <c r="WFF93" s="363" t="s">
        <v>116</v>
      </c>
      <c r="WFG93" s="363" t="s">
        <v>116</v>
      </c>
      <c r="WFH93" s="363" t="s">
        <v>116</v>
      </c>
      <c r="WFI93" s="363" t="s">
        <v>116</v>
      </c>
      <c r="WFJ93" s="363" t="s">
        <v>116</v>
      </c>
      <c r="WFK93" s="363" t="s">
        <v>116</v>
      </c>
      <c r="WFL93" s="363" t="s">
        <v>116</v>
      </c>
      <c r="WFM93" s="363" t="s">
        <v>116</v>
      </c>
      <c r="WFN93" s="363" t="s">
        <v>116</v>
      </c>
      <c r="WFO93" s="363" t="s">
        <v>116</v>
      </c>
      <c r="WFP93" s="363" t="s">
        <v>116</v>
      </c>
      <c r="WFQ93" s="363" t="s">
        <v>116</v>
      </c>
      <c r="WFR93" s="363" t="s">
        <v>116</v>
      </c>
      <c r="WFS93" s="363" t="s">
        <v>116</v>
      </c>
      <c r="WFT93" s="363" t="s">
        <v>116</v>
      </c>
      <c r="WFU93" s="363" t="s">
        <v>116</v>
      </c>
      <c r="WFV93" s="363" t="s">
        <v>116</v>
      </c>
      <c r="WFW93" s="363" t="s">
        <v>116</v>
      </c>
      <c r="WFX93" s="363" t="s">
        <v>116</v>
      </c>
      <c r="WFY93" s="363" t="s">
        <v>116</v>
      </c>
      <c r="WFZ93" s="363" t="s">
        <v>116</v>
      </c>
      <c r="WGA93" s="363" t="s">
        <v>116</v>
      </c>
      <c r="WGB93" s="363" t="s">
        <v>116</v>
      </c>
      <c r="WGC93" s="363" t="s">
        <v>116</v>
      </c>
      <c r="WGD93" s="363" t="s">
        <v>116</v>
      </c>
      <c r="WGE93" s="363" t="s">
        <v>116</v>
      </c>
      <c r="WGF93" s="363" t="s">
        <v>116</v>
      </c>
      <c r="WGG93" s="363" t="s">
        <v>116</v>
      </c>
      <c r="WGH93" s="363" t="s">
        <v>116</v>
      </c>
      <c r="WGI93" s="363" t="s">
        <v>116</v>
      </c>
      <c r="WGJ93" s="363" t="s">
        <v>116</v>
      </c>
      <c r="WGK93" s="363" t="s">
        <v>116</v>
      </c>
      <c r="WGL93" s="363" t="s">
        <v>116</v>
      </c>
      <c r="WGM93" s="363" t="s">
        <v>116</v>
      </c>
      <c r="WGN93" s="363" t="s">
        <v>116</v>
      </c>
      <c r="WGO93" s="363" t="s">
        <v>116</v>
      </c>
      <c r="WGP93" s="363" t="s">
        <v>116</v>
      </c>
      <c r="WGQ93" s="363" t="s">
        <v>116</v>
      </c>
      <c r="WGR93" s="363" t="s">
        <v>116</v>
      </c>
      <c r="WGS93" s="363" t="s">
        <v>116</v>
      </c>
      <c r="WGT93" s="363" t="s">
        <v>116</v>
      </c>
      <c r="WGU93" s="363" t="s">
        <v>116</v>
      </c>
      <c r="WGV93" s="363" t="s">
        <v>116</v>
      </c>
      <c r="WGW93" s="363" t="s">
        <v>116</v>
      </c>
      <c r="WGX93" s="363" t="s">
        <v>116</v>
      </c>
      <c r="WGY93" s="363" t="s">
        <v>116</v>
      </c>
      <c r="WGZ93" s="363" t="s">
        <v>116</v>
      </c>
      <c r="WHA93" s="363" t="s">
        <v>116</v>
      </c>
      <c r="WHB93" s="363" t="s">
        <v>116</v>
      </c>
      <c r="WHC93" s="363" t="s">
        <v>116</v>
      </c>
      <c r="WHD93" s="363" t="s">
        <v>116</v>
      </c>
      <c r="WHE93" s="363" t="s">
        <v>116</v>
      </c>
      <c r="WHF93" s="363" t="s">
        <v>116</v>
      </c>
      <c r="WHG93" s="363" t="s">
        <v>116</v>
      </c>
      <c r="WHH93" s="363" t="s">
        <v>116</v>
      </c>
      <c r="WHI93" s="363" t="s">
        <v>116</v>
      </c>
      <c r="WHJ93" s="363" t="s">
        <v>116</v>
      </c>
      <c r="WHK93" s="363" t="s">
        <v>116</v>
      </c>
      <c r="WHL93" s="363" t="s">
        <v>116</v>
      </c>
      <c r="WHM93" s="363" t="s">
        <v>116</v>
      </c>
      <c r="WHN93" s="363" t="s">
        <v>116</v>
      </c>
      <c r="WHO93" s="363" t="s">
        <v>116</v>
      </c>
      <c r="WHP93" s="363" t="s">
        <v>116</v>
      </c>
      <c r="WHQ93" s="363" t="s">
        <v>116</v>
      </c>
      <c r="WHR93" s="363" t="s">
        <v>116</v>
      </c>
      <c r="WHS93" s="363" t="s">
        <v>116</v>
      </c>
      <c r="WHT93" s="363" t="s">
        <v>116</v>
      </c>
      <c r="WHU93" s="363" t="s">
        <v>116</v>
      </c>
      <c r="WHV93" s="363" t="s">
        <v>116</v>
      </c>
      <c r="WHW93" s="363" t="s">
        <v>116</v>
      </c>
      <c r="WHX93" s="363" t="s">
        <v>116</v>
      </c>
      <c r="WHY93" s="363" t="s">
        <v>116</v>
      </c>
      <c r="WHZ93" s="363" t="s">
        <v>116</v>
      </c>
      <c r="WIA93" s="363" t="s">
        <v>116</v>
      </c>
      <c r="WIB93" s="363" t="s">
        <v>116</v>
      </c>
      <c r="WIC93" s="363" t="s">
        <v>116</v>
      </c>
      <c r="WID93" s="363" t="s">
        <v>116</v>
      </c>
      <c r="WIE93" s="363" t="s">
        <v>116</v>
      </c>
      <c r="WIF93" s="363" t="s">
        <v>116</v>
      </c>
      <c r="WIG93" s="363" t="s">
        <v>116</v>
      </c>
      <c r="WIH93" s="363" t="s">
        <v>116</v>
      </c>
      <c r="WII93" s="363" t="s">
        <v>116</v>
      </c>
      <c r="WIJ93" s="363" t="s">
        <v>116</v>
      </c>
      <c r="WIK93" s="363" t="s">
        <v>116</v>
      </c>
      <c r="WIL93" s="363" t="s">
        <v>116</v>
      </c>
      <c r="WIM93" s="363" t="s">
        <v>116</v>
      </c>
      <c r="WIN93" s="363" t="s">
        <v>116</v>
      </c>
      <c r="WIO93" s="363" t="s">
        <v>116</v>
      </c>
      <c r="WIP93" s="363" t="s">
        <v>116</v>
      </c>
      <c r="WIQ93" s="363" t="s">
        <v>116</v>
      </c>
      <c r="WIR93" s="363" t="s">
        <v>116</v>
      </c>
      <c r="WIS93" s="363" t="s">
        <v>116</v>
      </c>
      <c r="WIT93" s="363" t="s">
        <v>116</v>
      </c>
      <c r="WIU93" s="363" t="s">
        <v>116</v>
      </c>
      <c r="WIV93" s="363" t="s">
        <v>116</v>
      </c>
      <c r="WIW93" s="363" t="s">
        <v>116</v>
      </c>
      <c r="WIX93" s="363" t="s">
        <v>116</v>
      </c>
      <c r="WIY93" s="363" t="s">
        <v>116</v>
      </c>
      <c r="WIZ93" s="363" t="s">
        <v>116</v>
      </c>
      <c r="WJA93" s="363" t="s">
        <v>116</v>
      </c>
      <c r="WJB93" s="363" t="s">
        <v>116</v>
      </c>
      <c r="WJC93" s="363" t="s">
        <v>116</v>
      </c>
      <c r="WJD93" s="363" t="s">
        <v>116</v>
      </c>
      <c r="WJE93" s="363" t="s">
        <v>116</v>
      </c>
      <c r="WJF93" s="363" t="s">
        <v>116</v>
      </c>
      <c r="WJG93" s="363" t="s">
        <v>116</v>
      </c>
      <c r="WJH93" s="363" t="s">
        <v>116</v>
      </c>
      <c r="WJI93" s="363" t="s">
        <v>116</v>
      </c>
      <c r="WJJ93" s="363" t="s">
        <v>116</v>
      </c>
      <c r="WJK93" s="363" t="s">
        <v>116</v>
      </c>
      <c r="WJL93" s="363" t="s">
        <v>116</v>
      </c>
      <c r="WJM93" s="363" t="s">
        <v>116</v>
      </c>
      <c r="WJN93" s="363" t="s">
        <v>116</v>
      </c>
      <c r="WJO93" s="363" t="s">
        <v>116</v>
      </c>
      <c r="WJP93" s="363" t="s">
        <v>116</v>
      </c>
      <c r="WJQ93" s="363" t="s">
        <v>116</v>
      </c>
      <c r="WJR93" s="363" t="s">
        <v>116</v>
      </c>
      <c r="WJS93" s="363" t="s">
        <v>116</v>
      </c>
      <c r="WJT93" s="363" t="s">
        <v>116</v>
      </c>
      <c r="WJU93" s="363" t="s">
        <v>116</v>
      </c>
      <c r="WJV93" s="363" t="s">
        <v>116</v>
      </c>
      <c r="WJW93" s="363" t="s">
        <v>116</v>
      </c>
      <c r="WJX93" s="363" t="s">
        <v>116</v>
      </c>
      <c r="WJY93" s="363" t="s">
        <v>116</v>
      </c>
      <c r="WJZ93" s="363" t="s">
        <v>116</v>
      </c>
      <c r="WKA93" s="363" t="s">
        <v>116</v>
      </c>
      <c r="WKB93" s="363" t="s">
        <v>116</v>
      </c>
      <c r="WKC93" s="363" t="s">
        <v>116</v>
      </c>
      <c r="WKD93" s="363" t="s">
        <v>116</v>
      </c>
      <c r="WKE93" s="363" t="s">
        <v>116</v>
      </c>
      <c r="WKF93" s="363" t="s">
        <v>116</v>
      </c>
      <c r="WKG93" s="363" t="s">
        <v>116</v>
      </c>
      <c r="WKH93" s="363" t="s">
        <v>116</v>
      </c>
      <c r="WKI93" s="363" t="s">
        <v>116</v>
      </c>
      <c r="WKJ93" s="363" t="s">
        <v>116</v>
      </c>
      <c r="WKK93" s="363" t="s">
        <v>116</v>
      </c>
      <c r="WKL93" s="363" t="s">
        <v>116</v>
      </c>
      <c r="WKM93" s="363" t="s">
        <v>116</v>
      </c>
      <c r="WKN93" s="363" t="s">
        <v>116</v>
      </c>
      <c r="WKO93" s="363" t="s">
        <v>116</v>
      </c>
      <c r="WKP93" s="363" t="s">
        <v>116</v>
      </c>
      <c r="WKQ93" s="363" t="s">
        <v>116</v>
      </c>
      <c r="WKR93" s="363" t="s">
        <v>116</v>
      </c>
      <c r="WKS93" s="363" t="s">
        <v>116</v>
      </c>
      <c r="WKT93" s="363" t="s">
        <v>116</v>
      </c>
      <c r="WKU93" s="363" t="s">
        <v>116</v>
      </c>
      <c r="WKV93" s="363" t="s">
        <v>116</v>
      </c>
      <c r="WKW93" s="363" t="s">
        <v>116</v>
      </c>
      <c r="WKX93" s="363" t="s">
        <v>116</v>
      </c>
      <c r="WKY93" s="363" t="s">
        <v>116</v>
      </c>
      <c r="WKZ93" s="363" t="s">
        <v>116</v>
      </c>
      <c r="WLA93" s="363" t="s">
        <v>116</v>
      </c>
      <c r="WLB93" s="363" t="s">
        <v>116</v>
      </c>
      <c r="WLC93" s="363" t="s">
        <v>116</v>
      </c>
      <c r="WLD93" s="363" t="s">
        <v>116</v>
      </c>
      <c r="WLE93" s="363" t="s">
        <v>116</v>
      </c>
      <c r="WLF93" s="363" t="s">
        <v>116</v>
      </c>
      <c r="WLG93" s="363" t="s">
        <v>116</v>
      </c>
      <c r="WLH93" s="363" t="s">
        <v>116</v>
      </c>
      <c r="WLI93" s="363" t="s">
        <v>116</v>
      </c>
      <c r="WLJ93" s="363" t="s">
        <v>116</v>
      </c>
      <c r="WLK93" s="363" t="s">
        <v>116</v>
      </c>
      <c r="WLL93" s="363" t="s">
        <v>116</v>
      </c>
      <c r="WLM93" s="363" t="s">
        <v>116</v>
      </c>
      <c r="WLN93" s="363" t="s">
        <v>116</v>
      </c>
      <c r="WLO93" s="363" t="s">
        <v>116</v>
      </c>
      <c r="WLP93" s="363" t="s">
        <v>116</v>
      </c>
      <c r="WLQ93" s="363" t="s">
        <v>116</v>
      </c>
      <c r="WLR93" s="363" t="s">
        <v>116</v>
      </c>
      <c r="WLS93" s="363" t="s">
        <v>116</v>
      </c>
      <c r="WLT93" s="363" t="s">
        <v>116</v>
      </c>
      <c r="WLU93" s="363" t="s">
        <v>116</v>
      </c>
      <c r="WLV93" s="363" t="s">
        <v>116</v>
      </c>
      <c r="WLW93" s="363" t="s">
        <v>116</v>
      </c>
      <c r="WLX93" s="363" t="s">
        <v>116</v>
      </c>
      <c r="WLY93" s="363" t="s">
        <v>116</v>
      </c>
      <c r="WLZ93" s="363" t="s">
        <v>116</v>
      </c>
      <c r="WMA93" s="363" t="s">
        <v>116</v>
      </c>
      <c r="WMB93" s="363" t="s">
        <v>116</v>
      </c>
      <c r="WMC93" s="363" t="s">
        <v>116</v>
      </c>
      <c r="WMD93" s="363" t="s">
        <v>116</v>
      </c>
      <c r="WME93" s="363" t="s">
        <v>116</v>
      </c>
      <c r="WMF93" s="363" t="s">
        <v>116</v>
      </c>
      <c r="WMG93" s="363" t="s">
        <v>116</v>
      </c>
      <c r="WMH93" s="363" t="s">
        <v>116</v>
      </c>
      <c r="WMI93" s="363" t="s">
        <v>116</v>
      </c>
      <c r="WMJ93" s="363" t="s">
        <v>116</v>
      </c>
      <c r="WMK93" s="363" t="s">
        <v>116</v>
      </c>
      <c r="WML93" s="363" t="s">
        <v>116</v>
      </c>
      <c r="WMM93" s="363" t="s">
        <v>116</v>
      </c>
      <c r="WMN93" s="363" t="s">
        <v>116</v>
      </c>
      <c r="WMO93" s="363" t="s">
        <v>116</v>
      </c>
      <c r="WMP93" s="363" t="s">
        <v>116</v>
      </c>
      <c r="WMQ93" s="363" t="s">
        <v>116</v>
      </c>
      <c r="WMR93" s="363" t="s">
        <v>116</v>
      </c>
      <c r="WMS93" s="363" t="s">
        <v>116</v>
      </c>
      <c r="WMT93" s="363" t="s">
        <v>116</v>
      </c>
      <c r="WMU93" s="363" t="s">
        <v>116</v>
      </c>
      <c r="WMV93" s="363" t="s">
        <v>116</v>
      </c>
      <c r="WMW93" s="363" t="s">
        <v>116</v>
      </c>
      <c r="WMX93" s="363" t="s">
        <v>116</v>
      </c>
      <c r="WMY93" s="363" t="s">
        <v>116</v>
      </c>
      <c r="WMZ93" s="363" t="s">
        <v>116</v>
      </c>
      <c r="WNA93" s="363" t="s">
        <v>116</v>
      </c>
      <c r="WNB93" s="363" t="s">
        <v>116</v>
      </c>
      <c r="WNC93" s="363" t="s">
        <v>116</v>
      </c>
      <c r="WND93" s="363" t="s">
        <v>116</v>
      </c>
      <c r="WNE93" s="363" t="s">
        <v>116</v>
      </c>
      <c r="WNF93" s="363" t="s">
        <v>116</v>
      </c>
      <c r="WNG93" s="363" t="s">
        <v>116</v>
      </c>
      <c r="WNH93" s="363" t="s">
        <v>116</v>
      </c>
      <c r="WNI93" s="363" t="s">
        <v>116</v>
      </c>
      <c r="WNJ93" s="363" t="s">
        <v>116</v>
      </c>
      <c r="WNK93" s="363" t="s">
        <v>116</v>
      </c>
      <c r="WNL93" s="363" t="s">
        <v>116</v>
      </c>
      <c r="WNM93" s="363" t="s">
        <v>116</v>
      </c>
      <c r="WNN93" s="363" t="s">
        <v>116</v>
      </c>
      <c r="WNO93" s="363" t="s">
        <v>116</v>
      </c>
      <c r="WNP93" s="363" t="s">
        <v>116</v>
      </c>
      <c r="WNQ93" s="363" t="s">
        <v>116</v>
      </c>
      <c r="WNR93" s="363" t="s">
        <v>116</v>
      </c>
      <c r="WNS93" s="363" t="s">
        <v>116</v>
      </c>
      <c r="WNT93" s="363" t="s">
        <v>116</v>
      </c>
      <c r="WNU93" s="363" t="s">
        <v>116</v>
      </c>
      <c r="WNV93" s="363" t="s">
        <v>116</v>
      </c>
      <c r="WNW93" s="363" t="s">
        <v>116</v>
      </c>
      <c r="WNX93" s="363" t="s">
        <v>116</v>
      </c>
      <c r="WNY93" s="363" t="s">
        <v>116</v>
      </c>
      <c r="WNZ93" s="363" t="s">
        <v>116</v>
      </c>
      <c r="WOA93" s="363" t="s">
        <v>116</v>
      </c>
      <c r="WOB93" s="363" t="s">
        <v>116</v>
      </c>
      <c r="WOC93" s="363" t="s">
        <v>116</v>
      </c>
      <c r="WOD93" s="363" t="s">
        <v>116</v>
      </c>
      <c r="WOE93" s="363" t="s">
        <v>116</v>
      </c>
      <c r="WOF93" s="363" t="s">
        <v>116</v>
      </c>
      <c r="WOG93" s="363" t="s">
        <v>116</v>
      </c>
      <c r="WOH93" s="363" t="s">
        <v>116</v>
      </c>
      <c r="WOI93" s="363" t="s">
        <v>116</v>
      </c>
      <c r="WOJ93" s="363" t="s">
        <v>116</v>
      </c>
      <c r="WOK93" s="363" t="s">
        <v>116</v>
      </c>
      <c r="WOL93" s="363" t="s">
        <v>116</v>
      </c>
      <c r="WOM93" s="363" t="s">
        <v>116</v>
      </c>
      <c r="WON93" s="363" t="s">
        <v>116</v>
      </c>
      <c r="WOO93" s="363" t="s">
        <v>116</v>
      </c>
      <c r="WOP93" s="363" t="s">
        <v>116</v>
      </c>
      <c r="WOQ93" s="363" t="s">
        <v>116</v>
      </c>
      <c r="WOR93" s="363" t="s">
        <v>116</v>
      </c>
      <c r="WOS93" s="363" t="s">
        <v>116</v>
      </c>
      <c r="WOT93" s="363" t="s">
        <v>116</v>
      </c>
      <c r="WOU93" s="363" t="s">
        <v>116</v>
      </c>
      <c r="WOV93" s="363" t="s">
        <v>116</v>
      </c>
      <c r="WOW93" s="363" t="s">
        <v>116</v>
      </c>
      <c r="WOX93" s="363" t="s">
        <v>116</v>
      </c>
      <c r="WOY93" s="363" t="s">
        <v>116</v>
      </c>
      <c r="WOZ93" s="363" t="s">
        <v>116</v>
      </c>
      <c r="WPA93" s="363" t="s">
        <v>116</v>
      </c>
      <c r="WPB93" s="363" t="s">
        <v>116</v>
      </c>
      <c r="WPC93" s="363" t="s">
        <v>116</v>
      </c>
      <c r="WPD93" s="363" t="s">
        <v>116</v>
      </c>
      <c r="WPE93" s="363" t="s">
        <v>116</v>
      </c>
      <c r="WPF93" s="363" t="s">
        <v>116</v>
      </c>
      <c r="WPG93" s="363" t="s">
        <v>116</v>
      </c>
      <c r="WPH93" s="363" t="s">
        <v>116</v>
      </c>
      <c r="WPI93" s="363" t="s">
        <v>116</v>
      </c>
      <c r="WPJ93" s="363" t="s">
        <v>116</v>
      </c>
      <c r="WPK93" s="363" t="s">
        <v>116</v>
      </c>
      <c r="WPL93" s="363" t="s">
        <v>116</v>
      </c>
      <c r="WPM93" s="363" t="s">
        <v>116</v>
      </c>
      <c r="WPN93" s="363" t="s">
        <v>116</v>
      </c>
      <c r="WPO93" s="363" t="s">
        <v>116</v>
      </c>
      <c r="WPP93" s="363" t="s">
        <v>116</v>
      </c>
      <c r="WPQ93" s="363" t="s">
        <v>116</v>
      </c>
      <c r="WPR93" s="363" t="s">
        <v>116</v>
      </c>
      <c r="WPS93" s="363" t="s">
        <v>116</v>
      </c>
      <c r="WPT93" s="363" t="s">
        <v>116</v>
      </c>
      <c r="WPU93" s="363" t="s">
        <v>116</v>
      </c>
      <c r="WPV93" s="363" t="s">
        <v>116</v>
      </c>
      <c r="WPW93" s="363" t="s">
        <v>116</v>
      </c>
      <c r="WPX93" s="363" t="s">
        <v>116</v>
      </c>
      <c r="WPY93" s="363" t="s">
        <v>116</v>
      </c>
      <c r="WPZ93" s="363" t="s">
        <v>116</v>
      </c>
      <c r="WQA93" s="363" t="s">
        <v>116</v>
      </c>
      <c r="WQB93" s="363" t="s">
        <v>116</v>
      </c>
      <c r="WQC93" s="363" t="s">
        <v>116</v>
      </c>
      <c r="WQD93" s="363" t="s">
        <v>116</v>
      </c>
      <c r="WQE93" s="363" t="s">
        <v>116</v>
      </c>
      <c r="WQF93" s="363" t="s">
        <v>116</v>
      </c>
      <c r="WQG93" s="363" t="s">
        <v>116</v>
      </c>
      <c r="WQH93" s="363" t="s">
        <v>116</v>
      </c>
      <c r="WQI93" s="363" t="s">
        <v>116</v>
      </c>
      <c r="WQJ93" s="363" t="s">
        <v>116</v>
      </c>
      <c r="WQK93" s="363" t="s">
        <v>116</v>
      </c>
      <c r="WQL93" s="363" t="s">
        <v>116</v>
      </c>
      <c r="WQM93" s="363" t="s">
        <v>116</v>
      </c>
      <c r="WQN93" s="363" t="s">
        <v>116</v>
      </c>
      <c r="WQO93" s="363" t="s">
        <v>116</v>
      </c>
      <c r="WQP93" s="363" t="s">
        <v>116</v>
      </c>
      <c r="WQQ93" s="363" t="s">
        <v>116</v>
      </c>
      <c r="WQR93" s="363" t="s">
        <v>116</v>
      </c>
      <c r="WQS93" s="363" t="s">
        <v>116</v>
      </c>
      <c r="WQT93" s="363" t="s">
        <v>116</v>
      </c>
      <c r="WQU93" s="363" t="s">
        <v>116</v>
      </c>
      <c r="WQV93" s="363" t="s">
        <v>116</v>
      </c>
      <c r="WQW93" s="363" t="s">
        <v>116</v>
      </c>
      <c r="WQX93" s="363" t="s">
        <v>116</v>
      </c>
      <c r="WQY93" s="363" t="s">
        <v>116</v>
      </c>
      <c r="WQZ93" s="363" t="s">
        <v>116</v>
      </c>
      <c r="WRA93" s="363" t="s">
        <v>116</v>
      </c>
      <c r="WRB93" s="363" t="s">
        <v>116</v>
      </c>
      <c r="WRC93" s="363" t="s">
        <v>116</v>
      </c>
      <c r="WRD93" s="363" t="s">
        <v>116</v>
      </c>
      <c r="WRE93" s="363" t="s">
        <v>116</v>
      </c>
      <c r="WRF93" s="363" t="s">
        <v>116</v>
      </c>
      <c r="WRG93" s="363" t="s">
        <v>116</v>
      </c>
      <c r="WRH93" s="363" t="s">
        <v>116</v>
      </c>
      <c r="WRI93" s="363" t="s">
        <v>116</v>
      </c>
      <c r="WRJ93" s="363" t="s">
        <v>116</v>
      </c>
      <c r="WRK93" s="363" t="s">
        <v>116</v>
      </c>
      <c r="WRL93" s="363" t="s">
        <v>116</v>
      </c>
      <c r="WRM93" s="363" t="s">
        <v>116</v>
      </c>
      <c r="WRN93" s="363" t="s">
        <v>116</v>
      </c>
      <c r="WRO93" s="363" t="s">
        <v>116</v>
      </c>
      <c r="WRP93" s="363" t="s">
        <v>116</v>
      </c>
      <c r="WRQ93" s="363" t="s">
        <v>116</v>
      </c>
      <c r="WRR93" s="363" t="s">
        <v>116</v>
      </c>
      <c r="WRS93" s="363" t="s">
        <v>116</v>
      </c>
      <c r="WRT93" s="363" t="s">
        <v>116</v>
      </c>
      <c r="WRU93" s="363" t="s">
        <v>116</v>
      </c>
      <c r="WRV93" s="363" t="s">
        <v>116</v>
      </c>
      <c r="WRW93" s="363" t="s">
        <v>116</v>
      </c>
      <c r="WRX93" s="363" t="s">
        <v>116</v>
      </c>
      <c r="WRY93" s="363" t="s">
        <v>116</v>
      </c>
      <c r="WRZ93" s="363" t="s">
        <v>116</v>
      </c>
      <c r="WSA93" s="363" t="s">
        <v>116</v>
      </c>
      <c r="WSB93" s="363" t="s">
        <v>116</v>
      </c>
      <c r="WSC93" s="363" t="s">
        <v>116</v>
      </c>
      <c r="WSD93" s="363" t="s">
        <v>116</v>
      </c>
      <c r="WSE93" s="363" t="s">
        <v>116</v>
      </c>
      <c r="WSF93" s="363" t="s">
        <v>116</v>
      </c>
      <c r="WSG93" s="363" t="s">
        <v>116</v>
      </c>
      <c r="WSH93" s="363" t="s">
        <v>116</v>
      </c>
      <c r="WSI93" s="363" t="s">
        <v>116</v>
      </c>
      <c r="WSJ93" s="363" t="s">
        <v>116</v>
      </c>
      <c r="WSK93" s="363" t="s">
        <v>116</v>
      </c>
      <c r="WSL93" s="363" t="s">
        <v>116</v>
      </c>
      <c r="WSM93" s="363" t="s">
        <v>116</v>
      </c>
      <c r="WSN93" s="363" t="s">
        <v>116</v>
      </c>
      <c r="WSO93" s="363" t="s">
        <v>116</v>
      </c>
      <c r="WSP93" s="363" t="s">
        <v>116</v>
      </c>
      <c r="WSQ93" s="363" t="s">
        <v>116</v>
      </c>
      <c r="WSR93" s="363" t="s">
        <v>116</v>
      </c>
      <c r="WSS93" s="363" t="s">
        <v>116</v>
      </c>
      <c r="WST93" s="363" t="s">
        <v>116</v>
      </c>
      <c r="WSU93" s="363" t="s">
        <v>116</v>
      </c>
      <c r="WSV93" s="363" t="s">
        <v>116</v>
      </c>
      <c r="WSW93" s="363" t="s">
        <v>116</v>
      </c>
      <c r="WSX93" s="363" t="s">
        <v>116</v>
      </c>
      <c r="WSY93" s="363" t="s">
        <v>116</v>
      </c>
      <c r="WSZ93" s="363" t="s">
        <v>116</v>
      </c>
      <c r="WTA93" s="363" t="s">
        <v>116</v>
      </c>
      <c r="WTB93" s="363" t="s">
        <v>116</v>
      </c>
      <c r="WTC93" s="363" t="s">
        <v>116</v>
      </c>
      <c r="WTD93" s="363" t="s">
        <v>116</v>
      </c>
      <c r="WTE93" s="363" t="s">
        <v>116</v>
      </c>
      <c r="WTF93" s="363" t="s">
        <v>116</v>
      </c>
      <c r="WTG93" s="363" t="s">
        <v>116</v>
      </c>
      <c r="WTH93" s="363" t="s">
        <v>116</v>
      </c>
      <c r="WTI93" s="363" t="s">
        <v>116</v>
      </c>
      <c r="WTJ93" s="363" t="s">
        <v>116</v>
      </c>
      <c r="WTK93" s="363" t="s">
        <v>116</v>
      </c>
      <c r="WTL93" s="363" t="s">
        <v>116</v>
      </c>
      <c r="WTM93" s="363" t="s">
        <v>116</v>
      </c>
      <c r="WTN93" s="363" t="s">
        <v>116</v>
      </c>
      <c r="WTO93" s="363" t="s">
        <v>116</v>
      </c>
      <c r="WTP93" s="363" t="s">
        <v>116</v>
      </c>
      <c r="WTQ93" s="363" t="s">
        <v>116</v>
      </c>
      <c r="WTR93" s="363" t="s">
        <v>116</v>
      </c>
      <c r="WTS93" s="363" t="s">
        <v>116</v>
      </c>
      <c r="WTT93" s="363" t="s">
        <v>116</v>
      </c>
      <c r="WTU93" s="363" t="s">
        <v>116</v>
      </c>
      <c r="WTV93" s="363" t="s">
        <v>116</v>
      </c>
      <c r="WTW93" s="363" t="s">
        <v>116</v>
      </c>
      <c r="WTX93" s="363" t="s">
        <v>116</v>
      </c>
      <c r="WTY93" s="363" t="s">
        <v>116</v>
      </c>
      <c r="WTZ93" s="363" t="s">
        <v>116</v>
      </c>
      <c r="WUA93" s="363" t="s">
        <v>116</v>
      </c>
      <c r="WUB93" s="363" t="s">
        <v>116</v>
      </c>
      <c r="WUC93" s="363" t="s">
        <v>116</v>
      </c>
      <c r="WUD93" s="363" t="s">
        <v>116</v>
      </c>
      <c r="WUE93" s="363" t="s">
        <v>116</v>
      </c>
      <c r="WUF93" s="363" t="s">
        <v>116</v>
      </c>
      <c r="WUG93" s="363" t="s">
        <v>116</v>
      </c>
      <c r="WUH93" s="363" t="s">
        <v>116</v>
      </c>
      <c r="WUI93" s="363" t="s">
        <v>116</v>
      </c>
      <c r="WUJ93" s="363" t="s">
        <v>116</v>
      </c>
      <c r="WUK93" s="363" t="s">
        <v>116</v>
      </c>
      <c r="WUL93" s="363" t="s">
        <v>116</v>
      </c>
      <c r="WUM93" s="363" t="s">
        <v>116</v>
      </c>
      <c r="WUN93" s="363" t="s">
        <v>116</v>
      </c>
      <c r="WUO93" s="363" t="s">
        <v>116</v>
      </c>
      <c r="WUP93" s="363" t="s">
        <v>116</v>
      </c>
      <c r="WUQ93" s="363" t="s">
        <v>116</v>
      </c>
      <c r="WUR93" s="363" t="s">
        <v>116</v>
      </c>
      <c r="WUS93" s="363" t="s">
        <v>116</v>
      </c>
      <c r="WUT93" s="363" t="s">
        <v>116</v>
      </c>
      <c r="WUU93" s="363" t="s">
        <v>116</v>
      </c>
      <c r="WUV93" s="363" t="s">
        <v>116</v>
      </c>
      <c r="WUW93" s="363" t="s">
        <v>116</v>
      </c>
      <c r="WUX93" s="363" t="s">
        <v>116</v>
      </c>
      <c r="WUY93" s="363" t="s">
        <v>116</v>
      </c>
      <c r="WUZ93" s="363" t="s">
        <v>116</v>
      </c>
      <c r="WVA93" s="363" t="s">
        <v>116</v>
      </c>
      <c r="WVB93" s="363" t="s">
        <v>116</v>
      </c>
      <c r="WVC93" s="363" t="s">
        <v>116</v>
      </c>
      <c r="WVD93" s="363" t="s">
        <v>116</v>
      </c>
      <c r="WVE93" s="363" t="s">
        <v>116</v>
      </c>
      <c r="WVF93" s="363" t="s">
        <v>116</v>
      </c>
      <c r="WVG93" s="363" t="s">
        <v>116</v>
      </c>
      <c r="WVH93" s="363" t="s">
        <v>116</v>
      </c>
      <c r="WVI93" s="363" t="s">
        <v>116</v>
      </c>
      <c r="WVJ93" s="363" t="s">
        <v>116</v>
      </c>
      <c r="WVK93" s="363" t="s">
        <v>116</v>
      </c>
      <c r="WVL93" s="363" t="s">
        <v>116</v>
      </c>
      <c r="WVM93" s="363" t="s">
        <v>116</v>
      </c>
      <c r="WVN93" s="363" t="s">
        <v>116</v>
      </c>
      <c r="WVO93" s="363" t="s">
        <v>116</v>
      </c>
      <c r="WVP93" s="363" t="s">
        <v>116</v>
      </c>
      <c r="WVQ93" s="363" t="s">
        <v>116</v>
      </c>
      <c r="WVR93" s="363" t="s">
        <v>116</v>
      </c>
      <c r="WVS93" s="363" t="s">
        <v>116</v>
      </c>
      <c r="WVT93" s="363" t="s">
        <v>116</v>
      </c>
      <c r="WVU93" s="363" t="s">
        <v>116</v>
      </c>
      <c r="WVV93" s="363" t="s">
        <v>116</v>
      </c>
      <c r="WVW93" s="363" t="s">
        <v>116</v>
      </c>
      <c r="WVX93" s="363" t="s">
        <v>116</v>
      </c>
      <c r="WVY93" s="363" t="s">
        <v>116</v>
      </c>
      <c r="WVZ93" s="363" t="s">
        <v>116</v>
      </c>
      <c r="WWA93" s="363" t="s">
        <v>116</v>
      </c>
      <c r="WWB93" s="363" t="s">
        <v>116</v>
      </c>
      <c r="WWC93" s="363" t="s">
        <v>116</v>
      </c>
      <c r="WWD93" s="363" t="s">
        <v>116</v>
      </c>
      <c r="WWE93" s="363" t="s">
        <v>116</v>
      </c>
      <c r="WWF93" s="363" t="s">
        <v>116</v>
      </c>
      <c r="WWG93" s="363" t="s">
        <v>116</v>
      </c>
      <c r="WWH93" s="363" t="s">
        <v>116</v>
      </c>
      <c r="WWI93" s="363" t="s">
        <v>116</v>
      </c>
      <c r="WWJ93" s="363" t="s">
        <v>116</v>
      </c>
      <c r="WWK93" s="363" t="s">
        <v>116</v>
      </c>
      <c r="WWL93" s="363" t="s">
        <v>116</v>
      </c>
      <c r="WWM93" s="363" t="s">
        <v>116</v>
      </c>
      <c r="WWN93" s="363" t="s">
        <v>116</v>
      </c>
      <c r="WWO93" s="363" t="s">
        <v>116</v>
      </c>
      <c r="WWP93" s="363" t="s">
        <v>116</v>
      </c>
      <c r="WWQ93" s="363" t="s">
        <v>116</v>
      </c>
      <c r="WWR93" s="363" t="s">
        <v>116</v>
      </c>
      <c r="WWS93" s="363" t="s">
        <v>116</v>
      </c>
      <c r="WWT93" s="363" t="s">
        <v>116</v>
      </c>
      <c r="WWU93" s="363" t="s">
        <v>116</v>
      </c>
      <c r="WWV93" s="363" t="s">
        <v>116</v>
      </c>
      <c r="WWW93" s="363" t="s">
        <v>116</v>
      </c>
      <c r="WWX93" s="363" t="s">
        <v>116</v>
      </c>
      <c r="WWY93" s="363" t="s">
        <v>116</v>
      </c>
      <c r="WWZ93" s="363" t="s">
        <v>116</v>
      </c>
      <c r="WXA93" s="363" t="s">
        <v>116</v>
      </c>
      <c r="WXB93" s="363" t="s">
        <v>116</v>
      </c>
      <c r="WXC93" s="363" t="s">
        <v>116</v>
      </c>
      <c r="WXD93" s="363" t="s">
        <v>116</v>
      </c>
      <c r="WXE93" s="363" t="s">
        <v>116</v>
      </c>
      <c r="WXF93" s="363" t="s">
        <v>116</v>
      </c>
      <c r="WXG93" s="363" t="s">
        <v>116</v>
      </c>
      <c r="WXH93" s="363" t="s">
        <v>116</v>
      </c>
      <c r="WXI93" s="363" t="s">
        <v>116</v>
      </c>
      <c r="WXJ93" s="363" t="s">
        <v>116</v>
      </c>
      <c r="WXK93" s="363" t="s">
        <v>116</v>
      </c>
      <c r="WXL93" s="363" t="s">
        <v>116</v>
      </c>
      <c r="WXM93" s="363" t="s">
        <v>116</v>
      </c>
      <c r="WXN93" s="363" t="s">
        <v>116</v>
      </c>
      <c r="WXO93" s="363" t="s">
        <v>116</v>
      </c>
      <c r="WXP93" s="363" t="s">
        <v>116</v>
      </c>
      <c r="WXQ93" s="363" t="s">
        <v>116</v>
      </c>
      <c r="WXR93" s="363" t="s">
        <v>116</v>
      </c>
      <c r="WXS93" s="363" t="s">
        <v>116</v>
      </c>
      <c r="WXT93" s="363" t="s">
        <v>116</v>
      </c>
      <c r="WXU93" s="363" t="s">
        <v>116</v>
      </c>
      <c r="WXV93" s="363" t="s">
        <v>116</v>
      </c>
      <c r="WXW93" s="363" t="s">
        <v>116</v>
      </c>
      <c r="WXX93" s="363" t="s">
        <v>116</v>
      </c>
      <c r="WXY93" s="363" t="s">
        <v>116</v>
      </c>
      <c r="WXZ93" s="363" t="s">
        <v>116</v>
      </c>
      <c r="WYA93" s="363" t="s">
        <v>116</v>
      </c>
      <c r="WYB93" s="363" t="s">
        <v>116</v>
      </c>
      <c r="WYC93" s="363" t="s">
        <v>116</v>
      </c>
      <c r="WYD93" s="363" t="s">
        <v>116</v>
      </c>
      <c r="WYE93" s="363" t="s">
        <v>116</v>
      </c>
      <c r="WYF93" s="363" t="s">
        <v>116</v>
      </c>
      <c r="WYG93" s="363" t="s">
        <v>116</v>
      </c>
      <c r="WYH93" s="363" t="s">
        <v>116</v>
      </c>
      <c r="WYI93" s="363" t="s">
        <v>116</v>
      </c>
      <c r="WYJ93" s="363" t="s">
        <v>116</v>
      </c>
      <c r="WYK93" s="363" t="s">
        <v>116</v>
      </c>
      <c r="WYL93" s="363" t="s">
        <v>116</v>
      </c>
      <c r="WYM93" s="363" t="s">
        <v>116</v>
      </c>
      <c r="WYN93" s="363" t="s">
        <v>116</v>
      </c>
      <c r="WYO93" s="363" t="s">
        <v>116</v>
      </c>
      <c r="WYP93" s="363" t="s">
        <v>116</v>
      </c>
      <c r="WYQ93" s="363" t="s">
        <v>116</v>
      </c>
      <c r="WYR93" s="363" t="s">
        <v>116</v>
      </c>
      <c r="WYS93" s="363" t="s">
        <v>116</v>
      </c>
      <c r="WYT93" s="363" t="s">
        <v>116</v>
      </c>
      <c r="WYU93" s="363" t="s">
        <v>116</v>
      </c>
      <c r="WYV93" s="363" t="s">
        <v>116</v>
      </c>
      <c r="WYW93" s="363" t="s">
        <v>116</v>
      </c>
      <c r="WYX93" s="363" t="s">
        <v>116</v>
      </c>
      <c r="WYY93" s="363" t="s">
        <v>116</v>
      </c>
      <c r="WYZ93" s="363" t="s">
        <v>116</v>
      </c>
      <c r="WZA93" s="363" t="s">
        <v>116</v>
      </c>
      <c r="WZB93" s="363" t="s">
        <v>116</v>
      </c>
      <c r="WZC93" s="363" t="s">
        <v>116</v>
      </c>
      <c r="WZD93" s="363" t="s">
        <v>116</v>
      </c>
      <c r="WZE93" s="363" t="s">
        <v>116</v>
      </c>
      <c r="WZF93" s="363" t="s">
        <v>116</v>
      </c>
      <c r="WZG93" s="363" t="s">
        <v>116</v>
      </c>
      <c r="WZH93" s="363" t="s">
        <v>116</v>
      </c>
      <c r="WZI93" s="363" t="s">
        <v>116</v>
      </c>
      <c r="WZJ93" s="363" t="s">
        <v>116</v>
      </c>
      <c r="WZK93" s="363" t="s">
        <v>116</v>
      </c>
      <c r="WZL93" s="363" t="s">
        <v>116</v>
      </c>
      <c r="WZM93" s="363" t="s">
        <v>116</v>
      </c>
      <c r="WZN93" s="363" t="s">
        <v>116</v>
      </c>
      <c r="WZO93" s="363" t="s">
        <v>116</v>
      </c>
      <c r="WZP93" s="363" t="s">
        <v>116</v>
      </c>
      <c r="WZQ93" s="363" t="s">
        <v>116</v>
      </c>
      <c r="WZR93" s="363" t="s">
        <v>116</v>
      </c>
      <c r="WZS93" s="363" t="s">
        <v>116</v>
      </c>
      <c r="WZT93" s="363" t="s">
        <v>116</v>
      </c>
      <c r="WZU93" s="363" t="s">
        <v>116</v>
      </c>
      <c r="WZV93" s="363" t="s">
        <v>116</v>
      </c>
      <c r="WZW93" s="363" t="s">
        <v>116</v>
      </c>
      <c r="WZX93" s="363" t="s">
        <v>116</v>
      </c>
      <c r="WZY93" s="363" t="s">
        <v>116</v>
      </c>
      <c r="WZZ93" s="363" t="s">
        <v>116</v>
      </c>
      <c r="XAA93" s="363" t="s">
        <v>116</v>
      </c>
      <c r="XAB93" s="363" t="s">
        <v>116</v>
      </c>
      <c r="XAC93" s="363" t="s">
        <v>116</v>
      </c>
      <c r="XAD93" s="363" t="s">
        <v>116</v>
      </c>
      <c r="XAE93" s="363" t="s">
        <v>116</v>
      </c>
      <c r="XAF93" s="363" t="s">
        <v>116</v>
      </c>
      <c r="XAG93" s="363" t="s">
        <v>116</v>
      </c>
      <c r="XAH93" s="363" t="s">
        <v>116</v>
      </c>
      <c r="XAI93" s="363" t="s">
        <v>116</v>
      </c>
      <c r="XAJ93" s="363" t="s">
        <v>116</v>
      </c>
      <c r="XAK93" s="363" t="s">
        <v>116</v>
      </c>
      <c r="XAL93" s="363" t="s">
        <v>116</v>
      </c>
      <c r="XAM93" s="363" t="s">
        <v>116</v>
      </c>
      <c r="XAN93" s="363" t="s">
        <v>116</v>
      </c>
      <c r="XAO93" s="363" t="s">
        <v>116</v>
      </c>
      <c r="XAP93" s="363" t="s">
        <v>116</v>
      </c>
      <c r="XAQ93" s="363" t="s">
        <v>116</v>
      </c>
      <c r="XAR93" s="363" t="s">
        <v>116</v>
      </c>
      <c r="XAS93" s="363" t="s">
        <v>116</v>
      </c>
      <c r="XAT93" s="363" t="s">
        <v>116</v>
      </c>
      <c r="XAU93" s="363" t="s">
        <v>116</v>
      </c>
      <c r="XAV93" s="363" t="s">
        <v>116</v>
      </c>
      <c r="XAW93" s="363" t="s">
        <v>116</v>
      </c>
      <c r="XAX93" s="363" t="s">
        <v>116</v>
      </c>
      <c r="XAY93" s="363" t="s">
        <v>116</v>
      </c>
      <c r="XAZ93" s="363" t="s">
        <v>116</v>
      </c>
      <c r="XBA93" s="363" t="s">
        <v>116</v>
      </c>
      <c r="XBB93" s="363" t="s">
        <v>116</v>
      </c>
      <c r="XBC93" s="363" t="s">
        <v>116</v>
      </c>
      <c r="XBD93" s="363" t="s">
        <v>116</v>
      </c>
      <c r="XBE93" s="363" t="s">
        <v>116</v>
      </c>
      <c r="XBF93" s="363" t="s">
        <v>116</v>
      </c>
      <c r="XBG93" s="363" t="s">
        <v>116</v>
      </c>
      <c r="XBH93" s="363" t="s">
        <v>116</v>
      </c>
      <c r="XBI93" s="363" t="s">
        <v>116</v>
      </c>
      <c r="XBJ93" s="363" t="s">
        <v>116</v>
      </c>
      <c r="XBK93" s="363" t="s">
        <v>116</v>
      </c>
      <c r="XBL93" s="363" t="s">
        <v>116</v>
      </c>
      <c r="XBM93" s="363" t="s">
        <v>116</v>
      </c>
      <c r="XBN93" s="363" t="s">
        <v>116</v>
      </c>
      <c r="XBO93" s="363" t="s">
        <v>116</v>
      </c>
      <c r="XBP93" s="363" t="s">
        <v>116</v>
      </c>
      <c r="XBQ93" s="363" t="s">
        <v>116</v>
      </c>
      <c r="XBR93" s="363" t="s">
        <v>116</v>
      </c>
      <c r="XBS93" s="363" t="s">
        <v>116</v>
      </c>
      <c r="XBT93" s="363" t="s">
        <v>116</v>
      </c>
      <c r="XBU93" s="363" t="s">
        <v>116</v>
      </c>
      <c r="XBV93" s="363" t="s">
        <v>116</v>
      </c>
      <c r="XBW93" s="363" t="s">
        <v>116</v>
      </c>
      <c r="XBX93" s="363" t="s">
        <v>116</v>
      </c>
      <c r="XBY93" s="363" t="s">
        <v>116</v>
      </c>
      <c r="XBZ93" s="363" t="s">
        <v>116</v>
      </c>
      <c r="XCA93" s="363" t="s">
        <v>116</v>
      </c>
      <c r="XCB93" s="363" t="s">
        <v>116</v>
      </c>
      <c r="XCC93" s="363" t="s">
        <v>116</v>
      </c>
      <c r="XCD93" s="363" t="s">
        <v>116</v>
      </c>
      <c r="XCE93" s="363" t="s">
        <v>116</v>
      </c>
      <c r="XCF93" s="363" t="s">
        <v>116</v>
      </c>
      <c r="XCG93" s="363" t="s">
        <v>116</v>
      </c>
      <c r="XCH93" s="363" t="s">
        <v>116</v>
      </c>
      <c r="XCI93" s="363" t="s">
        <v>116</v>
      </c>
      <c r="XCJ93" s="363" t="s">
        <v>116</v>
      </c>
      <c r="XCK93" s="363" t="s">
        <v>116</v>
      </c>
      <c r="XCL93" s="363" t="s">
        <v>116</v>
      </c>
      <c r="XCM93" s="363" t="s">
        <v>116</v>
      </c>
      <c r="XCN93" s="363" t="s">
        <v>116</v>
      </c>
      <c r="XCO93" s="363" t="s">
        <v>116</v>
      </c>
      <c r="XCP93" s="363" t="s">
        <v>116</v>
      </c>
      <c r="XCQ93" s="363" t="s">
        <v>116</v>
      </c>
      <c r="XCR93" s="363" t="s">
        <v>116</v>
      </c>
      <c r="XCS93" s="363" t="s">
        <v>116</v>
      </c>
      <c r="XCT93" s="363" t="s">
        <v>116</v>
      </c>
      <c r="XCU93" s="363" t="s">
        <v>116</v>
      </c>
      <c r="XCV93" s="363" t="s">
        <v>116</v>
      </c>
      <c r="XCW93" s="363" t="s">
        <v>116</v>
      </c>
      <c r="XCX93" s="363" t="s">
        <v>116</v>
      </c>
      <c r="XCY93" s="363" t="s">
        <v>116</v>
      </c>
      <c r="XCZ93" s="363" t="s">
        <v>116</v>
      </c>
      <c r="XDA93" s="363" t="s">
        <v>116</v>
      </c>
      <c r="XDB93" s="363" t="s">
        <v>116</v>
      </c>
      <c r="XDC93" s="363" t="s">
        <v>116</v>
      </c>
      <c r="XDD93" s="363" t="s">
        <v>116</v>
      </c>
      <c r="XDE93" s="363" t="s">
        <v>116</v>
      </c>
      <c r="XDF93" s="363" t="s">
        <v>116</v>
      </c>
      <c r="XDG93" s="363" t="s">
        <v>116</v>
      </c>
      <c r="XDH93" s="363" t="s">
        <v>116</v>
      </c>
      <c r="XDI93" s="363" t="s">
        <v>116</v>
      </c>
      <c r="XDJ93" s="363" t="s">
        <v>116</v>
      </c>
      <c r="XDK93" s="363" t="s">
        <v>116</v>
      </c>
      <c r="XDL93" s="363" t="s">
        <v>116</v>
      </c>
      <c r="XDM93" s="363" t="s">
        <v>116</v>
      </c>
      <c r="XDN93" s="363" t="s">
        <v>116</v>
      </c>
      <c r="XDO93" s="363" t="s">
        <v>116</v>
      </c>
      <c r="XDP93" s="363" t="s">
        <v>116</v>
      </c>
      <c r="XDQ93" s="363" t="s">
        <v>116</v>
      </c>
      <c r="XDR93" s="363" t="s">
        <v>116</v>
      </c>
      <c r="XDS93" s="363" t="s">
        <v>116</v>
      </c>
      <c r="XDT93" s="363" t="s">
        <v>116</v>
      </c>
      <c r="XDU93" s="363" t="s">
        <v>116</v>
      </c>
      <c r="XDV93" s="363" t="s">
        <v>116</v>
      </c>
      <c r="XDW93" s="363" t="s">
        <v>116</v>
      </c>
      <c r="XDX93" s="363" t="s">
        <v>116</v>
      </c>
      <c r="XDY93" s="363" t="s">
        <v>116</v>
      </c>
      <c r="XDZ93" s="363" t="s">
        <v>116</v>
      </c>
      <c r="XEA93" s="363" t="s">
        <v>116</v>
      </c>
      <c r="XEB93" s="363" t="s">
        <v>116</v>
      </c>
      <c r="XEC93" s="363" t="s">
        <v>116</v>
      </c>
      <c r="XED93" s="363" t="s">
        <v>116</v>
      </c>
      <c r="XEE93" s="363" t="s">
        <v>116</v>
      </c>
      <c r="XEF93" s="363" t="s">
        <v>116</v>
      </c>
      <c r="XEG93" s="363" t="s">
        <v>116</v>
      </c>
      <c r="XEH93" s="363" t="s">
        <v>116</v>
      </c>
      <c r="XEI93" s="363" t="s">
        <v>116</v>
      </c>
      <c r="XEJ93" s="363" t="s">
        <v>116</v>
      </c>
      <c r="XEK93" s="363" t="s">
        <v>116</v>
      </c>
      <c r="XEL93" s="363" t="s">
        <v>116</v>
      </c>
      <c r="XEM93" s="363" t="s">
        <v>116</v>
      </c>
      <c r="XEN93" s="363" t="s">
        <v>116</v>
      </c>
      <c r="XEO93" s="363" t="s">
        <v>116</v>
      </c>
      <c r="XEP93" s="363" t="s">
        <v>116</v>
      </c>
      <c r="XEQ93" s="363" t="s">
        <v>116</v>
      </c>
      <c r="XER93" s="363" t="s">
        <v>116</v>
      </c>
      <c r="XES93" s="363" t="s">
        <v>116</v>
      </c>
      <c r="XET93" s="363" t="s">
        <v>116</v>
      </c>
      <c r="XEU93" s="363" t="s">
        <v>116</v>
      </c>
      <c r="XEV93" s="363" t="s">
        <v>116</v>
      </c>
      <c r="XEW93" s="363" t="s">
        <v>116</v>
      </c>
      <c r="XEX93" s="363" t="s">
        <v>116</v>
      </c>
      <c r="XEY93" s="363" t="s">
        <v>116</v>
      </c>
      <c r="XEZ93" s="363" t="s">
        <v>116</v>
      </c>
      <c r="XFA93" s="363" t="s">
        <v>116</v>
      </c>
      <c r="XFB93" s="363" t="s">
        <v>116</v>
      </c>
      <c r="XFC93" s="363" t="s">
        <v>116</v>
      </c>
      <c r="XFD93" s="363" t="s">
        <v>116</v>
      </c>
    </row>
    <row r="94" spans="1:16384">
      <c r="A94" s="361" t="s">
        <v>121</v>
      </c>
    </row>
    <row r="95" spans="1:16384">
      <c r="A95" s="361" t="s">
        <v>122</v>
      </c>
    </row>
    <row r="96" spans="1:16384">
      <c r="A96" s="361" t="s">
        <v>123</v>
      </c>
    </row>
    <row r="97" spans="1:1">
      <c r="A97" s="361" t="s">
        <v>124</v>
      </c>
    </row>
    <row r="98" spans="1:1">
      <c r="A98" s="361" t="s">
        <v>125</v>
      </c>
    </row>
    <row r="99" spans="1:1">
      <c r="A99" s="361" t="s">
        <v>126</v>
      </c>
    </row>
    <row r="100" spans="1:1">
      <c r="A100" s="361" t="s">
        <v>127</v>
      </c>
    </row>
    <row r="101" spans="1:1">
      <c r="A101" s="361" t="s">
        <v>128</v>
      </c>
    </row>
    <row r="102" spans="1:1">
      <c r="A102" s="361" t="s">
        <v>129</v>
      </c>
    </row>
    <row r="103" spans="1:1" ht="12" customHeight="1">
      <c r="A103" s="361" t="s">
        <v>130</v>
      </c>
    </row>
    <row r="104" spans="1:1">
      <c r="A104" s="363"/>
    </row>
    <row r="105" spans="1:1">
      <c r="A105" s="360" t="s">
        <v>131</v>
      </c>
    </row>
    <row r="106" spans="1:1" ht="4.5" customHeight="1">
      <c r="A106" s="360"/>
    </row>
    <row r="107" spans="1:1">
      <c r="A107" s="361" t="s">
        <v>132</v>
      </c>
    </row>
    <row r="108" spans="1:1">
      <c r="A108" s="361" t="s">
        <v>133</v>
      </c>
    </row>
    <row r="109" spans="1:1">
      <c r="A109" s="361" t="s">
        <v>134</v>
      </c>
    </row>
    <row r="110" spans="1:1">
      <c r="A110" s="361" t="s">
        <v>135</v>
      </c>
    </row>
    <row r="111" spans="1:1">
      <c r="A111" s="361" t="s">
        <v>136</v>
      </c>
    </row>
    <row r="112" spans="1:1">
      <c r="A112" s="361" t="s">
        <v>137</v>
      </c>
    </row>
    <row r="113" spans="1:1">
      <c r="A113" s="361" t="s">
        <v>138</v>
      </c>
    </row>
    <row r="114" spans="1:1">
      <c r="A114" s="361" t="s">
        <v>139</v>
      </c>
    </row>
    <row r="115" spans="1:1">
      <c r="A115" s="361" t="s">
        <v>140</v>
      </c>
    </row>
    <row r="116" spans="1:1" ht="16.5" customHeight="1">
      <c r="A116" s="363"/>
    </row>
    <row r="117" spans="1:1">
      <c r="A117" s="360" t="s">
        <v>141</v>
      </c>
    </row>
    <row r="118" spans="1:1" ht="4.5" customHeight="1">
      <c r="A118" s="360"/>
    </row>
    <row r="119" spans="1:1">
      <c r="A119" s="361" t="s">
        <v>142</v>
      </c>
    </row>
    <row r="120" spans="1:1">
      <c r="A120" s="361" t="s">
        <v>143</v>
      </c>
    </row>
    <row r="121" spans="1:1" ht="13.5" customHeight="1">
      <c r="A121" s="361" t="s">
        <v>144</v>
      </c>
    </row>
    <row r="123" spans="1:1">
      <c r="A123" s="358" t="s">
        <v>145</v>
      </c>
    </row>
    <row r="124" spans="1:1" ht="9.75" customHeight="1">
      <c r="A124" s="358"/>
    </row>
    <row r="125" spans="1:1">
      <c r="A125" s="366" t="s">
        <v>146</v>
      </c>
    </row>
    <row r="126" spans="1:1" ht="6" customHeight="1">
      <c r="A126" s="366"/>
    </row>
    <row r="127" spans="1:1">
      <c r="A127" s="361" t="s">
        <v>147</v>
      </c>
    </row>
    <row r="128" spans="1:1">
      <c r="A128" s="361" t="s">
        <v>148</v>
      </c>
    </row>
    <row r="129" spans="1:1">
      <c r="A129" s="361" t="s">
        <v>149</v>
      </c>
    </row>
    <row r="130" spans="1:1">
      <c r="A130" s="361" t="s">
        <v>150</v>
      </c>
    </row>
    <row r="131" spans="1:1" ht="8.25" customHeight="1">
      <c r="A131" s="363"/>
    </row>
    <row r="132" spans="1:1">
      <c r="A132" s="366" t="s">
        <v>151</v>
      </c>
    </row>
    <row r="133" spans="1:1" ht="4.5" customHeight="1">
      <c r="A133" s="363"/>
    </row>
    <row r="134" spans="1:1">
      <c r="A134" s="361" t="s">
        <v>152</v>
      </c>
    </row>
    <row r="135" spans="1:1">
      <c r="A135" s="361" t="s">
        <v>153</v>
      </c>
    </row>
    <row r="136" spans="1:1">
      <c r="A136" s="361" t="s">
        <v>154</v>
      </c>
    </row>
    <row r="137" spans="1:1">
      <c r="A137" s="361" t="s">
        <v>155</v>
      </c>
    </row>
    <row r="138" spans="1:1">
      <c r="A138" s="361" t="s">
        <v>156</v>
      </c>
    </row>
    <row r="139" spans="1:1" ht="10.5" customHeight="1"/>
    <row r="140" spans="1:1" ht="14.25" customHeight="1">
      <c r="A140" s="367" t="s">
        <v>157</v>
      </c>
    </row>
    <row r="141" spans="1:1" ht="21.75" customHeight="1">
      <c r="A141" s="361" t="s">
        <v>158</v>
      </c>
    </row>
    <row r="142" spans="1:1">
      <c r="A142" s="361" t="s">
        <v>159</v>
      </c>
    </row>
    <row r="143" spans="1:1">
      <c r="A143" s="361" t="s">
        <v>160</v>
      </c>
    </row>
    <row r="144" spans="1:1">
      <c r="A144" s="361" t="s">
        <v>161</v>
      </c>
    </row>
    <row r="145" spans="1:1">
      <c r="A145" s="361" t="s">
        <v>162</v>
      </c>
    </row>
    <row r="146" spans="1:1">
      <c r="A146" s="361" t="s">
        <v>163</v>
      </c>
    </row>
    <row r="147" spans="1:1">
      <c r="A147" s="361" t="s">
        <v>164</v>
      </c>
    </row>
    <row r="148" spans="1:1">
      <c r="A148" s="361" t="s">
        <v>165</v>
      </c>
    </row>
    <row r="149" spans="1:1">
      <c r="A149" s="361" t="s">
        <v>166</v>
      </c>
    </row>
    <row r="150" spans="1:1" ht="7.5" customHeight="1">
      <c r="A150" s="365"/>
    </row>
    <row r="151" spans="1:1">
      <c r="A151" s="358" t="s">
        <v>167</v>
      </c>
    </row>
    <row r="152" spans="1:1" ht="10.5" customHeight="1"/>
    <row r="153" spans="1:1" ht="12" customHeight="1">
      <c r="A153" s="361" t="s">
        <v>168</v>
      </c>
    </row>
    <row r="154" spans="1:1" ht="12" customHeight="1">
      <c r="A154" s="361" t="s">
        <v>169</v>
      </c>
    </row>
    <row r="155" spans="1:1">
      <c r="A155" s="361" t="s">
        <v>170</v>
      </c>
    </row>
    <row r="156" spans="1:1">
      <c r="A156" s="361" t="s">
        <v>171</v>
      </c>
    </row>
    <row r="157" spans="1:1" ht="9" customHeight="1"/>
    <row r="159" spans="1:1">
      <c r="A159" s="355" t="s">
        <v>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3" location="'IV.2.1 AnálisisIng.Egr.Seg'!A1" display="IV.2.1  Análisis de Ingresos y Egresos por Seguros"/>
    <hyperlink ref="A94" location="'IV.2.2. Pagos SFS A'!A1" display="IV.2.2  Fondos Pagados Anualmente por Cuentas al SFS del RC"/>
    <hyperlink ref="A95" location="'IV.2.3.Pagos_SFS M'!A1" display="IV.2.3  Fondos Pagados Mensualmente por Cuentas al SFS del RC"/>
    <hyperlink ref="A96" location="'IV.2.4.Pagos x ARS 2'!A1" display="IV.2.4  Fondos Pagados a las ARS del SFS del RC"/>
    <hyperlink ref="A97" location="'IV.2.5.Pagos x ARS'!A1" display="IV.2.5  Fondos Pagados del RC a las ARS del SFS"/>
    <hyperlink ref="A98" location="'IV.2.6.INV_SFS x Entidad'!A1" display="IV.2.6 Distribución de las Inversiones de la Cuenta de la Salud por Instrumento"/>
    <hyperlink ref="A99" location="'IV.2.6.INV_SFS x Entidad'!A1" display="IV.2.7 Distribución de las Inversiones del SFS del RC"/>
    <hyperlink ref="A100" location="'IV.2.8.Aport. GOB. y Pagos RS'!A1" display="IV.2.8 Aportes del Gobierno Central y Pago a SENASA"/>
    <hyperlink ref="A101" location="'IV.2.9.Saldos RS mensual'!A1" display="IV.2.9 Aportes y Pagos Mensual del SFS en el RS"/>
    <hyperlink ref="A102" location="'IV.2.10 Pagos.SFS Pens.'!A1" display="IV.2.10 Pagos Anuales del SFSP Ley 1896-379"/>
    <hyperlink ref="A103" location="'IV.2.11.Pagos.SFS Pens.Mens.'!A1" display="IV.2.11 Pagos Mensuales del SFSP por ARS"/>
    <hyperlink ref="A107" location="IV.3.1.AnálisisIng.Eg.SVDS!A1" display="IV.3.1  Análisis de Ingresos y Egresos del SVDS"/>
    <hyperlink ref="A108" location="'IV.3.2.Pagos_ SVDS'!A1" display="IV.3.2 Dispersión Histórica del SVDS"/>
    <hyperlink ref="A109" location="'IV.3.3.Pagos anuales x cuentas'!A1" display="IV.3.3  Pago Anual al SVDS por Cuentas del SVDS"/>
    <hyperlink ref="A110" location="'IV.3.4.Pago Entidades'!A1" display="IV.3.4  Pagos a Entidades del Seguro de Vejez, Discapacidad y Sobrevivencia"/>
    <hyperlink ref="A111" location="'IV.3.5.Patrim. fp anual'!A1" display="IV.3.5  Patrimonio de los Fondos de Pensiones por Año"/>
    <hyperlink ref="A112" location="'IV.3.6.Cartera de inv fp'!A1" display="IV.3.6 Composición de la Cartera Total de Inversión de los Fondos de Pensiones por Tipo de Emisor"/>
    <hyperlink ref="A113" location="'IV.3.7. Comp. Cartera'!A1" display="IV.3.7 Composición de la Cartera Total de Inversión de los Fondos de Pensiones por Instrumento"/>
    <hyperlink ref="A114" location="'IV.3.8. Rent. nom. de los FP'!A1" display="IV.3.8  Rentabilidad Nominal Promedio de los Fondos de Pensiones"/>
    <hyperlink ref="A115" location="IV.3.9.Rentab.Real!A1" display="IV.3.9 Rentabilidad Promedio de los Fondos de Pensiones"/>
    <hyperlink ref="A119" location="'IV.4.1. Analisis '!A1" display="IV.4.1  Análisis del SRL"/>
    <hyperlink ref="A120" location="'IV.4.2.Pagos ARL A'!A1" display="IV.4.2 Pagos Anuales al ARL por Cuentas"/>
    <hyperlink ref="A121" location="'IV.4.3.Pagos_ARL M'!A1" display="IV.4.3 Pagos Mensuales por Cuentas al Seguro de Riesgo Laborales"/>
    <hyperlink ref="A127" location="'V.2.1.SUBSIDIO_SFS Def.'!A1" display="V.2.1  Definiciones Subsidios"/>
    <hyperlink ref="A128" location="V.2.2.Análisis!A1" display="V.2.2 Análisis de Subsidio de Matenidad, Lactancia y Enfermedad Común"/>
    <hyperlink ref="A129" location="' V.2.3.Benef. subsid '!A1" display="V.2.3 Afiliados Beneficiarios por Subsidios de Maternidad, Lactancia y Enfermedad Común"/>
    <hyperlink ref="A130" location="'V.2.4. Monto subsid (2)'!A1" display="V.2.4 Montos Aprobados en Millones de RD$ por Concepto de Subsidios por Maternidad, Lactancia y Enfermedad Común"/>
    <hyperlink ref="A134" location="'V.3.1. Def-Análisis pens.'!A1" display="V.3.1  Definiciones Subsidios SVDS"/>
    <hyperlink ref="A135" location="'V.3.1. Def-Análisis pens.'!A1" display="V.3.2 Análisis de Subsidio de SVDS"/>
    <hyperlink ref="A136" location="'V.3.2 Pensiones por año'!A1" display="V.3.3 Pensiones Otorgadas por Año del SVDS"/>
    <hyperlink ref="A137" location="'V.3.3.Pens.Disc. AFP'!A1" display="V.3.4 Monto de Pensión Promedio por Tipo de Discapacidad Según AFP"/>
    <hyperlink ref="A138" location="'V.3.4.Pensiones Sob.Disc'!A1" display="V.3.5 Pensión Promedio de Sobrevivencia y Discapacidad (RD$) del SVDS"/>
    <hyperlink ref="A141" location="'V.4.1.Def-Analisis   '!A1" display="V.4.1 Análisis de Beneficios de la Administradora de Riesgos Laborales"/>
    <hyperlink ref="A142" location="'V.4.2.NA. Reportes ARL'!A1" display="V.4.2 Reporte de Accidente Laborales y Enfermedades Profesionales"/>
    <hyperlink ref="A143" location="'V.4.3. NA.Cant. accid x región'!A1" display="V.4.3  Reporte de Accidente Laborales y Enfermedades Profesionales por Región"/>
    <hyperlink ref="A144" location="'V.4.4.NA.Cant. accid x Prov.)'!A1" display="V.4.4 Reporte de Accidentes Laborales y Enfermedades Profesionales por Provincia"/>
    <hyperlink ref="A145" location="'V.4.5.NA.Cant. accid x Proced.'!A1" display="V.4.5 Reporte de Accidentes Laborales y Enfermedades Profesionales por Zona de Procedencia"/>
    <hyperlink ref="A146" location="'V.4.6. NA.Cant. accid x sector'!A1" display="V.4.6 Reporte de Accidente Laborales y Enfermedades Profesionales por Tipo Sector"/>
    <hyperlink ref="A147" location="'V.4.7. Accid x sexo'!A1" display="V.4.7 Reporte de Accidentes Laborales y Enfermedades Profesionales por Sexo"/>
    <hyperlink ref="A148" location="'V.4.8. Accid x rango de edad'!A1" display="V.4.8 Reporte de Accidentes Laborales y Enfermedades Profesionales por Rango de Edad"/>
    <hyperlink ref="A149" location="'V.4.9.Accid x Escolaridad'!A1" display="V.4.9 Reporte de Accidentes Laborales y Enfermedades Profesionales por Nivel de Escolaridad"/>
    <hyperlink ref="A153" location="'VII.1. Analisis CBSS'!Área_de_impresión" display="VII.1 Analisis del Convenio Bilateral"/>
    <hyperlink ref="A154" location="'VII.2.CBSS Tram.'!Área_de_impresión" display="VII.2 Cantidad de Solicitudes por año y tipo de trámite"/>
    <hyperlink ref="A155" location="'VII.3.CBSS-Benef'!Área_de_impresión" display="VII.3 Cantidad de Solicitantes por Año y Tipo de Beneficio"/>
    <hyperlink ref="A156" location="'VII.4.CBSS-Tramit.'!Área_de_impresión" display="VII.4  Cantidad de Solicitudes y Tramitaciones Concluidas "/>
    <hyperlink ref="A151"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baseColWidth="10" defaultColWidth="11.42578125" defaultRowHeight="14.25"/>
  <cols>
    <col min="1" max="6" width="11.42578125" style="253"/>
    <col min="7" max="7" width="13.42578125" style="253" customWidth="1"/>
    <col min="8" max="8" width="15" style="253" customWidth="1"/>
    <col min="9" max="9" width="22.28515625" style="253" customWidth="1"/>
    <col min="10" max="10" width="11.42578125" style="253"/>
    <col min="11" max="11" width="31.7109375" style="253" customWidth="1"/>
    <col min="12" max="12" width="25.140625" style="253" customWidth="1"/>
    <col min="13" max="16384" width="11.42578125" style="253"/>
  </cols>
  <sheetData>
    <row r="7" spans="1:13">
      <c r="A7" s="1485" t="s">
        <v>667</v>
      </c>
      <c r="B7" s="1486"/>
      <c r="C7" s="1486"/>
      <c r="D7" s="1486"/>
      <c r="E7" s="1486"/>
      <c r="F7" s="1486"/>
      <c r="G7" s="1486"/>
      <c r="H7" s="1486"/>
      <c r="I7" s="1486"/>
      <c r="J7" s="1486"/>
      <c r="K7" s="1486"/>
      <c r="L7" s="1486"/>
      <c r="M7" s="1486"/>
    </row>
    <row r="8" spans="1:13">
      <c r="A8" s="1486"/>
      <c r="B8" s="1486"/>
      <c r="C8" s="1486"/>
      <c r="D8" s="1486"/>
      <c r="E8" s="1486"/>
      <c r="F8" s="1486"/>
      <c r="G8" s="1486"/>
      <c r="H8" s="1486"/>
      <c r="I8" s="1486"/>
      <c r="J8" s="1486"/>
      <c r="K8" s="1486"/>
      <c r="L8" s="1486"/>
      <c r="M8" s="1486"/>
    </row>
    <row r="9" spans="1:13">
      <c r="A9" s="1486"/>
      <c r="B9" s="1486"/>
      <c r="C9" s="1486"/>
      <c r="D9" s="1486"/>
      <c r="E9" s="1486"/>
      <c r="F9" s="1486"/>
      <c r="G9" s="1486"/>
      <c r="H9" s="1486"/>
      <c r="I9" s="1486"/>
      <c r="J9" s="1486"/>
      <c r="K9" s="1486"/>
      <c r="L9" s="1486"/>
      <c r="M9" s="1486"/>
    </row>
    <row r="10" spans="1:13">
      <c r="A10" s="1486"/>
      <c r="B10" s="1486"/>
      <c r="C10" s="1486"/>
      <c r="D10" s="1486"/>
      <c r="E10" s="1486"/>
      <c r="F10" s="1486"/>
      <c r="G10" s="1486"/>
      <c r="H10" s="1486"/>
      <c r="I10" s="1486"/>
      <c r="J10" s="1486"/>
      <c r="K10" s="1486"/>
      <c r="L10" s="1486"/>
      <c r="M10" s="1486"/>
    </row>
    <row r="11" spans="1:13">
      <c r="A11" s="1486"/>
      <c r="B11" s="1486"/>
      <c r="C11" s="1486"/>
      <c r="D11" s="1486"/>
      <c r="E11" s="1486"/>
      <c r="F11" s="1486"/>
      <c r="G11" s="1486"/>
      <c r="H11" s="1486"/>
      <c r="I11" s="1486"/>
      <c r="J11" s="1486"/>
      <c r="K11" s="1486"/>
      <c r="L11" s="1486"/>
      <c r="M11" s="1486"/>
    </row>
    <row r="12" spans="1:13">
      <c r="A12" s="1486"/>
      <c r="B12" s="1486"/>
      <c r="C12" s="1486"/>
      <c r="D12" s="1486"/>
      <c r="E12" s="1486"/>
      <c r="F12" s="1486"/>
      <c r="G12" s="1486"/>
      <c r="H12" s="1486"/>
      <c r="I12" s="1486"/>
      <c r="J12" s="1486"/>
      <c r="K12" s="1486"/>
      <c r="L12" s="1486"/>
      <c r="M12" s="1486"/>
    </row>
    <row r="13" spans="1:13">
      <c r="A13" s="1486"/>
      <c r="B13" s="1486"/>
      <c r="C13" s="1486"/>
      <c r="D13" s="1486"/>
      <c r="E13" s="1486"/>
      <c r="F13" s="1486"/>
      <c r="G13" s="1486"/>
      <c r="H13" s="1486"/>
      <c r="I13" s="1486"/>
      <c r="J13" s="1486"/>
      <c r="K13" s="1486"/>
      <c r="L13" s="1486"/>
      <c r="M13" s="1486"/>
    </row>
    <row r="14" spans="1:13">
      <c r="A14" s="1486"/>
      <c r="B14" s="1486"/>
      <c r="C14" s="1486"/>
      <c r="D14" s="1486"/>
      <c r="E14" s="1486"/>
      <c r="F14" s="1486"/>
      <c r="G14" s="1486"/>
      <c r="H14" s="1486"/>
      <c r="I14" s="1486"/>
      <c r="J14" s="1486"/>
      <c r="K14" s="1486"/>
      <c r="L14" s="1486"/>
      <c r="M14" s="1486"/>
    </row>
    <row r="15" spans="1:13">
      <c r="A15" s="1486"/>
      <c r="B15" s="1486"/>
      <c r="C15" s="1486"/>
      <c r="D15" s="1486"/>
      <c r="E15" s="1486"/>
      <c r="F15" s="1486"/>
      <c r="G15" s="1486"/>
      <c r="H15" s="1486"/>
      <c r="I15" s="1486"/>
      <c r="J15" s="1486"/>
      <c r="K15" s="1486"/>
      <c r="L15" s="1486"/>
      <c r="M15" s="1486"/>
    </row>
    <row r="16" spans="1:13">
      <c r="A16" s="1486"/>
      <c r="B16" s="1486"/>
      <c r="C16" s="1486"/>
      <c r="D16" s="1486"/>
      <c r="E16" s="1486"/>
      <c r="F16" s="1486"/>
      <c r="G16" s="1486"/>
      <c r="H16" s="1486"/>
      <c r="I16" s="1486"/>
      <c r="J16" s="1486"/>
      <c r="K16" s="1486"/>
      <c r="L16" s="1486"/>
      <c r="M16" s="1486"/>
    </row>
    <row r="17" spans="1:13">
      <c r="A17" s="1486"/>
      <c r="B17" s="1486"/>
      <c r="C17" s="1486"/>
      <c r="D17" s="1486"/>
      <c r="E17" s="1486"/>
      <c r="F17" s="1486"/>
      <c r="G17" s="1486"/>
      <c r="H17" s="1486"/>
      <c r="I17" s="1486"/>
      <c r="J17" s="1486"/>
      <c r="K17" s="1486"/>
      <c r="L17" s="1486"/>
      <c r="M17" s="1486"/>
    </row>
    <row r="18" spans="1:13">
      <c r="A18" s="1486"/>
      <c r="B18" s="1486"/>
      <c r="C18" s="1486"/>
      <c r="D18" s="1486"/>
      <c r="E18" s="1486"/>
      <c r="F18" s="1486"/>
      <c r="G18" s="1486"/>
      <c r="H18" s="1486"/>
      <c r="I18" s="1486"/>
      <c r="J18" s="1486"/>
      <c r="K18" s="1486"/>
      <c r="L18" s="1486"/>
      <c r="M18" s="1486"/>
    </row>
    <row r="19" spans="1:13">
      <c r="A19" s="1486"/>
      <c r="B19" s="1486"/>
      <c r="C19" s="1486"/>
      <c r="D19" s="1486"/>
      <c r="E19" s="1486"/>
      <c r="F19" s="1486"/>
      <c r="G19" s="1486"/>
      <c r="H19" s="1486"/>
      <c r="I19" s="1486"/>
      <c r="J19" s="1486"/>
      <c r="K19" s="1486"/>
      <c r="L19" s="1486"/>
      <c r="M19" s="1486"/>
    </row>
    <row r="20" spans="1:13">
      <c r="A20" s="1486"/>
      <c r="B20" s="1486"/>
      <c r="C20" s="1486"/>
      <c r="D20" s="1486"/>
      <c r="E20" s="1486"/>
      <c r="F20" s="1486"/>
      <c r="G20" s="1486"/>
      <c r="H20" s="1486"/>
      <c r="I20" s="1486"/>
      <c r="J20" s="1486"/>
      <c r="K20" s="1486"/>
      <c r="L20" s="1486"/>
      <c r="M20" s="1486"/>
    </row>
    <row r="21" spans="1:13">
      <c r="A21" s="1486"/>
      <c r="B21" s="1486"/>
      <c r="C21" s="1486"/>
      <c r="D21" s="1486"/>
      <c r="E21" s="1486"/>
      <c r="F21" s="1486"/>
      <c r="G21" s="1486"/>
      <c r="H21" s="1486"/>
      <c r="I21" s="1486"/>
      <c r="J21" s="1486"/>
      <c r="K21" s="1486"/>
      <c r="L21" s="1486"/>
      <c r="M21" s="1486"/>
    </row>
    <row r="22" spans="1:13">
      <c r="A22" s="1486"/>
      <c r="B22" s="1486"/>
      <c r="C22" s="1486"/>
      <c r="D22" s="1486"/>
      <c r="E22" s="1486"/>
      <c r="F22" s="1486"/>
      <c r="G22" s="1486"/>
      <c r="H22" s="1486"/>
      <c r="I22" s="1486"/>
      <c r="J22" s="1486"/>
      <c r="K22" s="1486"/>
      <c r="L22" s="1486"/>
      <c r="M22" s="1486"/>
    </row>
    <row r="23" spans="1:13">
      <c r="A23" s="1486"/>
      <c r="B23" s="1486"/>
      <c r="C23" s="1486"/>
      <c r="D23" s="1486"/>
      <c r="E23" s="1486"/>
      <c r="F23" s="1486"/>
      <c r="G23" s="1486"/>
      <c r="H23" s="1486"/>
      <c r="I23" s="1486"/>
      <c r="J23" s="1486"/>
      <c r="K23" s="1486"/>
      <c r="L23" s="1486"/>
      <c r="M23" s="1486"/>
    </row>
    <row r="24" spans="1:13">
      <c r="A24" s="1486"/>
      <c r="B24" s="1486"/>
      <c r="C24" s="1486"/>
      <c r="D24" s="1486"/>
      <c r="E24" s="1486"/>
      <c r="F24" s="1486"/>
      <c r="G24" s="1486"/>
      <c r="H24" s="1486"/>
      <c r="I24" s="1486"/>
      <c r="J24" s="1486"/>
      <c r="K24" s="1486"/>
      <c r="L24" s="1486"/>
      <c r="M24" s="1486"/>
    </row>
    <row r="25" spans="1:13">
      <c r="A25" s="1486"/>
      <c r="B25" s="1486"/>
      <c r="C25" s="1486"/>
      <c r="D25" s="1486"/>
      <c r="E25" s="1486"/>
      <c r="F25" s="1486"/>
      <c r="G25" s="1486"/>
      <c r="H25" s="1486"/>
      <c r="I25" s="1486"/>
      <c r="J25" s="1486"/>
      <c r="K25" s="1486"/>
      <c r="L25" s="1486"/>
      <c r="M25" s="1486"/>
    </row>
    <row r="26" spans="1:13">
      <c r="A26" s="1486"/>
      <c r="B26" s="1486"/>
      <c r="C26" s="1486"/>
      <c r="D26" s="1486"/>
      <c r="E26" s="1486"/>
      <c r="F26" s="1486"/>
      <c r="G26" s="1486"/>
      <c r="H26" s="1486"/>
      <c r="I26" s="1486"/>
      <c r="J26" s="1486"/>
      <c r="K26" s="1486"/>
      <c r="L26" s="1486"/>
      <c r="M26" s="1486"/>
    </row>
    <row r="27" spans="1:13">
      <c r="A27" s="1486"/>
      <c r="B27" s="1486"/>
      <c r="C27" s="1486"/>
      <c r="D27" s="1486"/>
      <c r="E27" s="1486"/>
      <c r="F27" s="1486"/>
      <c r="G27" s="1486"/>
      <c r="H27" s="1486"/>
      <c r="I27" s="1486"/>
      <c r="J27" s="1486"/>
      <c r="K27" s="1486"/>
      <c r="L27" s="1486"/>
      <c r="M27" s="1486"/>
    </row>
    <row r="28" spans="1:13">
      <c r="A28" s="1486"/>
      <c r="B28" s="1486"/>
      <c r="C28" s="1486"/>
      <c r="D28" s="1486"/>
      <c r="E28" s="1486"/>
      <c r="F28" s="1486"/>
      <c r="G28" s="1486"/>
      <c r="H28" s="1486"/>
      <c r="I28" s="1486"/>
      <c r="J28" s="1486"/>
      <c r="K28" s="1486"/>
      <c r="L28" s="1486"/>
      <c r="M28" s="1486"/>
    </row>
    <row r="29" spans="1:13">
      <c r="A29" s="1486"/>
      <c r="B29" s="1486"/>
      <c r="C29" s="1486"/>
      <c r="D29" s="1486"/>
      <c r="E29" s="1486"/>
      <c r="F29" s="1486"/>
      <c r="G29" s="1486"/>
      <c r="H29" s="1486"/>
      <c r="I29" s="1486"/>
      <c r="J29" s="1486"/>
      <c r="K29" s="1486"/>
      <c r="L29" s="1486"/>
      <c r="M29" s="1486"/>
    </row>
    <row r="30" spans="1:13">
      <c r="A30" s="1486"/>
      <c r="B30" s="1486"/>
      <c r="C30" s="1486"/>
      <c r="D30" s="1486"/>
      <c r="E30" s="1486"/>
      <c r="F30" s="1486"/>
      <c r="G30" s="1486"/>
      <c r="H30" s="1486"/>
      <c r="I30" s="1486"/>
      <c r="J30" s="1486"/>
      <c r="K30" s="1486"/>
      <c r="L30" s="1486"/>
      <c r="M30" s="1486"/>
    </row>
    <row r="31" spans="1:13">
      <c r="A31" s="1486"/>
      <c r="B31" s="1486"/>
      <c r="C31" s="1486"/>
      <c r="D31" s="1486"/>
      <c r="E31" s="1486"/>
      <c r="F31" s="1486"/>
      <c r="G31" s="1486"/>
      <c r="H31" s="1486"/>
      <c r="I31" s="1486"/>
      <c r="J31" s="1486"/>
      <c r="K31" s="1486"/>
      <c r="L31" s="1486"/>
      <c r="M31" s="1486"/>
    </row>
    <row r="32" spans="1:13">
      <c r="A32" s="1486"/>
      <c r="B32" s="1486"/>
      <c r="C32" s="1486"/>
      <c r="D32" s="1486"/>
      <c r="E32" s="1486"/>
      <c r="F32" s="1486"/>
      <c r="G32" s="1486"/>
      <c r="H32" s="1486"/>
      <c r="I32" s="1486"/>
      <c r="J32" s="1486"/>
      <c r="K32" s="1486"/>
      <c r="L32" s="1486"/>
      <c r="M32" s="1486"/>
    </row>
    <row r="33" spans="1:13">
      <c r="A33" s="1486"/>
      <c r="B33" s="1486"/>
      <c r="C33" s="1486"/>
      <c r="D33" s="1486"/>
      <c r="E33" s="1486"/>
      <c r="F33" s="1486"/>
      <c r="G33" s="1486"/>
      <c r="H33" s="1486"/>
      <c r="I33" s="1486"/>
      <c r="J33" s="1486"/>
      <c r="K33" s="1486"/>
      <c r="L33" s="1486"/>
      <c r="M33" s="1486"/>
    </row>
    <row r="34" spans="1:13">
      <c r="A34" s="1486"/>
      <c r="B34" s="1486"/>
      <c r="C34" s="1486"/>
      <c r="D34" s="1486"/>
      <c r="E34" s="1486"/>
      <c r="F34" s="1486"/>
      <c r="G34" s="1486"/>
      <c r="H34" s="1486"/>
      <c r="I34" s="1486"/>
      <c r="J34" s="1486"/>
      <c r="K34" s="1486"/>
      <c r="L34" s="1486"/>
      <c r="M34" s="1486"/>
    </row>
    <row r="35" spans="1:13">
      <c r="A35" s="1486"/>
      <c r="B35" s="1486"/>
      <c r="C35" s="1486"/>
      <c r="D35" s="1486"/>
      <c r="E35" s="1486"/>
      <c r="F35" s="1486"/>
      <c r="G35" s="1486"/>
      <c r="H35" s="1486"/>
      <c r="I35" s="1486"/>
      <c r="J35" s="1486"/>
      <c r="K35" s="1486"/>
      <c r="L35" s="1486"/>
      <c r="M35" s="1486"/>
    </row>
    <row r="36" spans="1:13">
      <c r="A36" s="1486"/>
      <c r="B36" s="1486"/>
      <c r="C36" s="1486"/>
      <c r="D36" s="1486"/>
      <c r="E36" s="1486"/>
      <c r="F36" s="1486"/>
      <c r="G36" s="1486"/>
      <c r="H36" s="1486"/>
      <c r="I36" s="1486"/>
      <c r="J36" s="1486"/>
      <c r="K36" s="1486"/>
      <c r="L36" s="1486"/>
      <c r="M36" s="1486"/>
    </row>
    <row r="37" spans="1:13" ht="41.25" customHeight="1">
      <c r="A37" s="1486"/>
      <c r="B37" s="1486"/>
      <c r="C37" s="1486"/>
      <c r="D37" s="1486"/>
      <c r="E37" s="1486"/>
      <c r="F37" s="1486"/>
      <c r="G37" s="1486"/>
      <c r="H37" s="1486"/>
      <c r="I37" s="1486"/>
      <c r="J37" s="1486"/>
      <c r="K37" s="1486"/>
      <c r="L37" s="1486"/>
      <c r="M37" s="1486"/>
    </row>
    <row r="38" spans="1:13">
      <c r="A38" s="1486"/>
      <c r="B38" s="1486"/>
      <c r="C38" s="1486"/>
      <c r="D38" s="1486"/>
      <c r="E38" s="1486"/>
      <c r="F38" s="1486"/>
      <c r="G38" s="1486"/>
      <c r="H38" s="1486"/>
      <c r="I38" s="1486"/>
      <c r="J38" s="1486"/>
      <c r="K38" s="1486"/>
      <c r="L38" s="1486"/>
      <c r="M38" s="1486"/>
    </row>
    <row r="39" spans="1:13">
      <c r="A39" s="1486"/>
      <c r="B39" s="1486"/>
      <c r="C39" s="1486"/>
      <c r="D39" s="1486"/>
      <c r="E39" s="1486"/>
      <c r="F39" s="1486"/>
      <c r="G39" s="1486"/>
      <c r="H39" s="1486"/>
      <c r="I39" s="1486"/>
      <c r="J39" s="1486"/>
      <c r="K39" s="1486"/>
      <c r="L39" s="1486"/>
      <c r="M39" s="1486"/>
    </row>
    <row r="40" spans="1:13">
      <c r="A40" s="1486"/>
      <c r="B40" s="1486"/>
      <c r="C40" s="1486"/>
      <c r="D40" s="1486"/>
      <c r="E40" s="1486"/>
      <c r="F40" s="1486"/>
      <c r="G40" s="1486"/>
      <c r="H40" s="1486"/>
      <c r="I40" s="1486"/>
      <c r="J40" s="1486"/>
      <c r="K40" s="1486"/>
      <c r="L40" s="1486"/>
      <c r="M40" s="1486"/>
    </row>
    <row r="41" spans="1:13">
      <c r="A41" s="1486"/>
      <c r="B41" s="1486"/>
      <c r="C41" s="1486"/>
      <c r="D41" s="1486"/>
      <c r="E41" s="1486"/>
      <c r="F41" s="1486"/>
      <c r="G41" s="1486"/>
      <c r="H41" s="1486"/>
      <c r="I41" s="1486"/>
      <c r="J41" s="1486"/>
      <c r="K41" s="1486"/>
      <c r="L41" s="1486"/>
      <c r="M41" s="1486"/>
    </row>
    <row r="42" spans="1:13">
      <c r="A42" s="1486"/>
      <c r="B42" s="1486"/>
      <c r="C42" s="1486"/>
      <c r="D42" s="1486"/>
      <c r="E42" s="1486"/>
      <c r="F42" s="1486"/>
      <c r="G42" s="1486"/>
      <c r="H42" s="1486"/>
      <c r="I42" s="1486"/>
      <c r="J42" s="1486"/>
      <c r="K42" s="1486"/>
      <c r="L42" s="1486"/>
      <c r="M42" s="1486"/>
    </row>
    <row r="43" spans="1:13">
      <c r="A43" s="1486"/>
      <c r="B43" s="1486"/>
      <c r="C43" s="1486"/>
      <c r="D43" s="1486"/>
      <c r="E43" s="1486"/>
      <c r="F43" s="1486"/>
      <c r="G43" s="1486"/>
      <c r="H43" s="1486"/>
      <c r="I43" s="1486"/>
      <c r="J43" s="1486"/>
      <c r="K43" s="1486"/>
      <c r="L43" s="1486"/>
      <c r="M43" s="1486"/>
    </row>
    <row r="44" spans="1:13" ht="60" customHeight="1">
      <c r="A44" s="1486"/>
      <c r="B44" s="1486"/>
      <c r="C44" s="1486"/>
      <c r="D44" s="1486"/>
      <c r="E44" s="1486"/>
      <c r="F44" s="1486"/>
      <c r="G44" s="1486"/>
      <c r="H44" s="1486"/>
      <c r="I44" s="1486"/>
      <c r="J44" s="1486"/>
      <c r="K44" s="1486"/>
      <c r="L44" s="1486"/>
      <c r="M44" s="1486"/>
    </row>
    <row r="45" spans="1:13">
      <c r="A45" s="1486"/>
      <c r="B45" s="1486"/>
      <c r="C45" s="1486"/>
      <c r="D45" s="1486"/>
      <c r="E45" s="1486"/>
      <c r="F45" s="1486"/>
      <c r="G45" s="1486"/>
      <c r="H45" s="1486"/>
      <c r="I45" s="1486"/>
      <c r="J45" s="1486"/>
      <c r="K45" s="1486"/>
      <c r="L45" s="1486"/>
      <c r="M45" s="1486"/>
    </row>
    <row r="46" spans="1:13">
      <c r="A46" s="1486"/>
      <c r="B46" s="1486"/>
      <c r="C46" s="1486"/>
      <c r="D46" s="1486"/>
      <c r="E46" s="1486"/>
      <c r="F46" s="1486"/>
      <c r="G46" s="1486"/>
      <c r="H46" s="1486"/>
      <c r="I46" s="1486"/>
      <c r="J46" s="1486"/>
      <c r="K46" s="1486"/>
      <c r="L46" s="1486"/>
      <c r="M46" s="1486"/>
    </row>
    <row r="47" spans="1:13" ht="73.5" customHeight="1">
      <c r="A47" s="1486"/>
      <c r="B47" s="1486"/>
      <c r="C47" s="1486"/>
      <c r="D47" s="1486"/>
      <c r="E47" s="1486"/>
      <c r="F47" s="1486"/>
      <c r="G47" s="1486"/>
      <c r="H47" s="1486"/>
      <c r="I47" s="1486"/>
      <c r="J47" s="1486"/>
      <c r="K47" s="1486"/>
      <c r="L47" s="1486"/>
      <c r="M47" s="1486"/>
    </row>
    <row r="48" spans="1:13" ht="73.5" customHeight="1">
      <c r="A48" s="1486"/>
      <c r="B48" s="1486"/>
      <c r="C48" s="1486"/>
      <c r="D48" s="1486"/>
      <c r="E48" s="1486"/>
      <c r="F48" s="1486"/>
      <c r="G48" s="1486"/>
      <c r="H48" s="1486"/>
      <c r="I48" s="1486"/>
      <c r="J48" s="1486"/>
      <c r="K48" s="1486"/>
      <c r="L48" s="1486"/>
      <c r="M48" s="1486"/>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Normal="100" zoomScaleSheetLayoutView="100" workbookViewId="0">
      <selection activeCell="J23" sqref="J23"/>
    </sheetView>
  </sheetViews>
  <sheetFormatPr baseColWidth="10" defaultColWidth="11.42578125" defaultRowHeight="14.25"/>
  <cols>
    <col min="1" max="1" width="11.42578125" style="253"/>
    <col min="2" max="2" width="22.28515625" style="253" customWidth="1"/>
    <col min="3" max="3" width="22.140625" style="253" customWidth="1"/>
    <col min="4" max="4" width="20.42578125" style="253" customWidth="1"/>
    <col min="5" max="5" width="12.85546875" style="253" customWidth="1"/>
    <col min="6" max="6" width="13.85546875" style="253" customWidth="1"/>
    <col min="7" max="7" width="14.28515625" style="253" customWidth="1"/>
    <col min="8" max="8" width="5" style="253" customWidth="1"/>
    <col min="9" max="16384" width="11.42578125" style="253"/>
  </cols>
  <sheetData>
    <row r="4" spans="1:7" ht="25.5" customHeight="1"/>
    <row r="5" spans="1:7" ht="17.25" customHeight="1">
      <c r="A5" s="1487" t="s">
        <v>937</v>
      </c>
      <c r="B5" s="1488"/>
      <c r="C5" s="1488"/>
      <c r="D5" s="1488"/>
      <c r="E5" s="1488"/>
      <c r="F5" s="1488"/>
      <c r="G5" s="1488"/>
    </row>
    <row r="6" spans="1:7" ht="17.25" customHeight="1">
      <c r="A6" s="1488"/>
      <c r="B6" s="1488"/>
      <c r="C6" s="1488"/>
      <c r="D6" s="1488"/>
      <c r="E6" s="1488"/>
      <c r="F6" s="1488"/>
      <c r="G6" s="1488"/>
    </row>
    <row r="7" spans="1:7" ht="17.25" customHeight="1">
      <c r="A7" s="1488"/>
      <c r="B7" s="1488"/>
      <c r="C7" s="1488"/>
      <c r="D7" s="1488"/>
      <c r="E7" s="1488"/>
      <c r="F7" s="1488"/>
      <c r="G7" s="1488"/>
    </row>
    <row r="8" spans="1:7" ht="17.25" customHeight="1">
      <c r="A8" s="1488"/>
      <c r="B8" s="1488"/>
      <c r="C8" s="1488"/>
      <c r="D8" s="1488"/>
      <c r="E8" s="1488"/>
      <c r="F8" s="1488"/>
      <c r="G8" s="1488"/>
    </row>
    <row r="9" spans="1:7" ht="17.25" customHeight="1">
      <c r="A9" s="1488"/>
      <c r="B9" s="1488"/>
      <c r="C9" s="1488"/>
      <c r="D9" s="1488"/>
      <c r="E9" s="1488"/>
      <c r="F9" s="1488"/>
      <c r="G9" s="1488"/>
    </row>
    <row r="10" spans="1:7" ht="17.25" customHeight="1">
      <c r="A10" s="1488"/>
      <c r="B10" s="1488"/>
      <c r="C10" s="1488"/>
      <c r="D10" s="1488"/>
      <c r="E10" s="1488"/>
      <c r="F10" s="1488"/>
      <c r="G10" s="1488"/>
    </row>
    <row r="11" spans="1:7">
      <c r="A11" s="1488"/>
      <c r="B11" s="1488"/>
      <c r="C11" s="1488"/>
      <c r="D11" s="1488"/>
      <c r="E11" s="1488"/>
      <c r="F11" s="1488"/>
      <c r="G11" s="1488"/>
    </row>
    <row r="12" spans="1:7" ht="17.25" customHeight="1">
      <c r="A12" s="1488"/>
      <c r="B12" s="1488"/>
      <c r="C12" s="1488"/>
      <c r="D12" s="1488"/>
      <c r="E12" s="1488"/>
      <c r="F12" s="1488"/>
      <c r="G12" s="1488"/>
    </row>
    <row r="13" spans="1:7" ht="17.25" customHeight="1">
      <c r="A13" s="1488"/>
      <c r="B13" s="1488"/>
      <c r="C13" s="1488"/>
      <c r="D13" s="1488"/>
      <c r="E13" s="1488"/>
      <c r="F13" s="1488"/>
      <c r="G13" s="1488"/>
    </row>
    <row r="14" spans="1:7" ht="17.25" customHeight="1">
      <c r="A14" s="1488"/>
      <c r="B14" s="1488"/>
      <c r="C14" s="1488"/>
      <c r="D14" s="1488"/>
      <c r="E14" s="1488"/>
      <c r="F14" s="1488"/>
      <c r="G14" s="1488"/>
    </row>
    <row r="15" spans="1:7" ht="17.25" customHeight="1">
      <c r="A15" s="1488"/>
      <c r="B15" s="1488"/>
      <c r="C15" s="1488"/>
      <c r="D15" s="1488"/>
      <c r="E15" s="1488"/>
      <c r="F15" s="1488"/>
      <c r="G15" s="1488"/>
    </row>
    <row r="16" spans="1:7" ht="17.25" customHeight="1">
      <c r="A16" s="1488"/>
      <c r="B16" s="1488"/>
      <c r="C16" s="1488"/>
      <c r="D16" s="1488"/>
      <c r="E16" s="1488"/>
      <c r="F16" s="1488"/>
      <c r="G16" s="1488"/>
    </row>
    <row r="17" spans="1:7" ht="17.25" customHeight="1">
      <c r="A17" s="1488"/>
      <c r="B17" s="1488"/>
      <c r="C17" s="1488"/>
      <c r="D17" s="1488"/>
      <c r="E17" s="1488"/>
      <c r="F17" s="1488"/>
      <c r="G17" s="1488"/>
    </row>
    <row r="18" spans="1:7" ht="17.25" customHeight="1">
      <c r="A18" s="1488"/>
      <c r="B18" s="1488"/>
      <c r="C18" s="1488"/>
      <c r="D18" s="1488"/>
      <c r="E18" s="1488"/>
      <c r="F18" s="1488"/>
      <c r="G18" s="1488"/>
    </row>
    <row r="19" spans="1:7" ht="17.25" customHeight="1">
      <c r="A19" s="1488"/>
      <c r="B19" s="1488"/>
      <c r="C19" s="1488"/>
      <c r="D19" s="1488"/>
      <c r="E19" s="1488"/>
      <c r="F19" s="1488"/>
      <c r="G19" s="1488"/>
    </row>
    <row r="20" spans="1:7" ht="17.25" customHeight="1">
      <c r="A20" s="1488"/>
      <c r="B20" s="1488"/>
      <c r="C20" s="1488"/>
      <c r="D20" s="1488"/>
      <c r="E20" s="1488"/>
      <c r="F20" s="1488"/>
      <c r="G20" s="1488"/>
    </row>
    <row r="21" spans="1:7" ht="17.25" customHeight="1">
      <c r="A21" s="1488"/>
      <c r="B21" s="1488"/>
      <c r="C21" s="1488"/>
      <c r="D21" s="1488"/>
      <c r="E21" s="1488"/>
      <c r="F21" s="1488"/>
      <c r="G21" s="1488"/>
    </row>
    <row r="22" spans="1:7" ht="17.25" customHeight="1">
      <c r="A22" s="1488"/>
      <c r="B22" s="1488"/>
      <c r="C22" s="1488"/>
      <c r="D22" s="1488"/>
      <c r="E22" s="1488"/>
      <c r="F22" s="1488"/>
      <c r="G22" s="1488"/>
    </row>
    <row r="23" spans="1:7" ht="17.25" customHeight="1">
      <c r="A23" s="1488"/>
      <c r="B23" s="1488"/>
      <c r="C23" s="1488"/>
      <c r="D23" s="1488"/>
      <c r="E23" s="1488"/>
      <c r="F23" s="1488"/>
      <c r="G23" s="1488"/>
    </row>
    <row r="24" spans="1:7" ht="17.25" customHeight="1">
      <c r="A24" s="1488"/>
      <c r="B24" s="1488"/>
      <c r="C24" s="1488"/>
      <c r="D24" s="1488"/>
      <c r="E24" s="1488"/>
      <c r="F24" s="1488"/>
      <c r="G24" s="1488"/>
    </row>
    <row r="25" spans="1:7" ht="17.25" customHeight="1">
      <c r="A25" s="1488"/>
      <c r="B25" s="1488"/>
      <c r="C25" s="1488"/>
      <c r="D25" s="1488"/>
      <c r="E25" s="1488"/>
      <c r="F25" s="1488"/>
      <c r="G25" s="1488"/>
    </row>
    <row r="26" spans="1:7" ht="39.75" customHeight="1">
      <c r="A26" s="1488"/>
      <c r="B26" s="1488"/>
      <c r="C26" s="1488"/>
      <c r="D26" s="1488"/>
      <c r="E26" s="1488"/>
      <c r="F26" s="1488"/>
      <c r="G26" s="1488"/>
    </row>
    <row r="27" spans="1:7" ht="17.25" customHeight="1"/>
    <row r="28" spans="1:7" ht="17.25" customHeight="1"/>
    <row r="29" spans="1:7" ht="15" customHeight="1"/>
    <row r="30" spans="1:7" ht="14.25" customHeight="1"/>
    <row r="31" spans="1:7" ht="14.25" customHeight="1"/>
    <row r="35" spans="5:5">
      <c r="E35" s="285"/>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249977111117893"/>
    <pageSetUpPr fitToPage="1"/>
  </sheetPr>
  <dimension ref="A1:N49"/>
  <sheetViews>
    <sheetView showGridLines="0" view="pageBreakPreview" zoomScale="55" zoomScaleNormal="100" zoomScaleSheetLayoutView="55" zoomScalePageLayoutView="40" workbookViewId="0">
      <selection activeCell="G12" sqref="G12"/>
    </sheetView>
  </sheetViews>
  <sheetFormatPr baseColWidth="10" defaultColWidth="11.42578125" defaultRowHeight="14.25"/>
  <cols>
    <col min="1" max="1" width="26.28515625" style="269" customWidth="1"/>
    <col min="2" max="2" width="36.5703125" style="269" customWidth="1"/>
    <col min="3" max="3" width="30.140625" style="269" customWidth="1"/>
    <col min="4" max="4" width="29.42578125" style="269" customWidth="1"/>
    <col min="5" max="5" width="39.140625" style="269" customWidth="1"/>
    <col min="6" max="6" width="33.85546875" style="269" customWidth="1"/>
    <col min="7" max="7" width="36" style="269" customWidth="1"/>
    <col min="8" max="8" width="30.85546875" style="293" customWidth="1"/>
    <col min="9" max="9" width="46.140625" style="269" customWidth="1"/>
    <col min="10" max="10" width="24.140625" style="269" hidden="1" customWidth="1"/>
    <col min="11" max="11" width="23.85546875" style="269" hidden="1" customWidth="1"/>
    <col min="12" max="12" width="0" style="269" hidden="1" customWidth="1"/>
    <col min="13" max="13" width="11.42578125" style="269"/>
    <col min="14" max="14" width="17.42578125" style="269" customWidth="1"/>
    <col min="15" max="16" width="11.42578125" style="269"/>
    <col min="17" max="17" width="12.5703125" style="269" customWidth="1"/>
    <col min="18" max="19" width="18" style="269" bestFit="1" customWidth="1"/>
    <col min="20" max="20" width="12.5703125" style="269" customWidth="1"/>
    <col min="21" max="21" width="21.42578125" style="269" bestFit="1" customWidth="1"/>
    <col min="22" max="22" width="2.42578125" style="269" bestFit="1" customWidth="1"/>
    <col min="23" max="23" width="8.7109375" style="269" bestFit="1" customWidth="1"/>
    <col min="24" max="16384" width="11.42578125" style="269"/>
  </cols>
  <sheetData>
    <row r="1" spans="1:14" s="437" customFormat="1" ht="104.25" customHeight="1">
      <c r="A1" s="1489" t="s">
        <v>668</v>
      </c>
      <c r="B1" s="1489"/>
      <c r="C1" s="1489"/>
      <c r="D1" s="1489"/>
      <c r="E1" s="1489"/>
      <c r="F1" s="1489"/>
      <c r="G1" s="1489"/>
      <c r="H1" s="1489"/>
      <c r="I1" s="1489"/>
      <c r="J1" s="1489"/>
      <c r="K1" s="1489"/>
      <c r="L1" s="1489"/>
    </row>
    <row r="2" spans="1:14" s="437" customFormat="1" ht="42" customHeight="1">
      <c r="A2" s="1427" t="str">
        <f>+'Resumen '!O4</f>
        <v>Período:  Diciembre 2008 - Marzo 2025</v>
      </c>
      <c r="B2" s="1427"/>
      <c r="C2" s="1427"/>
      <c r="D2" s="1427"/>
      <c r="E2" s="1427"/>
      <c r="F2" s="1427"/>
      <c r="G2" s="1427"/>
      <c r="H2" s="1427"/>
      <c r="I2" s="1427"/>
      <c r="J2" s="1427"/>
      <c r="K2" s="1427"/>
      <c r="L2" s="1427"/>
    </row>
    <row r="3" spans="1:14" s="253" customFormat="1" ht="24" customHeight="1">
      <c r="H3" s="286"/>
    </row>
    <row r="4" spans="1:14" s="253" customFormat="1" ht="58.5" customHeight="1">
      <c r="A4" s="712" t="s">
        <v>413</v>
      </c>
      <c r="B4" s="631" t="s">
        <v>669</v>
      </c>
      <c r="C4" s="713" t="s">
        <v>670</v>
      </c>
      <c r="D4" s="631" t="s">
        <v>671</v>
      </c>
      <c r="E4" s="287"/>
      <c r="F4" s="287"/>
      <c r="G4" s="287"/>
      <c r="H4" s="287"/>
      <c r="I4" s="287"/>
      <c r="N4" s="289"/>
    </row>
    <row r="5" spans="1:14" s="253" customFormat="1" ht="27.75" customHeight="1">
      <c r="A5" s="628" t="s">
        <v>537</v>
      </c>
      <c r="B5" s="823">
        <v>1566047</v>
      </c>
      <c r="C5" s="629">
        <v>1188229</v>
      </c>
      <c r="D5" s="630"/>
      <c r="E5" s="287"/>
      <c r="F5" s="287"/>
      <c r="G5" s="287"/>
      <c r="H5" s="287"/>
      <c r="I5" s="287"/>
      <c r="J5" s="287"/>
      <c r="K5" s="288"/>
      <c r="L5" s="288"/>
      <c r="N5" s="289"/>
    </row>
    <row r="6" spans="1:14" s="253" customFormat="1" ht="27.75" customHeight="1">
      <c r="A6" s="628" t="s">
        <v>538</v>
      </c>
      <c r="B6" s="823">
        <v>1560994</v>
      </c>
      <c r="C6" s="629">
        <v>1227725</v>
      </c>
      <c r="D6" s="714">
        <f>C6/C5-1</f>
        <v>3.323938399079629E-2</v>
      </c>
      <c r="E6" s="284"/>
      <c r="F6" s="284"/>
      <c r="G6" s="284"/>
      <c r="H6" s="284"/>
      <c r="I6" s="284"/>
      <c r="K6" s="288"/>
      <c r="L6" s="288"/>
      <c r="N6" s="289"/>
    </row>
    <row r="7" spans="1:14" s="253" customFormat="1" ht="27.75" customHeight="1">
      <c r="A7" s="628" t="s">
        <v>539</v>
      </c>
      <c r="B7" s="823">
        <v>1631129</v>
      </c>
      <c r="C7" s="629">
        <v>1299087</v>
      </c>
      <c r="D7" s="714">
        <f t="shared" ref="D7:D17" si="0">C7/C6-1</f>
        <v>5.8125394530534225E-2</v>
      </c>
      <c r="E7" s="287"/>
      <c r="F7" s="287"/>
      <c r="G7" s="287"/>
      <c r="H7" s="287"/>
      <c r="I7" s="287"/>
      <c r="K7" s="288"/>
      <c r="L7" s="288"/>
      <c r="N7" s="289"/>
    </row>
    <row r="8" spans="1:14" s="253" customFormat="1" ht="27.75" customHeight="1">
      <c r="A8" s="628" t="s">
        <v>540</v>
      </c>
      <c r="B8" s="823">
        <v>1686216</v>
      </c>
      <c r="C8" s="629">
        <v>1367790</v>
      </c>
      <c r="D8" s="714">
        <f t="shared" si="0"/>
        <v>5.2885603504615242E-2</v>
      </c>
      <c r="J8" s="290"/>
      <c r="K8" s="288"/>
      <c r="L8" s="288"/>
      <c r="N8" s="289"/>
    </row>
    <row r="9" spans="1:14" s="253" customFormat="1" ht="27.75" customHeight="1">
      <c r="A9" s="628" t="s">
        <v>541</v>
      </c>
      <c r="B9" s="823">
        <v>1716228</v>
      </c>
      <c r="C9" s="629">
        <v>1430273</v>
      </c>
      <c r="D9" s="714">
        <f t="shared" si="0"/>
        <v>4.5681720147098703E-2</v>
      </c>
      <c r="J9" s="263"/>
      <c r="K9" s="288"/>
      <c r="L9" s="288"/>
      <c r="N9" s="289"/>
    </row>
    <row r="10" spans="1:14" s="253" customFormat="1" ht="27.75" customHeight="1">
      <c r="A10" s="628" t="s">
        <v>542</v>
      </c>
      <c r="B10" s="823">
        <v>1769801</v>
      </c>
      <c r="C10" s="629">
        <v>1530322</v>
      </c>
      <c r="D10" s="714">
        <f t="shared" si="0"/>
        <v>6.9950981386071032E-2</v>
      </c>
      <c r="E10" s="287"/>
      <c r="F10" s="287"/>
      <c r="G10" s="287"/>
      <c r="H10" s="287"/>
      <c r="I10" s="287"/>
      <c r="J10" s="263"/>
      <c r="K10" s="288"/>
      <c r="L10" s="288"/>
      <c r="N10" s="289"/>
    </row>
    <row r="11" spans="1:14" s="253" customFormat="1" ht="27.75" customHeight="1">
      <c r="A11" s="628" t="s">
        <v>543</v>
      </c>
      <c r="B11" s="823">
        <v>1853784.4208326</v>
      </c>
      <c r="C11" s="823">
        <f>+'II.3. Empl x sector '!J11</f>
        <v>1651202</v>
      </c>
      <c r="D11" s="714">
        <f t="shared" si="0"/>
        <v>7.8989911927032308E-2</v>
      </c>
      <c r="E11" s="287"/>
      <c r="F11" s="287"/>
      <c r="G11" s="287"/>
      <c r="H11" s="287"/>
      <c r="I11" s="287"/>
      <c r="J11" s="290"/>
      <c r="K11" s="288"/>
      <c r="L11" s="288"/>
      <c r="N11" s="289"/>
    </row>
    <row r="12" spans="1:14" s="253" customFormat="1" ht="27.75" customHeight="1">
      <c r="A12" s="628" t="s">
        <v>544</v>
      </c>
      <c r="B12" s="823">
        <v>1939410.7036625701</v>
      </c>
      <c r="C12" s="823">
        <f>+'II.3. Empl x sector '!J12</f>
        <v>1759458</v>
      </c>
      <c r="D12" s="714">
        <f t="shared" si="0"/>
        <v>6.5561936092616069E-2</v>
      </c>
      <c r="E12" s="287"/>
      <c r="F12" s="287"/>
      <c r="G12" s="287"/>
      <c r="H12" s="287"/>
      <c r="I12" s="287"/>
      <c r="J12" s="290"/>
      <c r="K12" s="288"/>
      <c r="L12" s="288"/>
      <c r="N12" s="289"/>
    </row>
    <row r="13" spans="1:14" s="253" customFormat="1" ht="27.75" customHeight="1">
      <c r="A13" s="628" t="s">
        <v>545</v>
      </c>
      <c r="B13" s="823">
        <v>2012995.43601726</v>
      </c>
      <c r="C13" s="823">
        <v>1888238</v>
      </c>
      <c r="D13" s="714">
        <f t="shared" si="0"/>
        <v>7.3192994660855826E-2</v>
      </c>
      <c r="E13" s="287"/>
      <c r="F13" s="287"/>
      <c r="G13" s="287"/>
      <c r="H13" s="287"/>
      <c r="I13" s="287"/>
      <c r="J13" s="290"/>
      <c r="K13" s="288"/>
      <c r="L13" s="288"/>
      <c r="N13" s="289"/>
    </row>
    <row r="14" spans="1:14" s="253" customFormat="1" ht="27.75" customHeight="1">
      <c r="A14" s="628" t="s">
        <v>546</v>
      </c>
      <c r="B14" s="823">
        <v>2050906.62490762</v>
      </c>
      <c r="C14" s="823">
        <v>2038807</v>
      </c>
      <c r="D14" s="714">
        <f t="shared" si="0"/>
        <v>7.9740477630468209E-2</v>
      </c>
      <c r="E14" s="287"/>
      <c r="F14" s="287"/>
      <c r="G14" s="287"/>
      <c r="H14" s="287"/>
      <c r="I14" s="287"/>
      <c r="J14" s="290"/>
      <c r="K14" s="288"/>
      <c r="L14" s="288"/>
      <c r="N14" s="291"/>
    </row>
    <row r="15" spans="1:14" s="253" customFormat="1" ht="27.75" customHeight="1">
      <c r="A15" s="628" t="s">
        <v>495</v>
      </c>
      <c r="B15" s="823">
        <v>2202518.1965998798</v>
      </c>
      <c r="C15" s="823">
        <v>2173990</v>
      </c>
      <c r="D15" s="714">
        <f t="shared" si="0"/>
        <v>6.6304951866459128E-2</v>
      </c>
      <c r="E15" s="287"/>
      <c r="F15" s="287"/>
      <c r="H15" s="286"/>
      <c r="I15" s="287"/>
      <c r="J15" s="287"/>
      <c r="K15" s="288"/>
      <c r="L15" s="288"/>
      <c r="N15" s="292"/>
    </row>
    <row r="16" spans="1:14" s="253" customFormat="1" ht="27.75" customHeight="1">
      <c r="A16" s="628" t="s">
        <v>496</v>
      </c>
      <c r="B16" s="823">
        <v>2299463.3115164302</v>
      </c>
      <c r="C16" s="823">
        <v>2255713</v>
      </c>
      <c r="D16" s="714">
        <f t="shared" si="0"/>
        <v>3.7591249269775862E-2</v>
      </c>
      <c r="E16" s="287"/>
      <c r="F16" s="287"/>
      <c r="H16" s="286"/>
      <c r="I16" s="287"/>
      <c r="J16" s="287"/>
      <c r="K16" s="288"/>
      <c r="L16" s="288"/>
      <c r="N16" s="292"/>
    </row>
    <row r="17" spans="1:14" s="253" customFormat="1" ht="27.75" customHeight="1">
      <c r="A17" s="628" t="s">
        <v>497</v>
      </c>
      <c r="B17" s="823">
        <v>2045876.3979077199</v>
      </c>
      <c r="C17" s="823">
        <v>2117050</v>
      </c>
      <c r="D17" s="714">
        <f t="shared" si="0"/>
        <v>-6.1471915975126246E-2</v>
      </c>
      <c r="E17" s="287"/>
      <c r="F17" s="287"/>
      <c r="H17" s="286"/>
      <c r="I17" s="287"/>
      <c r="J17" s="287"/>
      <c r="K17" s="288"/>
      <c r="L17" s="288"/>
      <c r="N17" s="292"/>
    </row>
    <row r="18" spans="1:14" s="253" customFormat="1" ht="27.75" customHeight="1">
      <c r="A18" s="628" t="s">
        <v>498</v>
      </c>
      <c r="B18" s="823">
        <v>2170910.4636014798</v>
      </c>
      <c r="C18" s="823">
        <v>2311186</v>
      </c>
      <c r="D18" s="714">
        <f>C18/C17-1</f>
        <v>9.1701187973831422E-2</v>
      </c>
      <c r="E18" s="287"/>
      <c r="F18" s="287"/>
      <c r="H18" s="286"/>
      <c r="I18" s="287"/>
      <c r="J18" s="287"/>
      <c r="K18" s="288"/>
      <c r="L18" s="288"/>
      <c r="N18" s="292"/>
    </row>
    <row r="19" spans="1:14" s="253" customFormat="1" ht="27.75" customHeight="1">
      <c r="A19" s="715" t="s">
        <v>499</v>
      </c>
      <c r="B19" s="823">
        <v>2253696.5098291901</v>
      </c>
      <c r="C19" s="823">
        <v>2405039</v>
      </c>
      <c r="D19" s="716">
        <v>4.0608155293429427E-2</v>
      </c>
      <c r="E19" s="287"/>
      <c r="F19" s="287"/>
      <c r="G19" s="287"/>
      <c r="H19" s="286"/>
      <c r="I19" s="287"/>
      <c r="J19" s="287"/>
      <c r="K19" s="288"/>
      <c r="L19" s="288"/>
    </row>
    <row r="20" spans="1:14" s="253" customFormat="1" ht="27.75" customHeight="1">
      <c r="A20" s="715" t="s">
        <v>500</v>
      </c>
      <c r="B20" s="823">
        <v>2308209.4335936001</v>
      </c>
      <c r="C20" s="823">
        <v>2445968</v>
      </c>
      <c r="D20" s="716">
        <f>C20/C19-1</f>
        <v>1.7018019250415461E-2</v>
      </c>
      <c r="E20" s="287"/>
      <c r="F20" s="287"/>
      <c r="G20" s="287"/>
      <c r="H20" s="286"/>
      <c r="I20" s="287"/>
      <c r="J20" s="287"/>
      <c r="K20" s="288"/>
      <c r="L20" s="288"/>
    </row>
    <row r="21" spans="1:14" s="253" customFormat="1" ht="27.75" customHeight="1">
      <c r="A21" s="715" t="s">
        <v>501</v>
      </c>
      <c r="B21" s="823">
        <v>2445484</v>
      </c>
      <c r="C21" s="823">
        <v>2515541</v>
      </c>
      <c r="D21" s="716">
        <f>C21/C20-1</f>
        <v>2.8443953477723438E-2</v>
      </c>
      <c r="E21" s="287"/>
      <c r="F21" s="287"/>
      <c r="G21" s="287"/>
      <c r="H21" s="286"/>
      <c r="I21" s="287"/>
      <c r="J21" s="287"/>
      <c r="K21" s="288"/>
      <c r="L21" s="288"/>
    </row>
    <row r="22" spans="1:14" s="253" customFormat="1" ht="27.75" customHeight="1">
      <c r="A22" s="715" t="str">
        <f>+'Resumen '!O6</f>
        <v>Mar.2025</v>
      </c>
      <c r="B22" s="823">
        <f>+'Resumen '!B65</f>
        <v>2445484</v>
      </c>
      <c r="C22" s="823">
        <f>+'Resumen '!D14</f>
        <v>2530849</v>
      </c>
      <c r="D22" s="716">
        <f>C22/C18-1</f>
        <v>9.5043410612559942E-2</v>
      </c>
      <c r="E22" s="287"/>
      <c r="F22" s="287"/>
      <c r="G22" s="287"/>
      <c r="H22" s="286"/>
      <c r="I22" s="287"/>
      <c r="J22" s="287"/>
      <c r="K22" s="288"/>
      <c r="L22" s="288"/>
    </row>
    <row r="23" spans="1:14" s="253" customFormat="1" ht="64.5" customHeight="1">
      <c r="A23" s="1490" t="s">
        <v>936</v>
      </c>
      <c r="B23" s="1491"/>
      <c r="C23" s="1491"/>
      <c r="D23" s="1492"/>
      <c r="E23" s="287"/>
      <c r="F23" s="287"/>
      <c r="G23" s="287"/>
      <c r="H23" s="286"/>
      <c r="I23" s="287"/>
      <c r="J23" s="287"/>
      <c r="K23" s="288"/>
      <c r="L23" s="288"/>
    </row>
    <row r="24" spans="1:14" s="253" customFormat="1" ht="18">
      <c r="A24" s="1493"/>
      <c r="B24" s="1493"/>
      <c r="C24" s="1493"/>
      <c r="D24" s="1493"/>
      <c r="E24" s="287"/>
      <c r="F24" s="287"/>
      <c r="G24" s="287"/>
      <c r="H24" s="286"/>
      <c r="I24" s="287"/>
      <c r="J24" s="287"/>
      <c r="L24" s="287"/>
    </row>
    <row r="25" spans="1:14" s="253" customFormat="1">
      <c r="B25" s="287"/>
      <c r="C25" s="287"/>
      <c r="D25" s="287"/>
      <c r="E25" s="287"/>
      <c r="F25" s="287"/>
      <c r="G25" s="287"/>
      <c r="H25" s="286"/>
      <c r="I25" s="287"/>
      <c r="J25" s="287"/>
      <c r="K25" s="287"/>
      <c r="L25" s="287"/>
    </row>
    <row r="26" spans="1:14" s="253" customFormat="1">
      <c r="B26" s="287"/>
      <c r="C26" s="287"/>
      <c r="D26" s="287"/>
      <c r="E26" s="287"/>
      <c r="F26" s="287"/>
      <c r="G26" s="287"/>
      <c r="H26" s="286"/>
      <c r="I26" s="287"/>
      <c r="J26" s="287"/>
      <c r="K26" s="287"/>
      <c r="L26" s="287"/>
    </row>
    <row r="27" spans="1:14" s="253" customFormat="1">
      <c r="B27" s="287"/>
      <c r="C27" s="287"/>
      <c r="D27" s="287"/>
      <c r="E27" s="287"/>
      <c r="F27" s="287"/>
      <c r="G27" s="287"/>
      <c r="H27" s="286"/>
      <c r="I27" s="287"/>
      <c r="J27" s="287"/>
      <c r="K27" s="287"/>
      <c r="L27" s="287"/>
    </row>
    <row r="28" spans="1:14" s="253" customFormat="1">
      <c r="B28" s="287"/>
      <c r="C28" s="287"/>
      <c r="D28" s="287"/>
      <c r="E28" s="287"/>
      <c r="F28" s="287"/>
      <c r="G28" s="287"/>
      <c r="H28" s="286"/>
      <c r="I28" s="287"/>
      <c r="J28" s="287"/>
      <c r="K28" s="287"/>
      <c r="L28" s="287"/>
    </row>
    <row r="29" spans="1:14" s="253" customFormat="1">
      <c r="B29" s="287"/>
      <c r="C29" s="287"/>
      <c r="D29" s="287"/>
      <c r="E29" s="287"/>
      <c r="F29" s="287"/>
      <c r="G29" s="287"/>
      <c r="H29" s="286"/>
      <c r="I29" s="287"/>
      <c r="J29" s="287"/>
      <c r="K29" s="287"/>
      <c r="L29" s="287"/>
    </row>
    <row r="30" spans="1:14" s="253" customFormat="1">
      <c r="B30" s="287"/>
      <c r="C30" s="287"/>
      <c r="D30" s="287"/>
      <c r="E30" s="287"/>
      <c r="F30" s="287"/>
      <c r="G30" s="287"/>
      <c r="H30" s="286"/>
      <c r="I30" s="287"/>
      <c r="J30" s="287"/>
      <c r="K30" s="287"/>
      <c r="L30" s="287"/>
    </row>
    <row r="31" spans="1:14" s="253" customFormat="1">
      <c r="B31" s="287"/>
      <c r="C31" s="287"/>
      <c r="D31" s="287"/>
      <c r="E31" s="287"/>
      <c r="F31" s="287"/>
      <c r="G31" s="287"/>
      <c r="H31" s="286"/>
      <c r="I31" s="287"/>
      <c r="J31" s="287"/>
      <c r="K31" s="287"/>
      <c r="L31" s="287"/>
    </row>
    <row r="32" spans="1:14" s="253" customFormat="1">
      <c r="B32" s="287"/>
      <c r="C32" s="287"/>
      <c r="D32" s="287"/>
      <c r="E32" s="287"/>
      <c r="F32" s="287"/>
      <c r="G32" s="287"/>
      <c r="H32" s="286"/>
      <c r="I32" s="287"/>
      <c r="J32" s="287"/>
      <c r="K32" s="287"/>
      <c r="L32" s="287"/>
    </row>
    <row r="33" spans="1:12" s="253" customFormat="1">
      <c r="B33" s="287"/>
      <c r="C33" s="287"/>
      <c r="D33" s="287"/>
      <c r="E33" s="287"/>
      <c r="F33" s="287"/>
      <c r="G33" s="287"/>
      <c r="H33" s="286"/>
      <c r="I33" s="287"/>
      <c r="J33" s="287"/>
      <c r="K33" s="287"/>
      <c r="L33" s="287"/>
    </row>
    <row r="34" spans="1:12" s="253" customFormat="1">
      <c r="B34" s="287"/>
      <c r="C34" s="287"/>
      <c r="D34" s="287"/>
      <c r="E34" s="287"/>
      <c r="F34" s="287"/>
      <c r="G34" s="287"/>
      <c r="H34" s="286"/>
      <c r="I34" s="287"/>
      <c r="J34" s="287"/>
      <c r="K34" s="287"/>
      <c r="L34" s="287"/>
    </row>
    <row r="35" spans="1:12" s="253" customFormat="1">
      <c r="B35" s="287"/>
      <c r="C35" s="287"/>
      <c r="D35" s="287"/>
      <c r="E35" s="287"/>
      <c r="F35" s="287"/>
      <c r="G35" s="287"/>
      <c r="H35" s="286"/>
      <c r="I35" s="287"/>
      <c r="J35" s="287"/>
      <c r="K35" s="287"/>
      <c r="L35" s="287"/>
    </row>
    <row r="36" spans="1:12" s="253" customFormat="1">
      <c r="B36" s="287"/>
      <c r="C36" s="287"/>
      <c r="D36" s="287"/>
      <c r="E36" s="287"/>
      <c r="F36" s="287"/>
      <c r="G36" s="287"/>
      <c r="H36" s="286"/>
      <c r="I36" s="287"/>
      <c r="J36" s="287"/>
      <c r="K36" s="287"/>
      <c r="L36" s="287"/>
    </row>
    <row r="37" spans="1:12" s="253" customFormat="1">
      <c r="B37" s="287"/>
      <c r="C37" s="287"/>
      <c r="D37" s="287"/>
      <c r="E37" s="287"/>
      <c r="F37" s="287"/>
      <c r="G37" s="287"/>
      <c r="H37" s="286"/>
      <c r="I37" s="287"/>
      <c r="J37" s="287"/>
      <c r="K37" s="287"/>
      <c r="L37" s="287"/>
    </row>
    <row r="38" spans="1:12" s="253" customFormat="1">
      <c r="B38" s="287"/>
      <c r="C38" s="287"/>
      <c r="D38" s="287"/>
      <c r="E38" s="287"/>
      <c r="F38" s="287"/>
      <c r="G38" s="287"/>
      <c r="H38" s="286"/>
      <c r="I38" s="287"/>
      <c r="J38" s="287"/>
      <c r="K38" s="287"/>
      <c r="L38" s="287"/>
    </row>
    <row r="39" spans="1:12" s="253" customFormat="1">
      <c r="B39" s="287"/>
      <c r="C39" s="287"/>
      <c r="D39" s="287"/>
      <c r="E39" s="287"/>
      <c r="F39" s="287"/>
      <c r="G39" s="287"/>
      <c r="H39" s="286"/>
      <c r="I39" s="287"/>
      <c r="J39" s="287"/>
      <c r="K39" s="287"/>
      <c r="L39" s="287"/>
    </row>
    <row r="40" spans="1:12" s="253" customFormat="1">
      <c r="B40" s="287"/>
      <c r="C40" s="287"/>
      <c r="D40" s="287"/>
      <c r="E40" s="287"/>
      <c r="F40" s="287"/>
      <c r="G40" s="287"/>
      <c r="H40" s="286"/>
      <c r="I40" s="287"/>
      <c r="J40" s="287"/>
      <c r="K40" s="287"/>
      <c r="L40" s="287"/>
    </row>
    <row r="41" spans="1:12" s="253" customFormat="1">
      <c r="B41" s="287"/>
      <c r="C41" s="287"/>
      <c r="D41" s="287"/>
      <c r="H41" s="286"/>
    </row>
    <row r="42" spans="1:12" s="253" customFormat="1">
      <c r="B42" s="287"/>
      <c r="C42" s="287"/>
      <c r="D42" s="287"/>
      <c r="H42" s="286"/>
    </row>
    <row r="43" spans="1:12" s="253" customFormat="1">
      <c r="B43" s="287"/>
      <c r="C43" s="287"/>
      <c r="D43" s="287"/>
      <c r="H43" s="286"/>
    </row>
    <row r="44" spans="1:12" s="253" customFormat="1">
      <c r="H44" s="286"/>
    </row>
    <row r="45" spans="1:12" s="253" customFormat="1">
      <c r="H45" s="286"/>
    </row>
    <row r="46" spans="1:12" s="253" customFormat="1">
      <c r="H46" s="286"/>
    </row>
    <row r="47" spans="1:12">
      <c r="A47" s="253"/>
      <c r="B47" s="253"/>
      <c r="C47" s="253"/>
      <c r="D47" s="253"/>
    </row>
    <row r="48" spans="1:12">
      <c r="A48" s="253"/>
      <c r="B48" s="253"/>
      <c r="C48" s="253"/>
      <c r="D48" s="253"/>
    </row>
    <row r="49" spans="1:4" ht="57.75" customHeight="1">
      <c r="A49" s="253"/>
      <c r="B49" s="253"/>
      <c r="C49" s="253"/>
      <c r="D49" s="253"/>
    </row>
  </sheetData>
  <mergeCells count="4">
    <mergeCell ref="A1:L1"/>
    <mergeCell ref="A23:D23"/>
    <mergeCell ref="A24:D24"/>
    <mergeCell ref="A2:L2"/>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0" tint="-0.249977111117893"/>
    <pageSetUpPr fitToPage="1"/>
  </sheetPr>
  <dimension ref="A1:V59"/>
  <sheetViews>
    <sheetView showGridLines="0" view="pageBreakPreview" topLeftCell="A7" zoomScale="25" zoomScaleNormal="100" zoomScaleSheetLayoutView="25" workbookViewId="0">
      <selection activeCell="R40" sqref="R40"/>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3" max="15" width="15.140625" customWidth="1"/>
    <col min="16" max="16" width="20.85546875" customWidth="1"/>
    <col min="19" max="22" width="0" hidden="1" customWidth="1"/>
  </cols>
  <sheetData>
    <row r="1" spans="1:22" s="436" customFormat="1" ht="190.5" customHeight="1">
      <c r="A1" s="1494" t="s">
        <v>672</v>
      </c>
      <c r="B1" s="1494"/>
      <c r="C1" s="1494"/>
      <c r="D1" s="1494"/>
      <c r="E1" s="1494"/>
      <c r="F1" s="1494"/>
      <c r="G1" s="1494"/>
      <c r="H1" s="1494"/>
      <c r="I1" s="1494"/>
      <c r="J1" s="1494"/>
      <c r="K1" s="1494"/>
    </row>
    <row r="2" spans="1:22" s="436" customFormat="1" ht="70.5" customHeight="1">
      <c r="A2" s="1498" t="str">
        <f>+'Resumen '!O3</f>
        <v>Período: Marzo 2025</v>
      </c>
      <c r="B2" s="1498"/>
      <c r="C2" s="1498"/>
      <c r="D2" s="1498"/>
      <c r="E2" s="1498"/>
      <c r="F2" s="1498"/>
      <c r="G2" s="1498"/>
      <c r="H2" s="1498"/>
      <c r="I2" s="1498"/>
      <c r="J2" s="1498"/>
      <c r="K2" s="1498"/>
    </row>
    <row r="3" spans="1:22" ht="22.5" customHeight="1"/>
    <row r="4" spans="1:22" ht="133.5" customHeight="1">
      <c r="A4" s="749" t="s">
        <v>673</v>
      </c>
      <c r="B4" s="1243" t="s">
        <v>674</v>
      </c>
      <c r="C4" s="1243" t="s">
        <v>222</v>
      </c>
      <c r="D4" s="1243" t="s">
        <v>262</v>
      </c>
      <c r="E4" s="1243" t="s">
        <v>675</v>
      </c>
      <c r="F4" s="1243" t="s">
        <v>263</v>
      </c>
      <c r="G4" s="1244" t="s">
        <v>676</v>
      </c>
      <c r="H4" s="8"/>
    </row>
    <row r="5" spans="1:22" s="35" customFormat="1" ht="37.5">
      <c r="A5" s="750" t="s">
        <v>677</v>
      </c>
      <c r="B5" s="751">
        <f>+D5+F5</f>
        <v>44921</v>
      </c>
      <c r="C5" s="752">
        <f t="shared" ref="C5:C20" si="0">+B5/$B$21</f>
        <v>1.7749379753592569E-2</v>
      </c>
      <c r="D5" s="753">
        <f>+'Resumen '!F51</f>
        <v>26732</v>
      </c>
      <c r="E5" s="754">
        <f>D5/B5</f>
        <v>0.59508915651922267</v>
      </c>
      <c r="F5" s="753">
        <f>+'Resumen '!G51</f>
        <v>18189</v>
      </c>
      <c r="G5" s="755">
        <f>+F5/B5</f>
        <v>0.40491084348077738</v>
      </c>
      <c r="H5" s="50"/>
      <c r="I5" s="740"/>
      <c r="J5" s="740"/>
      <c r="K5" s="740"/>
      <c r="S5" s="1496" t="s">
        <v>678</v>
      </c>
      <c r="T5" s="1497"/>
      <c r="U5" s="1497"/>
    </row>
    <row r="6" spans="1:22" s="35" customFormat="1" ht="37.5">
      <c r="A6" s="750" t="s">
        <v>226</v>
      </c>
      <c r="B6" s="751">
        <f t="shared" ref="B6:B20" si="1">+D6+F6</f>
        <v>296194</v>
      </c>
      <c r="C6" s="752">
        <f t="shared" si="0"/>
        <v>0.11703345399113103</v>
      </c>
      <c r="D6" s="753">
        <f>+'Resumen '!F52</f>
        <v>159821</v>
      </c>
      <c r="E6" s="754">
        <f t="shared" ref="E6:E21" si="2">D6/B6</f>
        <v>0.53958216574272266</v>
      </c>
      <c r="F6" s="753">
        <f>+'Resumen '!G52</f>
        <v>136373</v>
      </c>
      <c r="G6" s="755">
        <f t="shared" ref="G6:G21" si="3">+F6/B6</f>
        <v>0.46041783425727734</v>
      </c>
      <c r="H6" s="50"/>
      <c r="I6" s="113"/>
      <c r="J6" s="113"/>
      <c r="K6" s="113"/>
      <c r="S6" s="25" t="s">
        <v>679</v>
      </c>
      <c r="T6" s="25" t="s">
        <v>262</v>
      </c>
      <c r="U6" s="25" t="s">
        <v>263</v>
      </c>
    </row>
    <row r="7" spans="1:22" s="35" customFormat="1" ht="37.5">
      <c r="A7" s="750" t="s">
        <v>228</v>
      </c>
      <c r="B7" s="751">
        <f t="shared" si="1"/>
        <v>373783</v>
      </c>
      <c r="C7" s="752">
        <f t="shared" si="0"/>
        <v>0.14769075515765659</v>
      </c>
      <c r="D7" s="753">
        <f>+'Resumen '!F53</f>
        <v>192425</v>
      </c>
      <c r="E7" s="754">
        <f t="shared" si="2"/>
        <v>0.51480404405764846</v>
      </c>
      <c r="F7" s="753">
        <f>+'Resumen '!G53</f>
        <v>181358</v>
      </c>
      <c r="G7" s="755">
        <f t="shared" si="3"/>
        <v>0.4851959559423516</v>
      </c>
      <c r="H7" s="50"/>
      <c r="I7" s="113"/>
      <c r="J7" s="113"/>
      <c r="K7" s="113"/>
      <c r="S7" s="756" t="s">
        <v>677</v>
      </c>
      <c r="T7" s="757">
        <v>13968</v>
      </c>
      <c r="U7" s="757">
        <f>8829*-1</f>
        <v>-8829</v>
      </c>
    </row>
    <row r="8" spans="1:22" s="35" customFormat="1" ht="37.5">
      <c r="A8" s="750" t="s">
        <v>230</v>
      </c>
      <c r="B8" s="751">
        <f t="shared" si="1"/>
        <v>390678</v>
      </c>
      <c r="C8" s="752">
        <f t="shared" si="0"/>
        <v>0.15436638060982699</v>
      </c>
      <c r="D8" s="753">
        <f>+'Resumen '!F54</f>
        <v>199770</v>
      </c>
      <c r="E8" s="754">
        <f t="shared" si="2"/>
        <v>0.51134182114170745</v>
      </c>
      <c r="F8" s="753">
        <f>+'Resumen '!G54</f>
        <v>190908</v>
      </c>
      <c r="G8" s="755">
        <f t="shared" si="3"/>
        <v>0.48865817885829249</v>
      </c>
      <c r="H8" s="50"/>
      <c r="I8" s="113"/>
      <c r="J8" s="113"/>
      <c r="K8" s="113"/>
      <c r="S8" s="756" t="s">
        <v>226</v>
      </c>
      <c r="T8" s="757">
        <v>94691</v>
      </c>
      <c r="U8" s="757">
        <f>65301*-1</f>
        <v>-65301</v>
      </c>
    </row>
    <row r="9" spans="1:22" s="35" customFormat="1" ht="37.5">
      <c r="A9" s="750" t="s">
        <v>231</v>
      </c>
      <c r="B9" s="751">
        <f t="shared" si="1"/>
        <v>332334</v>
      </c>
      <c r="C9" s="752">
        <f t="shared" si="0"/>
        <v>0.13131324705662012</v>
      </c>
      <c r="D9" s="753">
        <f>+'Resumen '!F55</f>
        <v>170790</v>
      </c>
      <c r="E9" s="754">
        <f t="shared" si="2"/>
        <v>0.51391070429146579</v>
      </c>
      <c r="F9" s="753">
        <f>+'Resumen '!G55</f>
        <v>161544</v>
      </c>
      <c r="G9" s="755">
        <f t="shared" si="3"/>
        <v>0.48608929570853421</v>
      </c>
      <c r="H9" s="50"/>
      <c r="I9" s="113"/>
      <c r="J9" s="113"/>
      <c r="K9" s="113"/>
      <c r="S9" s="756" t="s">
        <v>228</v>
      </c>
      <c r="T9" s="757">
        <v>114856</v>
      </c>
      <c r="U9" s="757">
        <v>-87226</v>
      </c>
      <c r="V9" s="757" t="e">
        <f t="shared" ref="V9:V21" si="4">U9*$C$34</f>
        <v>#VALUE!</v>
      </c>
    </row>
    <row r="10" spans="1:22" s="35" customFormat="1" ht="37.5">
      <c r="A10" s="750" t="s">
        <v>232</v>
      </c>
      <c r="B10" s="751">
        <f t="shared" si="1"/>
        <v>286123</v>
      </c>
      <c r="C10" s="752">
        <f t="shared" si="0"/>
        <v>0.11305415692520573</v>
      </c>
      <c r="D10" s="753">
        <f>+'Resumen '!F56</f>
        <v>148403</v>
      </c>
      <c r="E10" s="754">
        <f t="shared" si="2"/>
        <v>0.51866854464688261</v>
      </c>
      <c r="F10" s="753">
        <f>+'Resumen '!G56</f>
        <v>137720</v>
      </c>
      <c r="G10" s="755">
        <f t="shared" si="3"/>
        <v>0.48133145535311739</v>
      </c>
      <c r="H10" s="50"/>
      <c r="I10" s="113"/>
      <c r="J10" s="113"/>
      <c r="K10" s="113"/>
      <c r="S10" s="756" t="s">
        <v>230</v>
      </c>
      <c r="T10" s="757">
        <v>110599</v>
      </c>
      <c r="U10" s="757">
        <v>-88163</v>
      </c>
      <c r="V10" s="757" t="e">
        <f t="shared" si="4"/>
        <v>#VALUE!</v>
      </c>
    </row>
    <row r="11" spans="1:22" s="35" customFormat="1" ht="37.5">
      <c r="A11" s="750" t="s">
        <v>234</v>
      </c>
      <c r="B11" s="751">
        <f t="shared" si="1"/>
        <v>243927</v>
      </c>
      <c r="C11" s="752">
        <f t="shared" si="0"/>
        <v>9.6381490954221286E-2</v>
      </c>
      <c r="D11" s="753">
        <f>+'Resumen '!F57</f>
        <v>130492</v>
      </c>
      <c r="E11" s="754">
        <f t="shared" si="2"/>
        <v>0.53496332919275025</v>
      </c>
      <c r="F11" s="753">
        <f>+'Resumen '!G57</f>
        <v>113435</v>
      </c>
      <c r="G11" s="755">
        <f t="shared" si="3"/>
        <v>0.4650366708072497</v>
      </c>
      <c r="H11" s="50"/>
      <c r="I11" s="113"/>
      <c r="J11" s="113"/>
      <c r="K11" s="113"/>
      <c r="S11" s="756" t="s">
        <v>231</v>
      </c>
      <c r="T11" s="757">
        <v>94068</v>
      </c>
      <c r="U11" s="757">
        <v>-78209</v>
      </c>
      <c r="V11" s="757" t="e">
        <f t="shared" si="4"/>
        <v>#VALUE!</v>
      </c>
    </row>
    <row r="12" spans="1:22" s="35" customFormat="1" ht="37.5">
      <c r="A12" s="750" t="s">
        <v>235</v>
      </c>
      <c r="B12" s="751">
        <f t="shared" si="1"/>
        <v>193957</v>
      </c>
      <c r="C12" s="752">
        <f t="shared" si="0"/>
        <v>7.6637128489293507E-2</v>
      </c>
      <c r="D12" s="753">
        <f>+'Resumen '!F58</f>
        <v>106518</v>
      </c>
      <c r="E12" s="754">
        <f t="shared" si="2"/>
        <v>0.54918358192795313</v>
      </c>
      <c r="F12" s="753">
        <f>+'Resumen '!G58</f>
        <v>87439</v>
      </c>
      <c r="G12" s="755">
        <f t="shared" si="3"/>
        <v>0.45081641807204692</v>
      </c>
      <c r="H12" s="50"/>
      <c r="I12" s="113"/>
      <c r="J12" s="113"/>
      <c r="K12" s="113"/>
      <c r="S12" s="756" t="s">
        <v>232</v>
      </c>
      <c r="T12" s="757">
        <v>82896</v>
      </c>
      <c r="U12" s="757">
        <v>-70646</v>
      </c>
      <c r="V12" s="757" t="e">
        <f t="shared" si="4"/>
        <v>#VALUE!</v>
      </c>
    </row>
    <row r="13" spans="1:22" s="35" customFormat="1" ht="37.5">
      <c r="A13" s="750" t="s">
        <v>236</v>
      </c>
      <c r="B13" s="751">
        <f t="shared" si="1"/>
        <v>152411</v>
      </c>
      <c r="C13" s="752">
        <f t="shared" si="0"/>
        <v>6.0221293328839451E-2</v>
      </c>
      <c r="D13" s="753">
        <f>+'Resumen '!F59</f>
        <v>84998</v>
      </c>
      <c r="E13" s="754">
        <f t="shared" si="2"/>
        <v>0.5576894056203292</v>
      </c>
      <c r="F13" s="753">
        <f>+'Resumen '!G59</f>
        <v>67413</v>
      </c>
      <c r="G13" s="755">
        <f t="shared" si="3"/>
        <v>0.44231059437967074</v>
      </c>
      <c r="H13" s="50"/>
      <c r="I13" s="113"/>
      <c r="J13" s="113"/>
      <c r="K13" s="113"/>
      <c r="S13" s="756" t="s">
        <v>234</v>
      </c>
      <c r="T13" s="757">
        <v>68381</v>
      </c>
      <c r="U13" s="757">
        <v>-56998</v>
      </c>
      <c r="V13" s="757" t="e">
        <f t="shared" si="4"/>
        <v>#VALUE!</v>
      </c>
    </row>
    <row r="14" spans="1:22" s="35" customFormat="1" ht="37.5">
      <c r="A14" s="750" t="s">
        <v>680</v>
      </c>
      <c r="B14" s="751">
        <f t="shared" si="1"/>
        <v>100648</v>
      </c>
      <c r="C14" s="752">
        <f t="shared" si="0"/>
        <v>3.9768472951171724E-2</v>
      </c>
      <c r="D14" s="753">
        <f>+'Resumen '!F60</f>
        <v>57549</v>
      </c>
      <c r="E14" s="754">
        <f t="shared" si="2"/>
        <v>0.57178483427390514</v>
      </c>
      <c r="F14" s="753">
        <f>+'Resumen '!G60</f>
        <v>43099</v>
      </c>
      <c r="G14" s="755">
        <f t="shared" si="3"/>
        <v>0.42821516572609492</v>
      </c>
      <c r="H14" s="50"/>
      <c r="I14" s="113"/>
      <c r="J14" s="113"/>
      <c r="K14" s="113"/>
      <c r="S14" s="756" t="s">
        <v>235</v>
      </c>
      <c r="T14" s="757">
        <v>53231</v>
      </c>
      <c r="U14" s="757">
        <v>-40454</v>
      </c>
      <c r="V14" s="757" t="e">
        <f t="shared" si="4"/>
        <v>#VALUE!</v>
      </c>
    </row>
    <row r="15" spans="1:22" s="35" customFormat="1" ht="37.5">
      <c r="A15" s="750" t="s">
        <v>681</v>
      </c>
      <c r="B15" s="751">
        <f t="shared" si="1"/>
        <v>57592</v>
      </c>
      <c r="C15" s="752">
        <f t="shared" si="0"/>
        <v>2.2756000061639393E-2</v>
      </c>
      <c r="D15" s="753">
        <f>+'Resumen '!F61</f>
        <v>34475</v>
      </c>
      <c r="E15" s="754">
        <f t="shared" si="2"/>
        <v>0.59860744547853872</v>
      </c>
      <c r="F15" s="753">
        <f>+'Resumen '!G61</f>
        <v>23117</v>
      </c>
      <c r="G15" s="755">
        <f t="shared" si="3"/>
        <v>0.40139255452146133</v>
      </c>
      <c r="H15" s="50"/>
      <c r="I15" s="113"/>
      <c r="J15" s="113"/>
      <c r="K15" s="113"/>
      <c r="S15" s="756" t="s">
        <v>236</v>
      </c>
      <c r="T15" s="757">
        <v>39299</v>
      </c>
      <c r="U15" s="757">
        <v>-25509</v>
      </c>
      <c r="V15" s="757" t="e">
        <f t="shared" si="4"/>
        <v>#VALUE!</v>
      </c>
    </row>
    <row r="16" spans="1:22" s="35" customFormat="1" ht="37.5">
      <c r="A16" s="750" t="s">
        <v>682</v>
      </c>
      <c r="B16" s="751">
        <f t="shared" si="1"/>
        <v>31537</v>
      </c>
      <c r="C16" s="752">
        <f t="shared" si="0"/>
        <v>1.2461035802610113E-2</v>
      </c>
      <c r="D16" s="753">
        <f>+'Resumen '!F62</f>
        <v>19252</v>
      </c>
      <c r="E16" s="754">
        <f t="shared" si="2"/>
        <v>0.61045755778926336</v>
      </c>
      <c r="F16" s="753">
        <f>+'Resumen '!G62</f>
        <v>12285</v>
      </c>
      <c r="G16" s="755">
        <f t="shared" si="3"/>
        <v>0.38954244221073658</v>
      </c>
      <c r="H16" s="50"/>
      <c r="I16" s="113"/>
      <c r="J16" s="113"/>
      <c r="K16" s="113"/>
      <c r="S16" s="756" t="s">
        <v>680</v>
      </c>
      <c r="T16" s="757">
        <v>25049</v>
      </c>
      <c r="U16" s="757">
        <v>-13161</v>
      </c>
      <c r="V16" s="757" t="e">
        <f t="shared" si="4"/>
        <v>#VALUE!</v>
      </c>
    </row>
    <row r="17" spans="1:22" s="35" customFormat="1" ht="37.5">
      <c r="A17" s="750" t="s">
        <v>683</v>
      </c>
      <c r="B17" s="751">
        <f t="shared" si="1"/>
        <v>15543</v>
      </c>
      <c r="C17" s="752">
        <f t="shared" si="0"/>
        <v>6.141417366267209E-3</v>
      </c>
      <c r="D17" s="753">
        <f>+'Resumen '!F63</f>
        <v>9213</v>
      </c>
      <c r="E17" s="754">
        <f t="shared" si="2"/>
        <v>0.59274271376182208</v>
      </c>
      <c r="F17" s="753">
        <f>+'Resumen '!G63</f>
        <v>6330</v>
      </c>
      <c r="G17" s="755">
        <f t="shared" si="3"/>
        <v>0.40725728623817797</v>
      </c>
      <c r="H17" s="50"/>
      <c r="I17" s="113"/>
      <c r="J17" s="113"/>
      <c r="K17" s="113"/>
      <c r="S17" s="756" t="s">
        <v>681</v>
      </c>
      <c r="T17" s="757">
        <v>13405</v>
      </c>
      <c r="U17" s="757">
        <v>-5601</v>
      </c>
      <c r="V17" s="757" t="e">
        <f t="shared" si="4"/>
        <v>#VALUE!</v>
      </c>
    </row>
    <row r="18" spans="1:22" s="35" customFormat="1" ht="37.5">
      <c r="A18" s="750" t="s">
        <v>684</v>
      </c>
      <c r="B18" s="751">
        <f t="shared" si="1"/>
        <v>6656</v>
      </c>
      <c r="C18" s="752">
        <f t="shared" si="0"/>
        <v>2.6299474998310842E-3</v>
      </c>
      <c r="D18" s="753">
        <f>+'Resumen '!F64</f>
        <v>3844</v>
      </c>
      <c r="E18" s="754">
        <f t="shared" si="2"/>
        <v>0.57752403846153844</v>
      </c>
      <c r="F18" s="753">
        <f>+'Resumen '!G64</f>
        <v>2812</v>
      </c>
      <c r="G18" s="755">
        <f t="shared" si="3"/>
        <v>0.42247596153846156</v>
      </c>
      <c r="H18" s="50"/>
      <c r="I18" s="113"/>
      <c r="J18" s="113"/>
      <c r="K18" s="113"/>
      <c r="S18" s="756" t="s">
        <v>682</v>
      </c>
      <c r="T18" s="757">
        <v>7875</v>
      </c>
      <c r="U18" s="757">
        <v>-2898</v>
      </c>
      <c r="V18" s="757" t="e">
        <f t="shared" si="4"/>
        <v>#VALUE!</v>
      </c>
    </row>
    <row r="19" spans="1:22" s="35" customFormat="1" ht="37.5">
      <c r="A19" s="750" t="s">
        <v>685</v>
      </c>
      <c r="B19" s="751">
        <f t="shared" si="1"/>
        <v>4544</v>
      </c>
      <c r="C19" s="752">
        <f t="shared" si="0"/>
        <v>1.795444927769298E-3</v>
      </c>
      <c r="D19" s="753">
        <f>+'Resumen '!F65</f>
        <v>2502</v>
      </c>
      <c r="E19" s="754">
        <f t="shared" si="2"/>
        <v>0.55061619718309862</v>
      </c>
      <c r="F19" s="753">
        <f>+'Resumen '!G65</f>
        <v>2042</v>
      </c>
      <c r="G19" s="755">
        <f t="shared" si="3"/>
        <v>0.44938380281690143</v>
      </c>
      <c r="H19" s="50"/>
      <c r="I19" s="113"/>
      <c r="J19" s="113"/>
      <c r="K19" s="113"/>
      <c r="S19" s="756" t="s">
        <v>683</v>
      </c>
      <c r="T19" s="757">
        <v>3939</v>
      </c>
      <c r="U19" s="757">
        <v>-1434</v>
      </c>
      <c r="V19" s="757" t="e">
        <f t="shared" si="4"/>
        <v>#VALUE!</v>
      </c>
    </row>
    <row r="20" spans="1:22" s="35" customFormat="1" ht="37.5">
      <c r="A20" s="750" t="s">
        <v>686</v>
      </c>
      <c r="B20" s="751">
        <f t="shared" si="1"/>
        <v>1</v>
      </c>
      <c r="C20" s="752">
        <f t="shared" si="0"/>
        <v>3.9512432389289128E-7</v>
      </c>
      <c r="D20" s="753">
        <f>+'Resumen '!F66</f>
        <v>1</v>
      </c>
      <c r="E20" s="754">
        <f t="shared" si="2"/>
        <v>1</v>
      </c>
      <c r="F20" s="1043" t="str">
        <f>+'Resumen '!G66</f>
        <v>0</v>
      </c>
      <c r="G20" s="755">
        <f t="shared" si="3"/>
        <v>0</v>
      </c>
      <c r="H20" s="50"/>
      <c r="I20" s="113"/>
      <c r="J20" s="113"/>
      <c r="K20" s="113"/>
      <c r="S20" s="756" t="s">
        <v>684</v>
      </c>
      <c r="T20" s="757">
        <v>1841</v>
      </c>
      <c r="U20" s="757">
        <v>-673</v>
      </c>
      <c r="V20" s="757" t="e">
        <f t="shared" si="4"/>
        <v>#VALUE!</v>
      </c>
    </row>
    <row r="21" spans="1:22" s="35" customFormat="1" ht="37.5">
      <c r="A21" s="746" t="s">
        <v>185</v>
      </c>
      <c r="B21" s="747">
        <f>SUM(B5:B20)</f>
        <v>2530849</v>
      </c>
      <c r="C21" s="748">
        <f>SUM(C5:C19)</f>
        <v>0.99999960487567585</v>
      </c>
      <c r="D21" s="747">
        <f>SUM(D5:D20)</f>
        <v>1346785</v>
      </c>
      <c r="E21" s="758">
        <f t="shared" si="2"/>
        <v>0.53214751255408754</v>
      </c>
      <c r="F21" s="747">
        <f>SUM(F5:F20)</f>
        <v>1184064</v>
      </c>
      <c r="G21" s="759">
        <f t="shared" si="3"/>
        <v>0.4678524874459124</v>
      </c>
      <c r="H21" s="50"/>
      <c r="I21" s="760"/>
      <c r="J21" s="760"/>
      <c r="K21" s="760"/>
      <c r="S21" s="756" t="s">
        <v>685</v>
      </c>
      <c r="T21" s="757">
        <v>855</v>
      </c>
      <c r="U21" s="757">
        <v>-303</v>
      </c>
      <c r="V21" s="757" t="e">
        <f t="shared" si="4"/>
        <v>#VALUE!</v>
      </c>
    </row>
    <row r="22" spans="1:22" ht="25.5">
      <c r="A22" s="1079"/>
      <c r="B22" s="1242"/>
      <c r="C22" s="1242"/>
      <c r="D22" s="1242"/>
      <c r="E22" s="1242"/>
      <c r="F22" s="1242"/>
      <c r="G22" s="1242"/>
      <c r="H22" s="8"/>
      <c r="I22" s="13"/>
      <c r="J22" s="13"/>
      <c r="K22" s="13"/>
      <c r="S22" s="26" t="s">
        <v>185</v>
      </c>
      <c r="T22" s="17">
        <f>SUM(T7:T21)</f>
        <v>724953</v>
      </c>
      <c r="U22" s="17">
        <f>SUM(U7:U21)</f>
        <v>-545405</v>
      </c>
    </row>
    <row r="23" spans="1:22">
      <c r="B23" s="8"/>
      <c r="C23" s="8"/>
      <c r="D23" s="8"/>
      <c r="E23" s="8"/>
      <c r="F23" s="8"/>
      <c r="G23" s="8"/>
      <c r="H23" s="8"/>
      <c r="I23" s="8"/>
      <c r="J23" s="8"/>
      <c r="K23" s="8"/>
    </row>
    <row r="24" spans="1:22">
      <c r="B24" s="8"/>
      <c r="C24" s="8"/>
      <c r="D24" s="8"/>
      <c r="E24" s="8"/>
      <c r="F24" s="8"/>
      <c r="G24" s="8"/>
      <c r="H24" s="8"/>
      <c r="I24" s="8"/>
      <c r="J24" s="8"/>
      <c r="K24" s="8"/>
    </row>
    <row r="25" spans="1:22">
      <c r="B25" s="8"/>
      <c r="C25" s="8"/>
      <c r="D25" s="8"/>
      <c r="E25" s="8"/>
      <c r="F25" s="8"/>
      <c r="G25" s="8"/>
      <c r="H25" s="8"/>
      <c r="I25" s="8"/>
      <c r="J25" s="8"/>
      <c r="K25" s="8"/>
    </row>
    <row r="26" spans="1:22">
      <c r="B26" s="8"/>
      <c r="C26" s="8"/>
      <c r="D26" s="8"/>
      <c r="E26" s="8"/>
      <c r="F26" s="8"/>
      <c r="G26" s="8"/>
      <c r="H26" s="8"/>
      <c r="I26" s="8"/>
      <c r="J26" s="8"/>
      <c r="K26" s="8"/>
    </row>
    <row r="27" spans="1:22">
      <c r="B27" s="420"/>
      <c r="C27" s="420"/>
      <c r="D27" s="420"/>
      <c r="E27" s="420"/>
      <c r="F27" s="420"/>
      <c r="G27" s="8"/>
      <c r="H27" s="8"/>
      <c r="I27" s="8"/>
      <c r="J27" s="8"/>
      <c r="K27" s="8"/>
    </row>
    <row r="28" spans="1:22">
      <c r="B28" s="420"/>
      <c r="C28" s="420"/>
      <c r="D28" s="420"/>
      <c r="E28" s="420"/>
      <c r="F28" s="420"/>
      <c r="G28" s="8"/>
      <c r="H28" s="8"/>
      <c r="I28" s="8"/>
      <c r="J28" s="8"/>
      <c r="K28" s="8"/>
    </row>
    <row r="29" spans="1:22">
      <c r="B29" s="420"/>
      <c r="C29" s="420"/>
      <c r="D29" s="420"/>
      <c r="E29" s="420"/>
      <c r="F29" s="420"/>
      <c r="G29" s="8"/>
      <c r="H29" s="8"/>
      <c r="I29" s="8"/>
      <c r="J29" s="8"/>
      <c r="K29" s="8"/>
    </row>
    <row r="30" spans="1:22">
      <c r="B30" s="420"/>
      <c r="C30" s="16"/>
      <c r="D30" s="16"/>
      <c r="E30" s="16"/>
      <c r="F30" s="16"/>
      <c r="G30" s="8"/>
      <c r="H30" s="8"/>
      <c r="I30" s="8"/>
      <c r="J30" s="8"/>
      <c r="K30" s="8"/>
    </row>
    <row r="31" spans="1:22">
      <c r="B31" s="420"/>
      <c r="C31" s="1495" t="s">
        <v>679</v>
      </c>
      <c r="D31" s="16"/>
      <c r="E31" s="16"/>
      <c r="F31" s="16"/>
      <c r="G31" s="8"/>
      <c r="H31" s="8"/>
      <c r="I31" s="8"/>
      <c r="J31" s="8"/>
      <c r="K31" s="8"/>
    </row>
    <row r="32" spans="1:22" ht="15.75">
      <c r="B32" s="420"/>
      <c r="C32" s="1495"/>
      <c r="D32" s="742" t="s">
        <v>263</v>
      </c>
      <c r="E32" s="742" t="s">
        <v>262</v>
      </c>
      <c r="F32" s="16"/>
      <c r="G32" s="8"/>
      <c r="H32" s="8"/>
      <c r="I32" s="8"/>
      <c r="J32" s="8"/>
      <c r="K32" s="8"/>
    </row>
    <row r="33" spans="2:15" ht="15.75">
      <c r="B33" s="420"/>
      <c r="C33" s="743" t="s">
        <v>677</v>
      </c>
      <c r="D33" s="744">
        <f>F5*-1</f>
        <v>-18189</v>
      </c>
      <c r="E33" s="745">
        <f>+D5</f>
        <v>26732</v>
      </c>
      <c r="F33" s="16"/>
      <c r="G33" s="8"/>
      <c r="H33" s="8"/>
      <c r="I33" s="8"/>
      <c r="J33" s="8"/>
      <c r="K33" s="8"/>
    </row>
    <row r="34" spans="2:15" ht="15.75">
      <c r="B34" s="420"/>
      <c r="C34" s="743" t="s">
        <v>226</v>
      </c>
      <c r="D34" s="744">
        <f t="shared" ref="D34:D47" si="5">F6*-1</f>
        <v>-136373</v>
      </c>
      <c r="E34" s="745">
        <f t="shared" ref="E34:E47" si="6">+D6</f>
        <v>159821</v>
      </c>
      <c r="F34" s="16"/>
      <c r="G34" s="8"/>
      <c r="H34" s="8"/>
      <c r="I34" s="8"/>
      <c r="J34" s="8"/>
      <c r="K34" s="8"/>
    </row>
    <row r="35" spans="2:15" ht="15.75">
      <c r="B35" s="420"/>
      <c r="C35" s="743" t="s">
        <v>228</v>
      </c>
      <c r="D35" s="744">
        <f t="shared" si="5"/>
        <v>-181358</v>
      </c>
      <c r="E35" s="745">
        <f t="shared" si="6"/>
        <v>192425</v>
      </c>
      <c r="F35" s="16"/>
      <c r="G35" s="8"/>
      <c r="H35" s="8"/>
      <c r="I35" s="8"/>
      <c r="J35" s="8"/>
      <c r="K35" s="8"/>
    </row>
    <row r="36" spans="2:15" ht="69.75" customHeight="1">
      <c r="B36" s="420"/>
      <c r="C36" s="743" t="s">
        <v>230</v>
      </c>
      <c r="D36" s="744">
        <f t="shared" si="5"/>
        <v>-190908</v>
      </c>
      <c r="E36" s="745">
        <f t="shared" si="6"/>
        <v>199770</v>
      </c>
      <c r="F36" s="16"/>
      <c r="G36" s="8"/>
      <c r="H36" s="8"/>
      <c r="I36" s="8"/>
      <c r="J36" s="8"/>
      <c r="K36" s="8"/>
      <c r="L36" s="13"/>
      <c r="M36" s="13"/>
      <c r="N36" s="9"/>
      <c r="O36" s="9"/>
    </row>
    <row r="37" spans="2:15" ht="69.75" customHeight="1">
      <c r="B37" s="420"/>
      <c r="C37" s="743" t="s">
        <v>231</v>
      </c>
      <c r="D37" s="744">
        <f t="shared" si="5"/>
        <v>-161544</v>
      </c>
      <c r="E37" s="745">
        <f t="shared" si="6"/>
        <v>170790</v>
      </c>
      <c r="F37" s="16"/>
      <c r="G37" s="8"/>
      <c r="H37" s="8"/>
      <c r="I37" s="8"/>
      <c r="J37" s="8"/>
      <c r="K37" s="8"/>
      <c r="L37" s="13"/>
      <c r="M37" s="13"/>
      <c r="N37" s="9"/>
      <c r="O37" s="9"/>
    </row>
    <row r="38" spans="2:15" ht="69.75" customHeight="1">
      <c r="B38" s="420"/>
      <c r="C38" s="743" t="s">
        <v>232</v>
      </c>
      <c r="D38" s="744">
        <f t="shared" si="5"/>
        <v>-137720</v>
      </c>
      <c r="E38" s="745">
        <f t="shared" si="6"/>
        <v>148403</v>
      </c>
      <c r="F38" s="16"/>
      <c r="G38" s="8"/>
      <c r="H38" s="8"/>
      <c r="I38" s="8"/>
      <c r="J38" s="8"/>
      <c r="K38" s="8"/>
      <c r="L38" s="13"/>
      <c r="M38" s="13"/>
      <c r="N38" s="9"/>
      <c r="O38" s="9"/>
    </row>
    <row r="39" spans="2:15" ht="15.75">
      <c r="B39" s="420"/>
      <c r="C39" s="743" t="s">
        <v>234</v>
      </c>
      <c r="D39" s="744">
        <f t="shared" si="5"/>
        <v>-113435</v>
      </c>
      <c r="E39" s="745">
        <f t="shared" si="6"/>
        <v>130492</v>
      </c>
      <c r="F39" s="16"/>
      <c r="G39" s="8"/>
      <c r="H39" s="8"/>
      <c r="I39" s="8"/>
      <c r="J39" s="8"/>
      <c r="K39" s="8"/>
      <c r="L39" s="13"/>
      <c r="M39" s="13"/>
      <c r="N39" s="9"/>
      <c r="O39" s="9"/>
    </row>
    <row r="40" spans="2:15" ht="97.5" customHeight="1">
      <c r="B40" s="420"/>
      <c r="C40" s="743" t="s">
        <v>235</v>
      </c>
      <c r="D40" s="744">
        <f t="shared" si="5"/>
        <v>-87439</v>
      </c>
      <c r="E40" s="745">
        <f t="shared" si="6"/>
        <v>106518</v>
      </c>
      <c r="F40" s="16"/>
      <c r="G40" s="8"/>
      <c r="H40" s="8"/>
      <c r="I40" s="8"/>
      <c r="J40" s="8"/>
      <c r="K40" s="8"/>
      <c r="L40" s="13"/>
      <c r="M40" s="13"/>
      <c r="N40" s="9"/>
      <c r="O40" s="9"/>
    </row>
    <row r="41" spans="2:15" ht="97.5" customHeight="1">
      <c r="B41" s="420"/>
      <c r="C41" s="743" t="s">
        <v>236</v>
      </c>
      <c r="D41" s="744">
        <f t="shared" si="5"/>
        <v>-67413</v>
      </c>
      <c r="E41" s="745">
        <f t="shared" si="6"/>
        <v>84998</v>
      </c>
      <c r="F41" s="16"/>
      <c r="G41" s="8"/>
      <c r="H41" s="8"/>
      <c r="I41" s="8"/>
      <c r="J41" s="8"/>
      <c r="K41" s="8"/>
      <c r="L41" s="13"/>
      <c r="M41" s="13"/>
      <c r="N41" s="9"/>
      <c r="O41" s="9"/>
    </row>
    <row r="42" spans="2:15" ht="97.5" customHeight="1">
      <c r="B42" s="420"/>
      <c r="C42" s="743" t="s">
        <v>680</v>
      </c>
      <c r="D42" s="744">
        <f t="shared" si="5"/>
        <v>-43099</v>
      </c>
      <c r="E42" s="745">
        <f t="shared" si="6"/>
        <v>57549</v>
      </c>
      <c r="F42" s="16"/>
      <c r="G42" s="8"/>
      <c r="H42" s="8"/>
      <c r="I42" s="8"/>
      <c r="J42" s="8"/>
      <c r="K42" s="8"/>
      <c r="L42" s="13"/>
      <c r="M42" s="13"/>
      <c r="N42" s="9"/>
      <c r="O42" s="9"/>
    </row>
    <row r="43" spans="2:15" ht="15.75">
      <c r="B43" s="420"/>
      <c r="C43" s="743" t="s">
        <v>681</v>
      </c>
      <c r="D43" s="744">
        <f t="shared" si="5"/>
        <v>-23117</v>
      </c>
      <c r="E43" s="745">
        <f t="shared" si="6"/>
        <v>34475</v>
      </c>
      <c r="F43" s="16"/>
      <c r="G43" s="8"/>
      <c r="H43" s="8"/>
      <c r="I43" s="8"/>
      <c r="J43" s="8"/>
      <c r="K43" s="8"/>
      <c r="L43" s="13"/>
      <c r="M43" s="13"/>
      <c r="N43" s="9"/>
      <c r="O43" s="9"/>
    </row>
    <row r="44" spans="2:15" ht="15.75">
      <c r="B44" s="420"/>
      <c r="C44" s="743" t="s">
        <v>682</v>
      </c>
      <c r="D44" s="744">
        <f t="shared" si="5"/>
        <v>-12285</v>
      </c>
      <c r="E44" s="745">
        <f t="shared" si="6"/>
        <v>19252</v>
      </c>
      <c r="F44" s="16"/>
      <c r="G44" s="8"/>
      <c r="H44" s="8"/>
      <c r="I44" s="8"/>
      <c r="J44" s="8"/>
      <c r="K44" s="8"/>
      <c r="L44" s="13"/>
      <c r="M44" s="13"/>
      <c r="N44" s="9"/>
      <c r="O44" s="9"/>
    </row>
    <row r="45" spans="2:15" ht="15.75">
      <c r="B45" s="420"/>
      <c r="C45" s="743" t="s">
        <v>683</v>
      </c>
      <c r="D45" s="744">
        <f t="shared" si="5"/>
        <v>-6330</v>
      </c>
      <c r="E45" s="745">
        <f t="shared" si="6"/>
        <v>9213</v>
      </c>
      <c r="F45" s="16"/>
      <c r="G45" s="8"/>
      <c r="H45" s="8"/>
      <c r="I45" s="8"/>
      <c r="J45" s="8"/>
      <c r="K45" s="8"/>
      <c r="L45" s="13"/>
      <c r="M45" s="13"/>
      <c r="N45" s="9"/>
      <c r="O45" s="9"/>
    </row>
    <row r="46" spans="2:15" ht="15.75">
      <c r="B46" s="420"/>
      <c r="C46" s="743" t="s">
        <v>684</v>
      </c>
      <c r="D46" s="744">
        <f t="shared" si="5"/>
        <v>-2812</v>
      </c>
      <c r="E46" s="745">
        <f t="shared" si="6"/>
        <v>3844</v>
      </c>
      <c r="F46" s="16"/>
      <c r="G46" s="8"/>
      <c r="H46" s="8"/>
      <c r="I46" s="8"/>
      <c r="J46" s="8"/>
      <c r="K46" s="8"/>
      <c r="L46" s="13"/>
      <c r="M46" s="13"/>
      <c r="N46" s="9"/>
      <c r="O46" s="9"/>
    </row>
    <row r="47" spans="2:15" ht="15.75">
      <c r="B47" s="420"/>
      <c r="C47" s="743" t="s">
        <v>685</v>
      </c>
      <c r="D47" s="744">
        <f t="shared" si="5"/>
        <v>-2042</v>
      </c>
      <c r="E47" s="745">
        <f t="shared" si="6"/>
        <v>2502</v>
      </c>
      <c r="F47" s="16"/>
      <c r="G47" s="8"/>
      <c r="H47" s="8"/>
      <c r="I47" s="8"/>
      <c r="J47" s="8"/>
      <c r="K47" s="8"/>
      <c r="L47" s="13"/>
      <c r="M47" s="13"/>
      <c r="N47" s="9"/>
      <c r="O47" s="9"/>
    </row>
    <row r="48" spans="2:15">
      <c r="B48" s="420"/>
      <c r="C48" s="16"/>
      <c r="D48" s="16"/>
      <c r="E48" s="16"/>
      <c r="F48" s="16"/>
      <c r="G48" s="8"/>
      <c r="H48" s="8"/>
      <c r="L48" s="13"/>
      <c r="M48" s="13"/>
      <c r="N48" s="9"/>
      <c r="O48" s="9"/>
    </row>
    <row r="49" spans="2:15">
      <c r="B49" s="16"/>
      <c r="C49" s="16"/>
      <c r="D49" s="16"/>
      <c r="E49" s="16"/>
      <c r="F49" s="16"/>
      <c r="L49" s="13"/>
      <c r="M49" s="13"/>
      <c r="N49" s="9"/>
      <c r="O49" s="37"/>
    </row>
    <row r="50" spans="2:15" ht="15.75">
      <c r="B50" s="16"/>
      <c r="C50" s="16"/>
      <c r="D50" s="16"/>
      <c r="E50" s="16"/>
      <c r="F50" s="16"/>
      <c r="L50" s="13"/>
      <c r="M50" s="38"/>
      <c r="N50" s="9"/>
      <c r="O50" s="37"/>
    </row>
    <row r="51" spans="2:15">
      <c r="B51" s="16"/>
      <c r="C51" s="16"/>
      <c r="D51" s="16"/>
      <c r="E51" s="16"/>
      <c r="F51" s="16"/>
    </row>
    <row r="52" spans="2:15">
      <c r="B52" s="16"/>
      <c r="C52" s="16"/>
      <c r="D52" s="16"/>
      <c r="E52" s="16"/>
      <c r="F52" s="16"/>
    </row>
    <row r="53" spans="2:15">
      <c r="B53" s="16"/>
      <c r="C53" s="16"/>
      <c r="D53" s="16"/>
      <c r="E53" s="16"/>
      <c r="F53" s="16"/>
    </row>
    <row r="54" spans="2:15">
      <c r="B54" s="16"/>
      <c r="C54" s="16"/>
      <c r="D54" s="16"/>
      <c r="E54" s="16"/>
      <c r="F54" s="16"/>
    </row>
    <row r="56" spans="2:15" ht="71.25" customHeight="1"/>
    <row r="57" spans="2:15" ht="71.25" customHeight="1"/>
    <row r="58" spans="2:15" ht="71.25" customHeight="1"/>
    <row r="59" spans="2:15" ht="71.25" customHeight="1"/>
  </sheetData>
  <mergeCells count="4">
    <mergeCell ref="A1:K1"/>
    <mergeCell ref="C31:C32"/>
    <mergeCell ref="S5:U5"/>
    <mergeCell ref="A2:K2"/>
  </mergeCells>
  <conditionalFormatting sqref="B5:G5 B6:C19 E6:G19 D6:D20 B21:G21">
    <cfRule type="cellIs" dxfId="386"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249977111117893"/>
    <pageSetUpPr fitToPage="1"/>
  </sheetPr>
  <dimension ref="A1:R41"/>
  <sheetViews>
    <sheetView showGridLines="0" view="pageBreakPreview" zoomScale="40" zoomScaleNormal="100" zoomScaleSheetLayoutView="40" workbookViewId="0">
      <selection activeCell="L19" sqref="L19"/>
    </sheetView>
  </sheetViews>
  <sheetFormatPr baseColWidth="10" defaultColWidth="11.42578125" defaultRowHeight="14.25"/>
  <cols>
    <col min="1" max="1" width="49.140625" style="253" customWidth="1"/>
    <col min="2" max="2" width="33.7109375" style="253" customWidth="1"/>
    <col min="3" max="3" width="43.7109375" style="253" customWidth="1"/>
    <col min="4" max="4" width="55.85546875" style="253" customWidth="1"/>
    <col min="5" max="5" width="42.42578125" style="253" customWidth="1"/>
    <col min="6" max="13" width="14.28515625" style="253" customWidth="1"/>
    <col min="14" max="14" width="14.42578125" style="253" customWidth="1"/>
    <col min="15" max="15" width="14.28515625" style="253" customWidth="1"/>
    <col min="16" max="16" width="13.85546875" style="253" customWidth="1"/>
    <col min="17" max="16384" width="11.42578125" style="253"/>
  </cols>
  <sheetData>
    <row r="1" spans="1:18" s="437" customFormat="1" ht="78" customHeight="1">
      <c r="A1" s="1458" t="s">
        <v>687</v>
      </c>
      <c r="B1" s="1458"/>
      <c r="C1" s="1458"/>
      <c r="D1" s="1458"/>
      <c r="E1" s="1458"/>
      <c r="F1" s="1458"/>
      <c r="G1" s="1458"/>
      <c r="H1" s="1458"/>
      <c r="I1" s="1458"/>
      <c r="J1" s="1458"/>
      <c r="K1" s="1458"/>
      <c r="L1" s="1458"/>
      <c r="M1" s="1458"/>
    </row>
    <row r="2" spans="1:18" s="437" customFormat="1" ht="39" customHeight="1">
      <c r="A2" s="1427" t="str">
        <f>+'Resumen '!O4</f>
        <v>Período:  Diciembre 2008 - Marzo 2025</v>
      </c>
      <c r="B2" s="1427"/>
      <c r="C2" s="1427"/>
      <c r="D2" s="1427"/>
      <c r="E2" s="1427"/>
      <c r="F2" s="1427"/>
      <c r="G2" s="1427"/>
      <c r="H2" s="1427"/>
      <c r="I2" s="1427"/>
      <c r="J2" s="1427"/>
      <c r="K2" s="1427"/>
      <c r="L2" s="1427"/>
      <c r="M2" s="1427"/>
    </row>
    <row r="3" spans="1:18" ht="10.5" customHeight="1">
      <c r="A3" s="1499"/>
      <c r="B3" s="1499"/>
      <c r="C3" s="1499"/>
      <c r="D3" s="1499"/>
      <c r="E3" s="1499"/>
      <c r="F3" s="1499"/>
      <c r="G3" s="1499"/>
      <c r="H3" s="1499"/>
      <c r="I3" s="1499"/>
      <c r="J3" s="1499"/>
      <c r="K3" s="1499"/>
      <c r="L3" s="1499"/>
      <c r="M3" s="1499"/>
    </row>
    <row r="4" spans="1:18" ht="83.25" customHeight="1">
      <c r="A4" s="717" t="s">
        <v>413</v>
      </c>
      <c r="B4" s="604" t="s">
        <v>688</v>
      </c>
      <c r="C4" s="604" t="s">
        <v>689</v>
      </c>
      <c r="D4" s="604" t="s">
        <v>690</v>
      </c>
      <c r="E4" s="824" t="s">
        <v>691</v>
      </c>
      <c r="N4" s="294"/>
      <c r="O4" s="294"/>
      <c r="P4" s="294"/>
      <c r="Q4" s="294"/>
      <c r="R4" s="294"/>
    </row>
    <row r="5" spans="1:18" ht="27" customHeight="1">
      <c r="A5" s="605" t="s">
        <v>485</v>
      </c>
      <c r="B5" s="718">
        <v>992746</v>
      </c>
      <c r="C5" s="718">
        <f>+'V.4.2.NA. Reportes ARL'!D6</f>
        <v>10977</v>
      </c>
      <c r="D5" s="719">
        <f>+(Tabla23[[#This Row],[Total Casos de Accid. Laborales y Enf. Prof.]]/Tabla23[[#This Row],[Afiliación al SRL]])*100000</f>
        <v>1105.7208994042787</v>
      </c>
      <c r="E5" s="1245">
        <f>C5/B5</f>
        <v>1.1057208994042786E-2</v>
      </c>
      <c r="N5" s="294"/>
      <c r="O5" s="294"/>
      <c r="P5" s="294"/>
      <c r="Q5" s="294"/>
      <c r="R5" s="294"/>
    </row>
    <row r="6" spans="1:18" ht="27" customHeight="1">
      <c r="A6" s="605" t="s">
        <v>486</v>
      </c>
      <c r="B6" s="718">
        <v>1084705</v>
      </c>
      <c r="C6" s="718">
        <f>+'V.4.2.NA. Reportes ARL'!D7</f>
        <v>14683</v>
      </c>
      <c r="D6" s="719">
        <f>+(Tabla23[[#This Row],[Total Casos de Accid. Laborales y Enf. Prof.]]/Tabla23[[#This Row],[Afiliación al SRL]])*100000</f>
        <v>1353.6399297504852</v>
      </c>
      <c r="E6" s="1245">
        <f t="shared" ref="E6:E22" si="0">C6/B6</f>
        <v>1.3536399297504852E-2</v>
      </c>
      <c r="N6" s="294"/>
      <c r="O6" s="294"/>
      <c r="P6" s="294"/>
      <c r="Q6" s="294"/>
      <c r="R6" s="294"/>
    </row>
    <row r="7" spans="1:18" ht="27" customHeight="1">
      <c r="A7" s="605" t="s">
        <v>487</v>
      </c>
      <c r="B7" s="718">
        <v>1183463</v>
      </c>
      <c r="C7" s="718">
        <f>+'V.4.2.NA. Reportes ARL'!D8</f>
        <v>17456</v>
      </c>
      <c r="D7" s="719">
        <f>+(Tabla23[[#This Row],[Total Casos de Accid. Laborales y Enf. Prof.]]/Tabla23[[#This Row],[Afiliación al SRL]])*100000</f>
        <v>1474.9933035506815</v>
      </c>
      <c r="E7" s="1245">
        <f t="shared" si="0"/>
        <v>1.4749933035506814E-2</v>
      </c>
      <c r="N7" s="294"/>
      <c r="O7" s="294"/>
      <c r="P7" s="294"/>
      <c r="Q7" s="294"/>
      <c r="R7" s="294"/>
    </row>
    <row r="8" spans="1:18" ht="27" customHeight="1">
      <c r="A8" s="605" t="s">
        <v>488</v>
      </c>
      <c r="B8" s="718">
        <v>1367790</v>
      </c>
      <c r="C8" s="718">
        <f>+'V.4.2.NA. Reportes ARL'!D9</f>
        <v>22597</v>
      </c>
      <c r="D8" s="719">
        <f>+(Tabla23[[#This Row],[Total Casos de Accid. Laborales y Enf. Prof.]]/Tabla23[[#This Row],[Afiliación al SRL]])*100000</f>
        <v>1652.0810943200345</v>
      </c>
      <c r="E8" s="1245">
        <f t="shared" si="0"/>
        <v>1.6520810943200345E-2</v>
      </c>
      <c r="N8" s="294"/>
      <c r="O8" s="294"/>
      <c r="P8" s="294"/>
      <c r="Q8" s="294"/>
      <c r="R8" s="294"/>
    </row>
    <row r="9" spans="1:18" ht="27" customHeight="1">
      <c r="A9" s="605" t="s">
        <v>489</v>
      </c>
      <c r="B9" s="718">
        <v>1430273</v>
      </c>
      <c r="C9" s="718">
        <f>+'V.4.2.NA. Reportes ARL'!D10</f>
        <v>26688</v>
      </c>
      <c r="D9" s="719">
        <f>+(Tabla23[[#This Row],[Total Casos de Accid. Laborales y Enf. Prof.]]/Tabla23[[#This Row],[Afiliación al SRL]])*100000</f>
        <v>1865.9374818653503</v>
      </c>
      <c r="E9" s="1245">
        <f t="shared" si="0"/>
        <v>1.8659374818653502E-2</v>
      </c>
      <c r="N9" s="294"/>
      <c r="O9" s="294"/>
      <c r="P9" s="294"/>
      <c r="Q9" s="294"/>
      <c r="R9" s="294"/>
    </row>
    <row r="10" spans="1:18" ht="27" customHeight="1">
      <c r="A10" s="605" t="s">
        <v>490</v>
      </c>
      <c r="B10" s="718">
        <v>1530322</v>
      </c>
      <c r="C10" s="718">
        <f>+'V.4.2.NA. Reportes ARL'!D11</f>
        <v>28635</v>
      </c>
      <c r="D10" s="719">
        <f>+(Tabla23[[#This Row],[Total Casos de Accid. Laborales y Enf. Prof.]]/Tabla23[[#This Row],[Afiliación al SRL]])*100000</f>
        <v>1871.174824644748</v>
      </c>
      <c r="E10" s="1245">
        <f t="shared" si="0"/>
        <v>1.8711748246447481E-2</v>
      </c>
      <c r="N10" s="294"/>
      <c r="O10" s="294"/>
      <c r="P10" s="294"/>
      <c r="Q10" s="294"/>
      <c r="R10" s="294"/>
    </row>
    <row r="11" spans="1:18" ht="27" customHeight="1">
      <c r="A11" s="605" t="s">
        <v>491</v>
      </c>
      <c r="B11" s="718">
        <v>1651202</v>
      </c>
      <c r="C11" s="718">
        <f>+'V.4.2.NA. Reportes ARL'!D12</f>
        <v>31032</v>
      </c>
      <c r="D11" s="719">
        <f>+(Tabla23[[#This Row],[Total Casos de Accid. Laborales y Enf. Prof.]]/Tabla23[[#This Row],[Afiliación al SRL]])*100000</f>
        <v>1879.3581887618836</v>
      </c>
      <c r="E11" s="1245">
        <f t="shared" si="0"/>
        <v>1.8793581887618836E-2</v>
      </c>
      <c r="N11" s="294"/>
      <c r="O11" s="294"/>
      <c r="P11" s="294"/>
      <c r="Q11" s="294"/>
      <c r="R11" s="294"/>
    </row>
    <row r="12" spans="1:18" s="295" customFormat="1" ht="27" customHeight="1">
      <c r="A12" s="605" t="s">
        <v>492</v>
      </c>
      <c r="B12" s="718">
        <v>1759458</v>
      </c>
      <c r="C12" s="718">
        <v>34549</v>
      </c>
      <c r="D12" s="719">
        <f>+(Tabla23[[#This Row],[Total Casos de Accid. Laborales y Enf. Prof.]]/Tabla23[[#This Row],[Afiliación al SRL]])*100000</f>
        <v>1963.6160681300721</v>
      </c>
      <c r="E12" s="1245">
        <f t="shared" si="0"/>
        <v>1.963616068130072E-2</v>
      </c>
      <c r="L12" s="253"/>
      <c r="N12" s="296"/>
      <c r="O12" s="294"/>
      <c r="P12" s="296"/>
      <c r="Q12" s="296"/>
      <c r="R12" s="296"/>
    </row>
    <row r="13" spans="1:18" ht="27" customHeight="1">
      <c r="A13" s="605" t="s">
        <v>493</v>
      </c>
      <c r="B13" s="718">
        <v>1888238</v>
      </c>
      <c r="C13" s="718">
        <v>38856</v>
      </c>
      <c r="D13" s="719">
        <f>+(Tabla23[[#This Row],[Total Casos de Accid. Laborales y Enf. Prof.]]/Tabla23[[#This Row],[Afiliación al SRL]])*100000</f>
        <v>2057.7914436633519</v>
      </c>
      <c r="E13" s="1245">
        <f t="shared" si="0"/>
        <v>2.0577914436633517E-2</v>
      </c>
      <c r="N13" s="294"/>
      <c r="O13" s="294"/>
      <c r="P13" s="294"/>
      <c r="Q13" s="294"/>
      <c r="R13" s="294"/>
    </row>
    <row r="14" spans="1:18" ht="27" customHeight="1">
      <c r="A14" s="605" t="s">
        <v>494</v>
      </c>
      <c r="B14" s="718">
        <v>2050322</v>
      </c>
      <c r="C14" s="718">
        <v>41489</v>
      </c>
      <c r="D14" s="719">
        <f>+(Tabla23[[#This Row],[Total Casos de Accid. Laborales y Enf. Prof.]]/Tabla23[[#This Row],[Afiliación al SRL]])*100000</f>
        <v>2023.5358153499792</v>
      </c>
      <c r="E14" s="1245">
        <f t="shared" si="0"/>
        <v>2.0235358153499791E-2</v>
      </c>
      <c r="N14" s="294"/>
      <c r="O14" s="294"/>
      <c r="P14" s="294"/>
      <c r="Q14" s="294"/>
      <c r="R14" s="294"/>
    </row>
    <row r="15" spans="1:18" ht="27" customHeight="1">
      <c r="A15" s="605" t="s">
        <v>597</v>
      </c>
      <c r="B15" s="718">
        <v>2202518</v>
      </c>
      <c r="C15" s="718">
        <v>45470</v>
      </c>
      <c r="D15" s="719">
        <f>+(Tabla23[[#This Row],[Total Casos de Accid. Laborales y Enf. Prof.]]/Tabla23[[#This Row],[Afiliación al SRL]])*100000</f>
        <v>2064.4553188668606</v>
      </c>
      <c r="E15" s="1245">
        <f t="shared" si="0"/>
        <v>2.0644553188668605E-2</v>
      </c>
      <c r="N15" s="294"/>
      <c r="O15" s="294"/>
      <c r="P15" s="294"/>
      <c r="Q15" s="294"/>
      <c r="R15" s="294"/>
    </row>
    <row r="16" spans="1:18" ht="27" customHeight="1">
      <c r="A16" s="605" t="s">
        <v>598</v>
      </c>
      <c r="B16" s="718">
        <v>2299153</v>
      </c>
      <c r="C16" s="718">
        <v>49148</v>
      </c>
      <c r="D16" s="719">
        <f>+(Tabla23[[#This Row],[Total Casos de Accid. Laborales y Enf. Prof.]]/Tabla23[[#This Row],[Afiliación al SRL]])*100000</f>
        <v>2137.6567805622331</v>
      </c>
      <c r="E16" s="1245">
        <f t="shared" si="0"/>
        <v>2.1376567805622332E-2</v>
      </c>
      <c r="N16" s="294"/>
      <c r="O16" s="294"/>
      <c r="P16" s="294"/>
      <c r="Q16" s="294"/>
      <c r="R16" s="294"/>
    </row>
    <row r="17" spans="1:18" ht="27" customHeight="1">
      <c r="A17" s="605" t="s">
        <v>547</v>
      </c>
      <c r="B17" s="718">
        <v>2117050</v>
      </c>
      <c r="C17" s="718">
        <v>40145</v>
      </c>
      <c r="D17" s="719">
        <f>+(Tabla23[[#This Row],[Total Casos de Accid. Laborales y Enf. Prof.]]/Tabla23[[#This Row],[Afiliación al SRL]])*100000</f>
        <v>1896.2707541153964</v>
      </c>
      <c r="E17" s="1245">
        <f t="shared" si="0"/>
        <v>1.8962707541153964E-2</v>
      </c>
      <c r="N17" s="294"/>
      <c r="O17" s="294"/>
      <c r="P17" s="294"/>
      <c r="Q17" s="294"/>
      <c r="R17" s="294"/>
    </row>
    <row r="18" spans="1:18" ht="27" customHeight="1">
      <c r="A18" s="605" t="s">
        <v>653</v>
      </c>
      <c r="B18" s="718">
        <v>2352043</v>
      </c>
      <c r="C18" s="718">
        <v>47450</v>
      </c>
      <c r="D18" s="719">
        <f>+(Tabla23[[#This Row],[Total Casos de Accid. Laborales y Enf. Prof.]]/Tabla23[[#This Row],[Afiliación al SRL]])*100000</f>
        <v>2017.3950901407841</v>
      </c>
      <c r="E18" s="1245">
        <f t="shared" si="0"/>
        <v>2.017395090140784E-2</v>
      </c>
      <c r="N18" s="294"/>
      <c r="O18" s="294"/>
      <c r="P18" s="294"/>
      <c r="Q18" s="294"/>
      <c r="R18" s="294"/>
    </row>
    <row r="19" spans="1:18" ht="27" customHeight="1">
      <c r="A19" s="720" t="s">
        <v>569</v>
      </c>
      <c r="B19" s="718">
        <v>2405039</v>
      </c>
      <c r="C19" s="718">
        <v>49595</v>
      </c>
      <c r="D19" s="719">
        <f>+(Tabla23[[#This Row],[Total Casos de Accid. Laborales y Enf. Prof.]]/Tabla23[[#This Row],[Afiliación al SRL]])*100000</f>
        <v>2062.1287222369369</v>
      </c>
      <c r="E19" s="1245">
        <f t="shared" si="0"/>
        <v>2.0621287222369368E-2</v>
      </c>
      <c r="N19" s="294"/>
      <c r="O19" s="294"/>
      <c r="P19" s="294"/>
      <c r="Q19" s="294"/>
      <c r="R19" s="294"/>
    </row>
    <row r="20" spans="1:18" ht="27" customHeight="1">
      <c r="A20" s="720" t="s">
        <v>570</v>
      </c>
      <c r="B20" s="718">
        <v>2455244</v>
      </c>
      <c r="C20" s="718">
        <v>46797</v>
      </c>
      <c r="D20" s="719">
        <f>+(Tabla23[[#This Row],[Total Casos de Accid. Laborales y Enf. Prof.]]/Tabla23[[#This Row],[Afiliación al SRL]])*100000</f>
        <v>1906.0020103908205</v>
      </c>
      <c r="E20" s="1245">
        <f t="shared" si="0"/>
        <v>1.9060020103908205E-2</v>
      </c>
      <c r="N20" s="294"/>
      <c r="O20" s="294"/>
      <c r="P20" s="294"/>
      <c r="Q20" s="294"/>
      <c r="R20" s="294"/>
    </row>
    <row r="21" spans="1:18" ht="27" customHeight="1">
      <c r="A21" s="1044" t="s">
        <v>501</v>
      </c>
      <c r="B21" s="718">
        <v>2515541</v>
      </c>
      <c r="C21" s="718">
        <v>50232</v>
      </c>
      <c r="D21" s="719">
        <v>1996.8666779829866</v>
      </c>
      <c r="E21" s="1245">
        <f t="shared" si="0"/>
        <v>1.9968666779829867E-2</v>
      </c>
      <c r="N21" s="294"/>
      <c r="O21" s="294"/>
      <c r="P21" s="294"/>
      <c r="Q21" s="294"/>
      <c r="R21" s="294"/>
    </row>
    <row r="22" spans="1:18" ht="27" customHeight="1">
      <c r="A22" s="720" t="str">
        <f>+'Resumen '!O6</f>
        <v>Mar.2025</v>
      </c>
      <c r="B22" s="718">
        <f>+'Resumen '!D14</f>
        <v>2530849</v>
      </c>
      <c r="C22" s="718">
        <f>+'Resumen '!D7</f>
        <v>12645</v>
      </c>
      <c r="D22" s="719">
        <f>+(Tabla23[[#This Row],[Total Casos de Accid. Laborales y Enf. Prof.]]/Tabla23[[#This Row],[Afiliación al SRL]])*100000</f>
        <v>499.634707562561</v>
      </c>
      <c r="E22" s="1245">
        <f t="shared" si="0"/>
        <v>4.9963470756256099E-3</v>
      </c>
      <c r="N22" s="294"/>
      <c r="O22" s="297"/>
      <c r="P22" s="294"/>
      <c r="Q22" s="294"/>
      <c r="R22" s="294"/>
    </row>
    <row r="23" spans="1:18" ht="27" customHeight="1">
      <c r="A23" s="721" t="s">
        <v>692</v>
      </c>
      <c r="B23" s="863"/>
      <c r="C23" s="564"/>
      <c r="D23" s="564">
        <f>AVERAGE(D5:D22)</f>
        <v>1768.2366172944137</v>
      </c>
      <c r="E23" s="864">
        <f>AVERAGE(E5:E22)</f>
        <v>1.768236617294414E-2</v>
      </c>
      <c r="N23" s="294"/>
      <c r="O23" s="294"/>
      <c r="P23" s="294"/>
      <c r="Q23" s="294"/>
      <c r="R23" s="294"/>
    </row>
    <row r="24" spans="1:18" ht="27.75" customHeight="1">
      <c r="A24" s="844" t="s">
        <v>693</v>
      </c>
      <c r="N24" s="294"/>
      <c r="O24" s="294"/>
      <c r="P24" s="294"/>
      <c r="Q24" s="294"/>
      <c r="R24" s="294"/>
    </row>
    <row r="25" spans="1:18">
      <c r="N25" s="287"/>
      <c r="O25" s="294"/>
    </row>
    <row r="26" spans="1:18">
      <c r="N26" s="287"/>
      <c r="O26" s="294"/>
    </row>
    <row r="27" spans="1:18">
      <c r="N27" s="287"/>
      <c r="O27" s="287"/>
    </row>
    <row r="28" spans="1:18" ht="15">
      <c r="A28" s="298">
        <v>100000</v>
      </c>
      <c r="N28" s="287"/>
      <c r="O28" s="287"/>
    </row>
    <row r="29" spans="1:18">
      <c r="N29" s="287"/>
      <c r="O29" s="287"/>
    </row>
    <row r="30" spans="1:18">
      <c r="N30" s="287"/>
      <c r="O30" s="287"/>
    </row>
    <row r="31" spans="1:18" ht="69" customHeight="1">
      <c r="N31" s="287"/>
      <c r="O31" s="287"/>
      <c r="P31" s="284"/>
    </row>
    <row r="32" spans="1:18">
      <c r="N32" s="287"/>
      <c r="O32" s="287"/>
    </row>
    <row r="33" spans="14:15">
      <c r="N33" s="287"/>
      <c r="O33" s="287"/>
    </row>
    <row r="34" spans="14:15">
      <c r="N34" s="287"/>
      <c r="O34" s="287"/>
    </row>
    <row r="35" spans="14:15" ht="52.5" customHeight="1">
      <c r="N35" s="287"/>
      <c r="O35" s="287"/>
    </row>
    <row r="36" spans="14:15" ht="101.25" customHeight="1">
      <c r="N36" s="287"/>
      <c r="O36" s="287"/>
    </row>
    <row r="37" spans="14:15">
      <c r="N37" s="287"/>
      <c r="O37" s="287"/>
    </row>
    <row r="38" spans="14:15">
      <c r="N38" s="287"/>
      <c r="O38" s="287"/>
    </row>
    <row r="41" spans="14:15" ht="67.5" customHeight="1"/>
  </sheetData>
  <mergeCells count="3">
    <mergeCell ref="A1:M1"/>
    <mergeCell ref="A3:M3"/>
    <mergeCell ref="A2:M2"/>
  </mergeCells>
  <conditionalFormatting sqref="B15:C20 B22:C22 E5:E22">
    <cfRule type="cellIs" dxfId="373" priority="3" operator="equal">
      <formula>0</formula>
    </cfRule>
  </conditionalFormatting>
  <conditionalFormatting sqref="B21:C21">
    <cfRule type="cellIs" dxfId="372" priority="1"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heetViews>
  <sheetFormatPr baseColWidth="10" defaultColWidth="11.42578125" defaultRowHeight="14.25"/>
  <cols>
    <col min="1" max="4" width="10.7109375" style="253" customWidth="1"/>
    <col min="5" max="5" width="22.140625" style="253" customWidth="1"/>
    <col min="6" max="6" width="21.28515625" style="253" customWidth="1"/>
    <col min="7" max="8" width="10.7109375" style="253" customWidth="1"/>
    <col min="9" max="9" width="27.28515625" style="253" customWidth="1"/>
    <col min="10" max="10" width="20.28515625" style="253" customWidth="1"/>
    <col min="11" max="11" width="26.7109375" style="253" customWidth="1"/>
    <col min="12" max="13" width="20.28515625" style="253" customWidth="1"/>
    <col min="14" max="14" width="31.42578125" style="253" customWidth="1"/>
    <col min="15" max="15" width="29.140625" style="253" customWidth="1"/>
    <col min="16" max="16" width="16.140625" style="253" customWidth="1"/>
    <col min="17" max="16384" width="11.42578125" style="253"/>
  </cols>
  <sheetData>
    <row r="5" spans="1:16" ht="54" customHeight="1"/>
    <row r="6" spans="1:16" ht="20.25" customHeight="1"/>
    <row r="7" spans="1:16" ht="14.25" customHeight="1">
      <c r="A7" s="1500" t="s">
        <v>694</v>
      </c>
      <c r="B7" s="1500"/>
      <c r="C7" s="1500"/>
      <c r="D7" s="1500"/>
      <c r="E7" s="1500"/>
      <c r="F7" s="1500"/>
      <c r="G7" s="1500"/>
      <c r="H7" s="1500"/>
      <c r="I7" s="1500"/>
      <c r="J7" s="1500"/>
      <c r="K7" s="1500"/>
      <c r="L7" s="1500"/>
      <c r="M7" s="1500"/>
      <c r="N7" s="1500"/>
      <c r="O7" s="1500"/>
      <c r="P7" s="1500"/>
    </row>
    <row r="8" spans="1:16" ht="14.25" customHeight="1">
      <c r="A8" s="1500"/>
      <c r="B8" s="1500"/>
      <c r="C8" s="1500"/>
      <c r="D8" s="1500"/>
      <c r="E8" s="1500"/>
      <c r="F8" s="1500"/>
      <c r="G8" s="1500"/>
      <c r="H8" s="1500"/>
      <c r="I8" s="1500"/>
      <c r="J8" s="1500"/>
      <c r="K8" s="1500"/>
      <c r="L8" s="1500"/>
      <c r="M8" s="1500"/>
      <c r="N8" s="1500"/>
      <c r="O8" s="1500"/>
      <c r="P8" s="1500"/>
    </row>
    <row r="9" spans="1:16" ht="14.25" customHeight="1">
      <c r="A9" s="1500"/>
      <c r="B9" s="1500"/>
      <c r="C9" s="1500"/>
      <c r="D9" s="1500"/>
      <c r="E9" s="1500"/>
      <c r="F9" s="1500"/>
      <c r="G9" s="1500"/>
      <c r="H9" s="1500"/>
      <c r="I9" s="1500"/>
      <c r="J9" s="1500"/>
      <c r="K9" s="1500"/>
      <c r="L9" s="1500"/>
      <c r="M9" s="1500"/>
      <c r="N9" s="1500"/>
      <c r="O9" s="1500"/>
      <c r="P9" s="1500"/>
    </row>
    <row r="10" spans="1:16" ht="14.25" customHeight="1">
      <c r="A10" s="1500"/>
      <c r="B10" s="1500"/>
      <c r="C10" s="1500"/>
      <c r="D10" s="1500"/>
      <c r="E10" s="1500"/>
      <c r="F10" s="1500"/>
      <c r="G10" s="1500"/>
      <c r="H10" s="1500"/>
      <c r="I10" s="1500"/>
      <c r="J10" s="1500"/>
      <c r="K10" s="1500"/>
      <c r="L10" s="1500"/>
      <c r="M10" s="1500"/>
      <c r="N10" s="1500"/>
      <c r="O10" s="1500"/>
      <c r="P10" s="1500"/>
    </row>
    <row r="11" spans="1:16" ht="14.25" customHeight="1">
      <c r="A11" s="1500"/>
      <c r="B11" s="1500"/>
      <c r="C11" s="1500"/>
      <c r="D11" s="1500"/>
      <c r="E11" s="1500"/>
      <c r="F11" s="1500"/>
      <c r="G11" s="1500"/>
      <c r="H11" s="1500"/>
      <c r="I11" s="1500"/>
      <c r="J11" s="1500"/>
      <c r="K11" s="1500"/>
      <c r="L11" s="1500"/>
      <c r="M11" s="1500"/>
      <c r="N11" s="1500"/>
      <c r="O11" s="1500"/>
      <c r="P11" s="1500"/>
    </row>
    <row r="12" spans="1:16" ht="14.25" customHeight="1">
      <c r="A12" s="1500"/>
      <c r="B12" s="1500"/>
      <c r="C12" s="1500"/>
      <c r="D12" s="1500"/>
      <c r="E12" s="1500"/>
      <c r="F12" s="1500"/>
      <c r="G12" s="1500"/>
      <c r="H12" s="1500"/>
      <c r="I12" s="1500"/>
      <c r="J12" s="1500"/>
      <c r="K12" s="1500"/>
      <c r="L12" s="1500"/>
      <c r="M12" s="1500"/>
      <c r="N12" s="1500"/>
      <c r="O12" s="1500"/>
      <c r="P12" s="1500"/>
    </row>
    <row r="13" spans="1:16" ht="14.25" customHeight="1">
      <c r="A13" s="1500"/>
      <c r="B13" s="1500"/>
      <c r="C13" s="1500"/>
      <c r="D13" s="1500"/>
      <c r="E13" s="1500"/>
      <c r="F13" s="1500"/>
      <c r="G13" s="1500"/>
      <c r="H13" s="1500"/>
      <c r="I13" s="1500"/>
      <c r="J13" s="1500"/>
      <c r="K13" s="1500"/>
      <c r="L13" s="1500"/>
      <c r="M13" s="1500"/>
      <c r="N13" s="1500"/>
      <c r="O13" s="1500"/>
      <c r="P13" s="1500"/>
    </row>
    <row r="14" spans="1:16" ht="14.25" customHeight="1">
      <c r="A14" s="1500"/>
      <c r="B14" s="1500"/>
      <c r="C14" s="1500"/>
      <c r="D14" s="1500"/>
      <c r="E14" s="1500"/>
      <c r="F14" s="1500"/>
      <c r="G14" s="1500"/>
      <c r="H14" s="1500"/>
      <c r="I14" s="1500"/>
      <c r="J14" s="1500"/>
      <c r="K14" s="1500"/>
      <c r="L14" s="1500"/>
      <c r="M14" s="1500"/>
      <c r="N14" s="1500"/>
      <c r="O14" s="1500"/>
      <c r="P14" s="1500"/>
    </row>
    <row r="15" spans="1:16" ht="14.25" customHeight="1">
      <c r="A15" s="1500"/>
      <c r="B15" s="1500"/>
      <c r="C15" s="1500"/>
      <c r="D15" s="1500"/>
      <c r="E15" s="1500"/>
      <c r="F15" s="1500"/>
      <c r="G15" s="1500"/>
      <c r="H15" s="1500"/>
      <c r="I15" s="1500"/>
      <c r="J15" s="1500"/>
      <c r="K15" s="1500"/>
      <c r="L15" s="1500"/>
      <c r="M15" s="1500"/>
      <c r="N15" s="1500"/>
      <c r="O15" s="1500"/>
      <c r="P15" s="1500"/>
    </row>
    <row r="16" spans="1:16" ht="14.25" customHeight="1">
      <c r="A16" s="1500"/>
      <c r="B16" s="1500"/>
      <c r="C16" s="1500"/>
      <c r="D16" s="1500"/>
      <c r="E16" s="1500"/>
      <c r="F16" s="1500"/>
      <c r="G16" s="1500"/>
      <c r="H16" s="1500"/>
      <c r="I16" s="1500"/>
      <c r="J16" s="1500"/>
      <c r="K16" s="1500"/>
      <c r="L16" s="1500"/>
      <c r="M16" s="1500"/>
      <c r="N16" s="1500"/>
      <c r="O16" s="1500"/>
      <c r="P16" s="1500"/>
    </row>
    <row r="17" spans="1:16" ht="14.25" customHeight="1">
      <c r="A17" s="1500"/>
      <c r="B17" s="1500"/>
      <c r="C17" s="1500"/>
      <c r="D17" s="1500"/>
      <c r="E17" s="1500"/>
      <c r="F17" s="1500"/>
      <c r="G17" s="1500"/>
      <c r="H17" s="1500"/>
      <c r="I17" s="1500"/>
      <c r="J17" s="1500"/>
      <c r="K17" s="1500"/>
      <c r="L17" s="1500"/>
      <c r="M17" s="1500"/>
      <c r="N17" s="1500"/>
      <c r="O17" s="1500"/>
      <c r="P17" s="1500"/>
    </row>
    <row r="18" spans="1:16" ht="14.25" customHeight="1">
      <c r="A18" s="1500"/>
      <c r="B18" s="1500"/>
      <c r="C18" s="1500"/>
      <c r="D18" s="1500"/>
      <c r="E18" s="1500"/>
      <c r="F18" s="1500"/>
      <c r="G18" s="1500"/>
      <c r="H18" s="1500"/>
      <c r="I18" s="1500"/>
      <c r="J18" s="1500"/>
      <c r="K18" s="1500"/>
      <c r="L18" s="1500"/>
      <c r="M18" s="1500"/>
      <c r="N18" s="1500"/>
      <c r="O18" s="1500"/>
      <c r="P18" s="1500"/>
    </row>
    <row r="19" spans="1:16" ht="14.25" customHeight="1">
      <c r="A19" s="1500"/>
      <c r="B19" s="1500"/>
      <c r="C19" s="1500"/>
      <c r="D19" s="1500"/>
      <c r="E19" s="1500"/>
      <c r="F19" s="1500"/>
      <c r="G19" s="1500"/>
      <c r="H19" s="1500"/>
      <c r="I19" s="1500"/>
      <c r="J19" s="1500"/>
      <c r="K19" s="1500"/>
      <c r="L19" s="1500"/>
      <c r="M19" s="1500"/>
      <c r="N19" s="1500"/>
      <c r="O19" s="1500"/>
      <c r="P19" s="1500"/>
    </row>
    <row r="20" spans="1:16" ht="14.25" customHeight="1">
      <c r="A20" s="1500"/>
      <c r="B20" s="1500"/>
      <c r="C20" s="1500"/>
      <c r="D20" s="1500"/>
      <c r="E20" s="1500"/>
      <c r="F20" s="1500"/>
      <c r="G20" s="1500"/>
      <c r="H20" s="1500"/>
      <c r="I20" s="1500"/>
      <c r="J20" s="1500"/>
      <c r="K20" s="1500"/>
      <c r="L20" s="1500"/>
      <c r="M20" s="1500"/>
      <c r="N20" s="1500"/>
      <c r="O20" s="1500"/>
      <c r="P20" s="1500"/>
    </row>
    <row r="21" spans="1:16" ht="14.25" customHeight="1">
      <c r="A21" s="1500"/>
      <c r="B21" s="1500"/>
      <c r="C21" s="1500"/>
      <c r="D21" s="1500"/>
      <c r="E21" s="1500"/>
      <c r="F21" s="1500"/>
      <c r="G21" s="1500"/>
      <c r="H21" s="1500"/>
      <c r="I21" s="1500"/>
      <c r="J21" s="1500"/>
      <c r="K21" s="1500"/>
      <c r="L21" s="1500"/>
      <c r="M21" s="1500"/>
      <c r="N21" s="1500"/>
      <c r="O21" s="1500"/>
      <c r="P21" s="1500"/>
    </row>
    <row r="22" spans="1:16" ht="14.25" customHeight="1">
      <c r="A22" s="1500"/>
      <c r="B22" s="1500"/>
      <c r="C22" s="1500"/>
      <c r="D22" s="1500"/>
      <c r="E22" s="1500"/>
      <c r="F22" s="1500"/>
      <c r="G22" s="1500"/>
      <c r="H22" s="1500"/>
      <c r="I22" s="1500"/>
      <c r="J22" s="1500"/>
      <c r="K22" s="1500"/>
      <c r="L22" s="1500"/>
      <c r="M22" s="1500"/>
      <c r="N22" s="1500"/>
      <c r="O22" s="1500"/>
      <c r="P22" s="1500"/>
    </row>
    <row r="23" spans="1:16" ht="14.25" customHeight="1">
      <c r="A23" s="1500"/>
      <c r="B23" s="1500"/>
      <c r="C23" s="1500"/>
      <c r="D23" s="1500"/>
      <c r="E23" s="1500"/>
      <c r="F23" s="1500"/>
      <c r="G23" s="1500"/>
      <c r="H23" s="1500"/>
      <c r="I23" s="1500"/>
      <c r="J23" s="1500"/>
      <c r="K23" s="1500"/>
      <c r="L23" s="1500"/>
      <c r="M23" s="1500"/>
      <c r="N23" s="1500"/>
      <c r="O23" s="1500"/>
      <c r="P23" s="1500"/>
    </row>
    <row r="24" spans="1:16" ht="14.25" customHeight="1">
      <c r="A24" s="1500"/>
      <c r="B24" s="1500"/>
      <c r="C24" s="1500"/>
      <c r="D24" s="1500"/>
      <c r="E24" s="1500"/>
      <c r="F24" s="1500"/>
      <c r="G24" s="1500"/>
      <c r="H24" s="1500"/>
      <c r="I24" s="1500"/>
      <c r="J24" s="1500"/>
      <c r="K24" s="1500"/>
      <c r="L24" s="1500"/>
      <c r="M24" s="1500"/>
      <c r="N24" s="1500"/>
      <c r="O24" s="1500"/>
      <c r="P24" s="1500"/>
    </row>
    <row r="25" spans="1:16" ht="14.25" customHeight="1">
      <c r="A25" s="1500"/>
      <c r="B25" s="1500"/>
      <c r="C25" s="1500"/>
      <c r="D25" s="1500"/>
      <c r="E25" s="1500"/>
      <c r="F25" s="1500"/>
      <c r="G25" s="1500"/>
      <c r="H25" s="1500"/>
      <c r="I25" s="1500"/>
      <c r="J25" s="1500"/>
      <c r="K25" s="1500"/>
      <c r="L25" s="1500"/>
      <c r="M25" s="1500"/>
      <c r="N25" s="1500"/>
      <c r="O25" s="1500"/>
      <c r="P25" s="1500"/>
    </row>
    <row r="26" spans="1:16" ht="14.25" customHeight="1">
      <c r="A26" s="1500"/>
      <c r="B26" s="1500"/>
      <c r="C26" s="1500"/>
      <c r="D26" s="1500"/>
      <c r="E26" s="1500"/>
      <c r="F26" s="1500"/>
      <c r="G26" s="1500"/>
      <c r="H26" s="1500"/>
      <c r="I26" s="1500"/>
      <c r="J26" s="1500"/>
      <c r="K26" s="1500"/>
      <c r="L26" s="1500"/>
      <c r="M26" s="1500"/>
      <c r="N26" s="1500"/>
      <c r="O26" s="1500"/>
      <c r="P26" s="1500"/>
    </row>
    <row r="27" spans="1:16" ht="14.25" customHeight="1">
      <c r="A27" s="1500"/>
      <c r="B27" s="1500"/>
      <c r="C27" s="1500"/>
      <c r="D27" s="1500"/>
      <c r="E27" s="1500"/>
      <c r="F27" s="1500"/>
      <c r="G27" s="1500"/>
      <c r="H27" s="1500"/>
      <c r="I27" s="1500"/>
      <c r="J27" s="1500"/>
      <c r="K27" s="1500"/>
      <c r="L27" s="1500"/>
      <c r="M27" s="1500"/>
      <c r="N27" s="1500"/>
      <c r="O27" s="1500"/>
      <c r="P27" s="1500"/>
    </row>
    <row r="28" spans="1:16" ht="14.25" customHeight="1">
      <c r="A28" s="1500"/>
      <c r="B28" s="1500"/>
      <c r="C28" s="1500"/>
      <c r="D28" s="1500"/>
      <c r="E28" s="1500"/>
      <c r="F28" s="1500"/>
      <c r="G28" s="1500"/>
      <c r="H28" s="1500"/>
      <c r="I28" s="1500"/>
      <c r="J28" s="1500"/>
      <c r="K28" s="1500"/>
      <c r="L28" s="1500"/>
      <c r="M28" s="1500"/>
      <c r="N28" s="1500"/>
      <c r="O28" s="1500"/>
      <c r="P28" s="1500"/>
    </row>
    <row r="29" spans="1:16" ht="14.25" customHeight="1">
      <c r="A29" s="1500"/>
      <c r="B29" s="1500"/>
      <c r="C29" s="1500"/>
      <c r="D29" s="1500"/>
      <c r="E29" s="1500"/>
      <c r="F29" s="1500"/>
      <c r="G29" s="1500"/>
      <c r="H29" s="1500"/>
      <c r="I29" s="1500"/>
      <c r="J29" s="1500"/>
      <c r="K29" s="1500"/>
      <c r="L29" s="1500"/>
      <c r="M29" s="1500"/>
      <c r="N29" s="1500"/>
      <c r="O29" s="1500"/>
      <c r="P29" s="1500"/>
    </row>
    <row r="30" spans="1:16" ht="14.25" customHeight="1">
      <c r="A30" s="1500"/>
      <c r="B30" s="1500"/>
      <c r="C30" s="1500"/>
      <c r="D30" s="1500"/>
      <c r="E30" s="1500"/>
      <c r="F30" s="1500"/>
      <c r="G30" s="1500"/>
      <c r="H30" s="1500"/>
      <c r="I30" s="1500"/>
      <c r="J30" s="1500"/>
      <c r="K30" s="1500"/>
      <c r="L30" s="1500"/>
      <c r="M30" s="1500"/>
      <c r="N30" s="1500"/>
      <c r="O30" s="1500"/>
      <c r="P30" s="1500"/>
    </row>
    <row r="31" spans="1:16" ht="14.25" customHeight="1">
      <c r="A31" s="1500"/>
      <c r="B31" s="1500"/>
      <c r="C31" s="1500"/>
      <c r="D31" s="1500"/>
      <c r="E31" s="1500"/>
      <c r="F31" s="1500"/>
      <c r="G31" s="1500"/>
      <c r="H31" s="1500"/>
      <c r="I31" s="1500"/>
      <c r="J31" s="1500"/>
      <c r="K31" s="1500"/>
      <c r="L31" s="1500"/>
      <c r="M31" s="1500"/>
      <c r="N31" s="1500"/>
      <c r="O31" s="1500"/>
      <c r="P31" s="1500"/>
    </row>
    <row r="32" spans="1:16" ht="14.25" customHeight="1">
      <c r="A32" s="1500"/>
      <c r="B32" s="1500"/>
      <c r="C32" s="1500"/>
      <c r="D32" s="1500"/>
      <c r="E32" s="1500"/>
      <c r="F32" s="1500"/>
      <c r="G32" s="1500"/>
      <c r="H32" s="1500"/>
      <c r="I32" s="1500"/>
      <c r="J32" s="1500"/>
      <c r="K32" s="1500"/>
      <c r="L32" s="1500"/>
      <c r="M32" s="1500"/>
      <c r="N32" s="1500"/>
      <c r="O32" s="1500"/>
      <c r="P32" s="1500"/>
    </row>
    <row r="33" spans="1:16" ht="14.25" customHeight="1">
      <c r="A33" s="1500"/>
      <c r="B33" s="1500"/>
      <c r="C33" s="1500"/>
      <c r="D33" s="1500"/>
      <c r="E33" s="1500"/>
      <c r="F33" s="1500"/>
      <c r="G33" s="1500"/>
      <c r="H33" s="1500"/>
      <c r="I33" s="1500"/>
      <c r="J33" s="1500"/>
      <c r="K33" s="1500"/>
      <c r="L33" s="1500"/>
      <c r="M33" s="1500"/>
      <c r="N33" s="1500"/>
      <c r="O33" s="1500"/>
      <c r="P33" s="1500"/>
    </row>
    <row r="34" spans="1:16" ht="14.25" customHeight="1">
      <c r="A34" s="1500"/>
      <c r="B34" s="1500"/>
      <c r="C34" s="1500"/>
      <c r="D34" s="1500"/>
      <c r="E34" s="1500"/>
      <c r="F34" s="1500"/>
      <c r="G34" s="1500"/>
      <c r="H34" s="1500"/>
      <c r="I34" s="1500"/>
      <c r="J34" s="1500"/>
      <c r="K34" s="1500"/>
      <c r="L34" s="1500"/>
      <c r="M34" s="1500"/>
      <c r="N34" s="1500"/>
      <c r="O34" s="1500"/>
      <c r="P34" s="1500"/>
    </row>
    <row r="35" spans="1:16" ht="14.25" customHeight="1">
      <c r="A35" s="1500"/>
      <c r="B35" s="1500"/>
      <c r="C35" s="1500"/>
      <c r="D35" s="1500"/>
      <c r="E35" s="1500"/>
      <c r="F35" s="1500"/>
      <c r="G35" s="1500"/>
      <c r="H35" s="1500"/>
      <c r="I35" s="1500"/>
      <c r="J35" s="1500"/>
      <c r="K35" s="1500"/>
      <c r="L35" s="1500"/>
      <c r="M35" s="1500"/>
      <c r="N35" s="1500"/>
      <c r="O35" s="1500"/>
      <c r="P35" s="1500"/>
    </row>
    <row r="36" spans="1:16" ht="14.25" customHeight="1">
      <c r="A36" s="1500"/>
      <c r="B36" s="1500"/>
      <c r="C36" s="1500"/>
      <c r="D36" s="1500"/>
      <c r="E36" s="1500"/>
      <c r="F36" s="1500"/>
      <c r="G36" s="1500"/>
      <c r="H36" s="1500"/>
      <c r="I36" s="1500"/>
      <c r="J36" s="1500"/>
      <c r="K36" s="1500"/>
      <c r="L36" s="1500"/>
      <c r="M36" s="1500"/>
      <c r="N36" s="1500"/>
      <c r="O36" s="1500"/>
      <c r="P36" s="1500"/>
    </row>
    <row r="37" spans="1:16" ht="14.25" customHeight="1">
      <c r="A37" s="1500"/>
      <c r="B37" s="1500"/>
      <c r="C37" s="1500"/>
      <c r="D37" s="1500"/>
      <c r="E37" s="1500"/>
      <c r="F37" s="1500"/>
      <c r="G37" s="1500"/>
      <c r="H37" s="1500"/>
      <c r="I37" s="1500"/>
      <c r="J37" s="1500"/>
      <c r="K37" s="1500"/>
      <c r="L37" s="1500"/>
      <c r="M37" s="1500"/>
      <c r="N37" s="1500"/>
      <c r="O37" s="1500"/>
      <c r="P37" s="1500"/>
    </row>
    <row r="38" spans="1:16" ht="14.25" customHeight="1">
      <c r="A38" s="1500"/>
      <c r="B38" s="1500"/>
      <c r="C38" s="1500"/>
      <c r="D38" s="1500"/>
      <c r="E38" s="1500"/>
      <c r="F38" s="1500"/>
      <c r="G38" s="1500"/>
      <c r="H38" s="1500"/>
      <c r="I38" s="1500"/>
      <c r="J38" s="1500"/>
      <c r="K38" s="1500"/>
      <c r="L38" s="1500"/>
      <c r="M38" s="1500"/>
      <c r="N38" s="1500"/>
      <c r="O38" s="1500"/>
      <c r="P38" s="1500"/>
    </row>
    <row r="39" spans="1:16" ht="14.25" customHeight="1">
      <c r="A39" s="1500"/>
      <c r="B39" s="1500"/>
      <c r="C39" s="1500"/>
      <c r="D39" s="1500"/>
      <c r="E39" s="1500"/>
      <c r="F39" s="1500"/>
      <c r="G39" s="1500"/>
      <c r="H39" s="1500"/>
      <c r="I39" s="1500"/>
      <c r="J39" s="1500"/>
      <c r="K39" s="1500"/>
      <c r="L39" s="1500"/>
      <c r="M39" s="1500"/>
      <c r="N39" s="1500"/>
      <c r="O39" s="1500"/>
      <c r="P39" s="1500"/>
    </row>
    <row r="40" spans="1:16" ht="14.25" customHeight="1">
      <c r="A40" s="1500"/>
      <c r="B40" s="1500"/>
      <c r="C40" s="1500"/>
      <c r="D40" s="1500"/>
      <c r="E40" s="1500"/>
      <c r="F40" s="1500"/>
      <c r="G40" s="1500"/>
      <c r="H40" s="1500"/>
      <c r="I40" s="1500"/>
      <c r="J40" s="1500"/>
      <c r="K40" s="1500"/>
      <c r="L40" s="1500"/>
      <c r="M40" s="1500"/>
      <c r="N40" s="1500"/>
      <c r="O40" s="1500"/>
      <c r="P40" s="1500"/>
    </row>
    <row r="41" spans="1:16" ht="14.25" customHeight="1">
      <c r="A41" s="1500"/>
      <c r="B41" s="1500"/>
      <c r="C41" s="1500"/>
      <c r="D41" s="1500"/>
      <c r="E41" s="1500"/>
      <c r="F41" s="1500"/>
      <c r="G41" s="1500"/>
      <c r="H41" s="1500"/>
      <c r="I41" s="1500"/>
      <c r="J41" s="1500"/>
      <c r="K41" s="1500"/>
      <c r="L41" s="1500"/>
      <c r="M41" s="1500"/>
      <c r="N41" s="1500"/>
      <c r="O41" s="1500"/>
      <c r="P41" s="1500"/>
    </row>
    <row r="42" spans="1:16" ht="14.25" customHeight="1">
      <c r="A42" s="1500"/>
      <c r="B42" s="1500"/>
      <c r="C42" s="1500"/>
      <c r="D42" s="1500"/>
      <c r="E42" s="1500"/>
      <c r="F42" s="1500"/>
      <c r="G42" s="1500"/>
      <c r="H42" s="1500"/>
      <c r="I42" s="1500"/>
      <c r="J42" s="1500"/>
      <c r="K42" s="1500"/>
      <c r="L42" s="1500"/>
      <c r="M42" s="1500"/>
      <c r="N42" s="1500"/>
      <c r="O42" s="1500"/>
      <c r="P42" s="1500"/>
    </row>
    <row r="43" spans="1:16" ht="14.25" customHeight="1">
      <c r="A43" s="1500"/>
      <c r="B43" s="1500"/>
      <c r="C43" s="1500"/>
      <c r="D43" s="1500"/>
      <c r="E43" s="1500"/>
      <c r="F43" s="1500"/>
      <c r="G43" s="1500"/>
      <c r="H43" s="1500"/>
      <c r="I43" s="1500"/>
      <c r="J43" s="1500"/>
      <c r="K43" s="1500"/>
      <c r="L43" s="1500"/>
      <c r="M43" s="1500"/>
      <c r="N43" s="1500"/>
      <c r="O43" s="1500"/>
      <c r="P43" s="1500"/>
    </row>
    <row r="44" spans="1:16" ht="14.25" customHeight="1">
      <c r="A44" s="1500"/>
      <c r="B44" s="1500"/>
      <c r="C44" s="1500"/>
      <c r="D44" s="1500"/>
      <c r="E44" s="1500"/>
      <c r="F44" s="1500"/>
      <c r="G44" s="1500"/>
      <c r="H44" s="1500"/>
      <c r="I44" s="1500"/>
      <c r="J44" s="1500"/>
      <c r="K44" s="1500"/>
      <c r="L44" s="1500"/>
      <c r="M44" s="1500"/>
      <c r="N44" s="1500"/>
      <c r="O44" s="1500"/>
      <c r="P44" s="1500"/>
    </row>
    <row r="45" spans="1:16" ht="14.25" customHeight="1">
      <c r="A45" s="1500"/>
      <c r="B45" s="1500"/>
      <c r="C45" s="1500"/>
      <c r="D45" s="1500"/>
      <c r="E45" s="1500"/>
      <c r="F45" s="1500"/>
      <c r="G45" s="1500"/>
      <c r="H45" s="1500"/>
      <c r="I45" s="1500"/>
      <c r="J45" s="1500"/>
      <c r="K45" s="1500"/>
      <c r="L45" s="1500"/>
      <c r="M45" s="1500"/>
      <c r="N45" s="1500"/>
      <c r="O45" s="1500"/>
      <c r="P45" s="1500"/>
    </row>
    <row r="46" spans="1:16" ht="14.25" customHeight="1">
      <c r="A46" s="1500"/>
      <c r="B46" s="1500"/>
      <c r="C46" s="1500"/>
      <c r="D46" s="1500"/>
      <c r="E46" s="1500"/>
      <c r="F46" s="1500"/>
      <c r="G46" s="1500"/>
      <c r="H46" s="1500"/>
      <c r="I46" s="1500"/>
      <c r="J46" s="1500"/>
      <c r="K46" s="1500"/>
      <c r="L46" s="1500"/>
      <c r="M46" s="1500"/>
      <c r="N46" s="1500"/>
      <c r="O46" s="1500"/>
      <c r="P46" s="1500"/>
    </row>
    <row r="47" spans="1:16" ht="14.25" customHeight="1">
      <c r="A47" s="1500"/>
      <c r="B47" s="1500"/>
      <c r="C47" s="1500"/>
      <c r="D47" s="1500"/>
      <c r="E47" s="1500"/>
      <c r="F47" s="1500"/>
      <c r="G47" s="1500"/>
      <c r="H47" s="1500"/>
      <c r="I47" s="1500"/>
      <c r="J47" s="1500"/>
      <c r="K47" s="1500"/>
      <c r="L47" s="1500"/>
      <c r="M47" s="1500"/>
      <c r="N47" s="1500"/>
      <c r="O47" s="1500"/>
      <c r="P47" s="1500"/>
    </row>
    <row r="48" spans="1:16" ht="14.25" customHeight="1">
      <c r="A48" s="1500"/>
      <c r="B48" s="1500"/>
      <c r="C48" s="1500"/>
      <c r="D48" s="1500"/>
      <c r="E48" s="1500"/>
      <c r="F48" s="1500"/>
      <c r="G48" s="1500"/>
      <c r="H48" s="1500"/>
      <c r="I48" s="1500"/>
      <c r="J48" s="1500"/>
      <c r="K48" s="1500"/>
      <c r="L48" s="1500"/>
      <c r="M48" s="1500"/>
      <c r="N48" s="1500"/>
      <c r="O48" s="1500"/>
      <c r="P48" s="1500"/>
    </row>
    <row r="49" spans="1:16" ht="14.25" customHeight="1">
      <c r="A49" s="1500"/>
      <c r="B49" s="1500"/>
      <c r="C49" s="1500"/>
      <c r="D49" s="1500"/>
      <c r="E49" s="1500"/>
      <c r="F49" s="1500"/>
      <c r="G49" s="1500"/>
      <c r="H49" s="1500"/>
      <c r="I49" s="1500"/>
      <c r="J49" s="1500"/>
      <c r="K49" s="1500"/>
      <c r="L49" s="1500"/>
      <c r="M49" s="1500"/>
      <c r="N49" s="1500"/>
      <c r="O49" s="1500"/>
      <c r="P49" s="1500"/>
    </row>
    <row r="50" spans="1:16" ht="14.25" customHeight="1">
      <c r="A50" s="1500"/>
      <c r="B50" s="1500"/>
      <c r="C50" s="1500"/>
      <c r="D50" s="1500"/>
      <c r="E50" s="1500"/>
      <c r="F50" s="1500"/>
      <c r="G50" s="1500"/>
      <c r="H50" s="1500"/>
      <c r="I50" s="1500"/>
      <c r="J50" s="1500"/>
      <c r="K50" s="1500"/>
      <c r="L50" s="1500"/>
      <c r="M50" s="1500"/>
      <c r="N50" s="1500"/>
      <c r="O50" s="1500"/>
      <c r="P50" s="1500"/>
    </row>
    <row r="51" spans="1:16" ht="14.25" customHeight="1">
      <c r="A51" s="1500"/>
      <c r="B51" s="1500"/>
      <c r="C51" s="1500"/>
      <c r="D51" s="1500"/>
      <c r="E51" s="1500"/>
      <c r="F51" s="1500"/>
      <c r="G51" s="1500"/>
      <c r="H51" s="1500"/>
      <c r="I51" s="1500"/>
      <c r="J51" s="1500"/>
      <c r="K51" s="1500"/>
      <c r="L51" s="1500"/>
      <c r="M51" s="1500"/>
      <c r="N51" s="1500"/>
      <c r="O51" s="1500"/>
      <c r="P51" s="1500"/>
    </row>
    <row r="52" spans="1:16" ht="14.25" customHeight="1">
      <c r="A52" s="1500"/>
      <c r="B52" s="1500"/>
      <c r="C52" s="1500"/>
      <c r="D52" s="1500"/>
      <c r="E52" s="1500"/>
      <c r="F52" s="1500"/>
      <c r="G52" s="1500"/>
      <c r="H52" s="1500"/>
      <c r="I52" s="1500"/>
      <c r="J52" s="1500"/>
      <c r="K52" s="1500"/>
      <c r="L52" s="1500"/>
      <c r="M52" s="1500"/>
      <c r="N52" s="1500"/>
      <c r="O52" s="1500"/>
      <c r="P52" s="1500"/>
    </row>
    <row r="53" spans="1:16" ht="14.25" customHeight="1">
      <c r="A53" s="1500"/>
      <c r="B53" s="1500"/>
      <c r="C53" s="1500"/>
      <c r="D53" s="1500"/>
      <c r="E53" s="1500"/>
      <c r="F53" s="1500"/>
      <c r="G53" s="1500"/>
      <c r="H53" s="1500"/>
      <c r="I53" s="1500"/>
      <c r="J53" s="1500"/>
      <c r="K53" s="1500"/>
      <c r="L53" s="1500"/>
      <c r="M53" s="1500"/>
      <c r="N53" s="1500"/>
      <c r="O53" s="1500"/>
      <c r="P53" s="1500"/>
    </row>
    <row r="54" spans="1:16" ht="92.25" customHeight="1">
      <c r="A54" s="1500"/>
      <c r="B54" s="1500"/>
      <c r="C54" s="1500"/>
      <c r="D54" s="1500"/>
      <c r="E54" s="1500"/>
      <c r="F54" s="1500"/>
      <c r="G54" s="1500"/>
      <c r="H54" s="1500"/>
      <c r="I54" s="1500"/>
      <c r="J54" s="1500"/>
      <c r="K54" s="1500"/>
      <c r="L54" s="1500"/>
      <c r="M54" s="1500"/>
      <c r="N54" s="1500"/>
      <c r="O54" s="1500"/>
      <c r="P54" s="1500"/>
    </row>
    <row r="55" spans="1:16">
      <c r="A55" s="1500"/>
      <c r="B55" s="1500"/>
      <c r="C55" s="1500"/>
      <c r="D55" s="1500"/>
      <c r="E55" s="1500"/>
      <c r="F55" s="1500"/>
      <c r="G55" s="1500"/>
      <c r="H55" s="1500"/>
      <c r="I55" s="1500"/>
      <c r="J55" s="1500"/>
      <c r="K55" s="1500"/>
      <c r="L55" s="1500"/>
      <c r="M55" s="1500"/>
      <c r="N55" s="1500"/>
      <c r="O55" s="1500"/>
      <c r="P55" s="1500"/>
    </row>
    <row r="56" spans="1:16">
      <c r="A56" s="1500"/>
      <c r="B56" s="1500"/>
      <c r="C56" s="1500"/>
      <c r="D56" s="1500"/>
      <c r="E56" s="1500"/>
      <c r="F56" s="1500"/>
      <c r="G56" s="1500"/>
      <c r="H56" s="1500"/>
      <c r="I56" s="1500"/>
      <c r="J56" s="1500"/>
      <c r="K56" s="1500"/>
      <c r="L56" s="1500"/>
      <c r="M56" s="1500"/>
      <c r="N56" s="1500"/>
      <c r="O56" s="1500"/>
      <c r="P56" s="1500"/>
    </row>
    <row r="57" spans="1:16">
      <c r="A57" s="1500"/>
      <c r="B57" s="1500"/>
      <c r="C57" s="1500"/>
      <c r="D57" s="1500"/>
      <c r="E57" s="1500"/>
      <c r="F57" s="1500"/>
      <c r="G57" s="1500"/>
      <c r="H57" s="1500"/>
      <c r="I57" s="1500"/>
      <c r="J57" s="1500"/>
      <c r="K57" s="1500"/>
      <c r="L57" s="1500"/>
      <c r="M57" s="1500"/>
      <c r="N57" s="1500"/>
      <c r="O57" s="1500"/>
      <c r="P57" s="1500"/>
    </row>
    <row r="58" spans="1:16">
      <c r="A58" s="1500"/>
      <c r="B58" s="1500"/>
      <c r="C58" s="1500"/>
      <c r="D58" s="1500"/>
      <c r="E58" s="1500"/>
      <c r="F58" s="1500"/>
      <c r="G58" s="1500"/>
      <c r="H58" s="1500"/>
      <c r="I58" s="1500"/>
      <c r="J58" s="1500"/>
      <c r="K58" s="1500"/>
      <c r="L58" s="1500"/>
      <c r="M58" s="1500"/>
      <c r="N58" s="1500"/>
      <c r="O58" s="1500"/>
      <c r="P58" s="1500"/>
    </row>
    <row r="59" spans="1:16">
      <c r="A59" s="1500"/>
      <c r="B59" s="1500"/>
      <c r="C59" s="1500"/>
      <c r="D59" s="1500"/>
      <c r="E59" s="1500"/>
      <c r="F59" s="1500"/>
      <c r="G59" s="1500"/>
      <c r="H59" s="1500"/>
      <c r="I59" s="1500"/>
      <c r="J59" s="1500"/>
      <c r="K59" s="1500"/>
      <c r="L59" s="1500"/>
      <c r="M59" s="1500"/>
      <c r="N59" s="1500"/>
      <c r="O59" s="1500"/>
      <c r="P59" s="1500"/>
    </row>
    <row r="60" spans="1:16">
      <c r="A60" s="1500"/>
      <c r="B60" s="1500"/>
      <c r="C60" s="1500"/>
      <c r="D60" s="1500"/>
      <c r="E60" s="1500"/>
      <c r="F60" s="1500"/>
      <c r="G60" s="1500"/>
      <c r="H60" s="1500"/>
      <c r="I60" s="1500"/>
      <c r="J60" s="1500"/>
      <c r="K60" s="1500"/>
      <c r="L60" s="1500"/>
      <c r="M60" s="1500"/>
      <c r="N60" s="1500"/>
      <c r="O60" s="1500"/>
      <c r="P60" s="1500"/>
    </row>
    <row r="61" spans="1:16">
      <c r="A61" s="1500"/>
      <c r="B61" s="1500"/>
      <c r="C61" s="1500"/>
      <c r="D61" s="1500"/>
      <c r="E61" s="1500"/>
      <c r="F61" s="1500"/>
      <c r="G61" s="1500"/>
      <c r="H61" s="1500"/>
      <c r="I61" s="1500"/>
      <c r="J61" s="1500"/>
      <c r="K61" s="1500"/>
      <c r="L61" s="1500"/>
      <c r="M61" s="1500"/>
      <c r="N61" s="1500"/>
      <c r="O61" s="1500"/>
      <c r="P61" s="1500"/>
    </row>
    <row r="62" spans="1:16" ht="90" customHeight="1">
      <c r="A62" s="1500"/>
      <c r="B62" s="1500"/>
      <c r="C62" s="1500"/>
      <c r="D62" s="1500"/>
      <c r="E62" s="1500"/>
      <c r="F62" s="1500"/>
      <c r="G62" s="1500"/>
      <c r="H62" s="1500"/>
      <c r="I62" s="1500"/>
      <c r="J62" s="1500"/>
      <c r="K62" s="1500"/>
      <c r="L62" s="1500"/>
      <c r="M62" s="1500"/>
      <c r="N62" s="1500"/>
      <c r="O62" s="1500"/>
      <c r="P62" s="1500"/>
    </row>
    <row r="63" spans="1:16">
      <c r="A63" s="1500"/>
      <c r="B63" s="1500"/>
      <c r="C63" s="1500"/>
      <c r="D63" s="1500"/>
      <c r="E63" s="1500"/>
      <c r="F63" s="1500"/>
      <c r="G63" s="1500"/>
      <c r="H63" s="1500"/>
      <c r="I63" s="1500"/>
      <c r="J63" s="1500"/>
      <c r="K63" s="1500"/>
      <c r="L63" s="1500"/>
      <c r="M63" s="1500"/>
      <c r="N63" s="1500"/>
      <c r="O63" s="1500"/>
      <c r="P63" s="1500"/>
    </row>
    <row r="64" spans="1:16">
      <c r="A64" s="1500"/>
      <c r="B64" s="1500"/>
      <c r="C64" s="1500"/>
      <c r="D64" s="1500"/>
      <c r="E64" s="1500"/>
      <c r="F64" s="1500"/>
      <c r="G64" s="1500"/>
      <c r="H64" s="1500"/>
      <c r="I64" s="1500"/>
      <c r="J64" s="1500"/>
      <c r="K64" s="1500"/>
      <c r="L64" s="1500"/>
      <c r="M64" s="1500"/>
      <c r="N64" s="1500"/>
      <c r="O64" s="1500"/>
      <c r="P64" s="1500"/>
    </row>
    <row r="65" spans="1:16">
      <c r="A65" s="1500"/>
      <c r="B65" s="1500"/>
      <c r="C65" s="1500"/>
      <c r="D65" s="1500"/>
      <c r="E65" s="1500"/>
      <c r="F65" s="1500"/>
      <c r="G65" s="1500"/>
      <c r="H65" s="1500"/>
      <c r="I65" s="1500"/>
      <c r="J65" s="1500"/>
      <c r="K65" s="1500"/>
      <c r="L65" s="1500"/>
      <c r="M65" s="1500"/>
      <c r="N65" s="1500"/>
      <c r="O65" s="1500"/>
      <c r="P65" s="1500"/>
    </row>
    <row r="66" spans="1:16" ht="19.5" customHeight="1">
      <c r="A66" s="1500"/>
      <c r="B66" s="1500"/>
      <c r="C66" s="1500"/>
      <c r="D66" s="1500"/>
      <c r="E66" s="1500"/>
      <c r="F66" s="1500"/>
      <c r="G66" s="1500"/>
      <c r="H66" s="1500"/>
      <c r="I66" s="1500"/>
      <c r="J66" s="1500"/>
      <c r="K66" s="1500"/>
      <c r="L66" s="1500"/>
      <c r="M66" s="1500"/>
      <c r="N66" s="1500"/>
      <c r="O66" s="1500"/>
      <c r="P66" s="1500"/>
    </row>
    <row r="67" spans="1:16" ht="127.5" customHeight="1">
      <c r="A67" s="1500"/>
      <c r="B67" s="1500"/>
      <c r="C67" s="1500"/>
      <c r="D67" s="1500"/>
      <c r="E67" s="1500"/>
      <c r="F67" s="1500"/>
      <c r="G67" s="1500"/>
      <c r="H67" s="1500"/>
      <c r="I67" s="1500"/>
      <c r="J67" s="1500"/>
      <c r="K67" s="1500"/>
      <c r="L67" s="1500"/>
      <c r="M67" s="1500"/>
      <c r="N67" s="1500"/>
      <c r="O67" s="1500"/>
      <c r="P67" s="1500"/>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R29" sqref="R29"/>
    </sheetView>
  </sheetViews>
  <sheetFormatPr baseColWidth="10" defaultColWidth="11.42578125" defaultRowHeight="14.25"/>
  <cols>
    <col min="1" max="6" width="11.42578125" style="253"/>
    <col min="7" max="7" width="13.42578125" style="253" customWidth="1"/>
    <col min="8" max="8" width="11.42578125" style="253"/>
    <col min="9" max="9" width="23.42578125" style="253" customWidth="1"/>
    <col min="10" max="10" width="24.42578125" style="253" customWidth="1"/>
    <col min="11" max="11" width="15.5703125" style="253" customWidth="1"/>
    <col min="12" max="12" width="13.140625" style="253" customWidth="1"/>
    <col min="13" max="13" width="20.140625" style="253" customWidth="1"/>
    <col min="14" max="16384" width="11.42578125" style="253"/>
  </cols>
  <sheetData>
    <row r="5" spans="1:28" ht="22.5" customHeight="1"/>
    <row r="6" spans="1:28">
      <c r="A6" s="1501" t="s">
        <v>695</v>
      </c>
      <c r="B6" s="1502"/>
      <c r="C6" s="1502"/>
      <c r="D6" s="1502"/>
      <c r="E6" s="1502"/>
      <c r="F6" s="1502"/>
      <c r="G6" s="1502"/>
      <c r="H6" s="1502"/>
      <c r="I6" s="1502"/>
      <c r="J6" s="1502"/>
      <c r="K6" s="1502"/>
      <c r="L6" s="1502"/>
      <c r="M6" s="1502"/>
    </row>
    <row r="7" spans="1:28" ht="14.25" customHeight="1">
      <c r="A7" s="1502"/>
      <c r="B7" s="1502"/>
      <c r="C7" s="1502"/>
      <c r="D7" s="1502"/>
      <c r="E7" s="1502"/>
      <c r="F7" s="1502"/>
      <c r="G7" s="1502"/>
      <c r="H7" s="1502"/>
      <c r="I7" s="1502"/>
      <c r="J7" s="1502"/>
      <c r="K7" s="1502"/>
      <c r="L7" s="1502"/>
      <c r="M7" s="1502"/>
      <c r="O7" s="602"/>
      <c r="P7" s="603"/>
      <c r="Q7" s="603"/>
      <c r="R7" s="603"/>
      <c r="S7" s="603"/>
      <c r="T7" s="603"/>
      <c r="U7" s="603"/>
      <c r="V7" s="603"/>
      <c r="W7" s="603"/>
      <c r="X7" s="603"/>
      <c r="Y7" s="603"/>
      <c r="Z7" s="603"/>
      <c r="AA7" s="603"/>
      <c r="AB7" s="603"/>
    </row>
    <row r="8" spans="1:28" ht="14.25" customHeight="1">
      <c r="A8" s="1502"/>
      <c r="B8" s="1502"/>
      <c r="C8" s="1502"/>
      <c r="D8" s="1502"/>
      <c r="E8" s="1502"/>
      <c r="F8" s="1502"/>
      <c r="G8" s="1502"/>
      <c r="H8" s="1502"/>
      <c r="I8" s="1502"/>
      <c r="J8" s="1502"/>
      <c r="K8" s="1502"/>
      <c r="L8" s="1502"/>
      <c r="M8" s="1502"/>
      <c r="O8" s="603"/>
      <c r="P8" s="603"/>
      <c r="Q8" s="603"/>
      <c r="R8" s="603"/>
      <c r="S8" s="603"/>
      <c r="T8" s="603"/>
      <c r="U8" s="603"/>
      <c r="V8" s="603"/>
      <c r="W8" s="603"/>
      <c r="X8" s="603"/>
      <c r="Y8" s="603"/>
      <c r="Z8" s="603"/>
      <c r="AA8" s="603"/>
      <c r="AB8" s="603"/>
    </row>
    <row r="9" spans="1:28" ht="14.25" customHeight="1">
      <c r="A9" s="1502"/>
      <c r="B9" s="1502"/>
      <c r="C9" s="1502"/>
      <c r="D9" s="1502"/>
      <c r="E9" s="1502"/>
      <c r="F9" s="1502"/>
      <c r="G9" s="1502"/>
      <c r="H9" s="1502"/>
      <c r="I9" s="1502"/>
      <c r="J9" s="1502"/>
      <c r="K9" s="1502"/>
      <c r="L9" s="1502"/>
      <c r="M9" s="1502"/>
      <c r="O9" s="603"/>
      <c r="P9" s="603"/>
      <c r="Q9" s="603"/>
      <c r="R9" s="603"/>
      <c r="S9" s="603"/>
      <c r="T9" s="603"/>
      <c r="U9" s="603"/>
      <c r="V9" s="603"/>
      <c r="W9" s="603"/>
      <c r="X9" s="603"/>
      <c r="Y9" s="603"/>
      <c r="Z9" s="603"/>
      <c r="AA9" s="603"/>
      <c r="AB9" s="603"/>
    </row>
    <row r="10" spans="1:28" ht="14.25" customHeight="1">
      <c r="A10" s="1502"/>
      <c r="B10" s="1502"/>
      <c r="C10" s="1502"/>
      <c r="D10" s="1502"/>
      <c r="E10" s="1502"/>
      <c r="F10" s="1502"/>
      <c r="G10" s="1502"/>
      <c r="H10" s="1502"/>
      <c r="I10" s="1502"/>
      <c r="J10" s="1502"/>
      <c r="K10" s="1502"/>
      <c r="L10" s="1502"/>
      <c r="M10" s="1502"/>
      <c r="O10" s="603"/>
      <c r="P10" s="603"/>
      <c r="Q10" s="603"/>
      <c r="R10" s="603"/>
      <c r="S10" s="603"/>
      <c r="T10" s="603"/>
      <c r="U10" s="603"/>
      <c r="V10" s="603"/>
      <c r="W10" s="603"/>
      <c r="X10" s="603"/>
      <c r="Y10" s="603"/>
      <c r="Z10" s="603"/>
      <c r="AA10" s="603"/>
      <c r="AB10" s="603"/>
    </row>
    <row r="11" spans="1:28" ht="14.25" customHeight="1">
      <c r="A11" s="1502"/>
      <c r="B11" s="1502"/>
      <c r="C11" s="1502"/>
      <c r="D11" s="1502"/>
      <c r="E11" s="1502"/>
      <c r="F11" s="1502"/>
      <c r="G11" s="1502"/>
      <c r="H11" s="1502"/>
      <c r="I11" s="1502"/>
      <c r="J11" s="1502"/>
      <c r="K11" s="1502"/>
      <c r="L11" s="1502"/>
      <c r="M11" s="1502"/>
      <c r="O11" s="603"/>
      <c r="P11" s="603"/>
      <c r="Q11" s="603"/>
      <c r="R11" s="603"/>
      <c r="S11" s="603"/>
      <c r="T11" s="603"/>
      <c r="U11" s="603"/>
      <c r="V11" s="603"/>
      <c r="W11" s="603"/>
      <c r="X11" s="603"/>
      <c r="Y11" s="603"/>
      <c r="Z11" s="603"/>
      <c r="AA11" s="603"/>
      <c r="AB11" s="603"/>
    </row>
    <row r="12" spans="1:28" ht="14.25" customHeight="1">
      <c r="A12" s="1502"/>
      <c r="B12" s="1502"/>
      <c r="C12" s="1502"/>
      <c r="D12" s="1502"/>
      <c r="E12" s="1502"/>
      <c r="F12" s="1502"/>
      <c r="G12" s="1502"/>
      <c r="H12" s="1502"/>
      <c r="I12" s="1502"/>
      <c r="J12" s="1502"/>
      <c r="K12" s="1502"/>
      <c r="L12" s="1502"/>
      <c r="M12" s="1502"/>
      <c r="O12" s="603"/>
      <c r="P12" s="603"/>
      <c r="Q12" s="603"/>
      <c r="R12" s="603"/>
      <c r="S12" s="603"/>
      <c r="T12" s="603"/>
      <c r="U12" s="603"/>
      <c r="V12" s="603"/>
      <c r="W12" s="603"/>
      <c r="X12" s="603"/>
      <c r="Y12" s="603"/>
      <c r="Z12" s="603"/>
      <c r="AA12" s="603"/>
      <c r="AB12" s="603"/>
    </row>
    <row r="13" spans="1:28" ht="14.25" customHeight="1">
      <c r="A13" s="1502"/>
      <c r="B13" s="1502"/>
      <c r="C13" s="1502"/>
      <c r="D13" s="1502"/>
      <c r="E13" s="1502"/>
      <c r="F13" s="1502"/>
      <c r="G13" s="1502"/>
      <c r="H13" s="1502"/>
      <c r="I13" s="1502"/>
      <c r="J13" s="1502"/>
      <c r="K13" s="1502"/>
      <c r="L13" s="1502"/>
      <c r="M13" s="1502"/>
      <c r="O13" s="603"/>
      <c r="P13" s="603"/>
      <c r="Q13" s="603"/>
      <c r="R13" s="603"/>
      <c r="S13" s="603"/>
      <c r="T13" s="603"/>
      <c r="U13" s="603"/>
      <c r="V13" s="603"/>
      <c r="W13" s="603"/>
      <c r="X13" s="603"/>
      <c r="Y13" s="603"/>
      <c r="Z13" s="603"/>
      <c r="AA13" s="603"/>
      <c r="AB13" s="603"/>
    </row>
    <row r="14" spans="1:28" ht="14.25" customHeight="1">
      <c r="A14" s="1502"/>
      <c r="B14" s="1502"/>
      <c r="C14" s="1502"/>
      <c r="D14" s="1502"/>
      <c r="E14" s="1502"/>
      <c r="F14" s="1502"/>
      <c r="G14" s="1502"/>
      <c r="H14" s="1502"/>
      <c r="I14" s="1502"/>
      <c r="J14" s="1502"/>
      <c r="K14" s="1502"/>
      <c r="L14" s="1502"/>
      <c r="M14" s="1502"/>
      <c r="O14" s="603"/>
      <c r="P14" s="603"/>
      <c r="Q14" s="603"/>
      <c r="R14" s="603"/>
      <c r="S14" s="603"/>
      <c r="T14" s="603"/>
      <c r="U14" s="603"/>
      <c r="V14" s="603"/>
      <c r="W14" s="603"/>
      <c r="X14" s="603"/>
      <c r="Y14" s="603"/>
      <c r="Z14" s="603"/>
      <c r="AA14" s="603"/>
      <c r="AB14" s="603"/>
    </row>
    <row r="15" spans="1:28" ht="14.25" customHeight="1">
      <c r="A15" s="1502"/>
      <c r="B15" s="1502"/>
      <c r="C15" s="1502"/>
      <c r="D15" s="1502"/>
      <c r="E15" s="1502"/>
      <c r="F15" s="1502"/>
      <c r="G15" s="1502"/>
      <c r="H15" s="1502"/>
      <c r="I15" s="1502"/>
      <c r="J15" s="1502"/>
      <c r="K15" s="1502"/>
      <c r="L15" s="1502"/>
      <c r="M15" s="1502"/>
      <c r="O15" s="603"/>
      <c r="P15" s="603"/>
      <c r="Q15" s="603"/>
      <c r="R15" s="603"/>
      <c r="S15" s="603"/>
      <c r="T15" s="603"/>
      <c r="U15" s="603"/>
      <c r="V15" s="603"/>
      <c r="W15" s="603"/>
      <c r="X15" s="603"/>
      <c r="Y15" s="603"/>
      <c r="Z15" s="603"/>
      <c r="AA15" s="603"/>
      <c r="AB15" s="603"/>
    </row>
    <row r="16" spans="1:28" ht="14.25" customHeight="1">
      <c r="A16" s="1502"/>
      <c r="B16" s="1502"/>
      <c r="C16" s="1502"/>
      <c r="D16" s="1502"/>
      <c r="E16" s="1502"/>
      <c r="F16" s="1502"/>
      <c r="G16" s="1502"/>
      <c r="H16" s="1502"/>
      <c r="I16" s="1502"/>
      <c r="J16" s="1502"/>
      <c r="K16" s="1502"/>
      <c r="L16" s="1502"/>
      <c r="M16" s="1502"/>
      <c r="O16" s="603"/>
      <c r="P16" s="603"/>
      <c r="Q16" s="603"/>
      <c r="R16" s="603"/>
      <c r="S16" s="603"/>
      <c r="T16" s="603"/>
      <c r="U16" s="603"/>
      <c r="V16" s="603"/>
      <c r="W16" s="603"/>
      <c r="X16" s="603"/>
      <c r="Y16" s="603"/>
      <c r="Z16" s="603"/>
      <c r="AA16" s="603"/>
      <c r="AB16" s="603"/>
    </row>
    <row r="17" spans="1:28" ht="14.25" customHeight="1">
      <c r="A17" s="1502"/>
      <c r="B17" s="1502"/>
      <c r="C17" s="1502"/>
      <c r="D17" s="1502"/>
      <c r="E17" s="1502"/>
      <c r="F17" s="1502"/>
      <c r="G17" s="1502"/>
      <c r="H17" s="1502"/>
      <c r="I17" s="1502"/>
      <c r="J17" s="1502"/>
      <c r="K17" s="1502"/>
      <c r="L17" s="1502"/>
      <c r="M17" s="1502"/>
      <c r="O17" s="603"/>
      <c r="P17" s="603"/>
      <c r="Q17" s="603"/>
      <c r="R17" s="603"/>
      <c r="S17" s="603"/>
      <c r="T17" s="603"/>
      <c r="U17" s="603"/>
      <c r="V17" s="603"/>
      <c r="W17" s="603"/>
      <c r="X17" s="603"/>
      <c r="Y17" s="603"/>
      <c r="Z17" s="603"/>
      <c r="AA17" s="603"/>
      <c r="AB17" s="603"/>
    </row>
    <row r="18" spans="1:28" ht="14.25" customHeight="1">
      <c r="A18" s="1502"/>
      <c r="B18" s="1502"/>
      <c r="C18" s="1502"/>
      <c r="D18" s="1502"/>
      <c r="E18" s="1502"/>
      <c r="F18" s="1502"/>
      <c r="G18" s="1502"/>
      <c r="H18" s="1502"/>
      <c r="I18" s="1502"/>
      <c r="J18" s="1502"/>
      <c r="K18" s="1502"/>
      <c r="L18" s="1502"/>
      <c r="M18" s="1502"/>
      <c r="O18" s="603"/>
      <c r="P18" s="603"/>
      <c r="Q18" s="603"/>
      <c r="R18" s="603"/>
      <c r="S18" s="603"/>
      <c r="T18" s="603"/>
      <c r="U18" s="603"/>
      <c r="V18" s="603"/>
      <c r="W18" s="603"/>
      <c r="X18" s="603"/>
      <c r="Y18" s="603"/>
      <c r="Z18" s="603"/>
      <c r="AA18" s="603"/>
      <c r="AB18" s="603"/>
    </row>
    <row r="19" spans="1:28" ht="14.25" customHeight="1">
      <c r="A19" s="1502"/>
      <c r="B19" s="1502"/>
      <c r="C19" s="1502"/>
      <c r="D19" s="1502"/>
      <c r="E19" s="1502"/>
      <c r="F19" s="1502"/>
      <c r="G19" s="1502"/>
      <c r="H19" s="1502"/>
      <c r="I19" s="1502"/>
      <c r="J19" s="1502"/>
      <c r="K19" s="1502"/>
      <c r="L19" s="1502"/>
      <c r="M19" s="1502"/>
      <c r="O19" s="603"/>
      <c r="P19" s="603"/>
      <c r="Q19" s="603"/>
      <c r="R19" s="603"/>
      <c r="S19" s="603"/>
      <c r="T19" s="603"/>
      <c r="U19" s="603"/>
      <c r="V19" s="603"/>
      <c r="W19" s="603"/>
      <c r="X19" s="603"/>
      <c r="Y19" s="603"/>
      <c r="Z19" s="603"/>
      <c r="AA19" s="603"/>
      <c r="AB19" s="603"/>
    </row>
    <row r="20" spans="1:28" ht="14.25" customHeight="1">
      <c r="A20" s="1502"/>
      <c r="B20" s="1502"/>
      <c r="C20" s="1502"/>
      <c r="D20" s="1502"/>
      <c r="E20" s="1502"/>
      <c r="F20" s="1502"/>
      <c r="G20" s="1502"/>
      <c r="H20" s="1502"/>
      <c r="I20" s="1502"/>
      <c r="J20" s="1502"/>
      <c r="K20" s="1502"/>
      <c r="L20" s="1502"/>
      <c r="M20" s="1502"/>
      <c r="O20" s="603"/>
      <c r="P20" s="603"/>
      <c r="Q20" s="603"/>
      <c r="R20" s="603"/>
      <c r="S20" s="603"/>
      <c r="T20" s="603"/>
      <c r="U20" s="603"/>
      <c r="V20" s="603"/>
      <c r="W20" s="603"/>
      <c r="X20" s="603"/>
      <c r="Y20" s="603"/>
      <c r="Z20" s="603"/>
      <c r="AA20" s="603"/>
      <c r="AB20" s="603"/>
    </row>
    <row r="21" spans="1:28" ht="14.25" customHeight="1">
      <c r="A21" s="1502"/>
      <c r="B21" s="1502"/>
      <c r="C21" s="1502"/>
      <c r="D21" s="1502"/>
      <c r="E21" s="1502"/>
      <c r="F21" s="1502"/>
      <c r="G21" s="1502"/>
      <c r="H21" s="1502"/>
      <c r="I21" s="1502"/>
      <c r="J21" s="1502"/>
      <c r="K21" s="1502"/>
      <c r="L21" s="1502"/>
      <c r="M21" s="1502"/>
      <c r="O21" s="603"/>
      <c r="P21" s="603"/>
      <c r="Q21" s="603"/>
      <c r="R21" s="603"/>
      <c r="S21" s="603"/>
      <c r="T21" s="603"/>
      <c r="U21" s="603"/>
      <c r="V21" s="603"/>
      <c r="W21" s="603"/>
      <c r="X21" s="603"/>
      <c r="Y21" s="603"/>
      <c r="Z21" s="603"/>
      <c r="AA21" s="603"/>
      <c r="AB21" s="603"/>
    </row>
    <row r="22" spans="1:28" ht="14.25" customHeight="1">
      <c r="A22" s="1502"/>
      <c r="B22" s="1502"/>
      <c r="C22" s="1502"/>
      <c r="D22" s="1502"/>
      <c r="E22" s="1502"/>
      <c r="F22" s="1502"/>
      <c r="G22" s="1502"/>
      <c r="H22" s="1502"/>
      <c r="I22" s="1502"/>
      <c r="J22" s="1502"/>
      <c r="K22" s="1502"/>
      <c r="L22" s="1502"/>
      <c r="M22" s="1502"/>
      <c r="O22" s="603"/>
      <c r="P22" s="603"/>
      <c r="Q22" s="603"/>
      <c r="R22" s="603"/>
      <c r="S22" s="603"/>
      <c r="T22" s="603"/>
      <c r="U22" s="603"/>
      <c r="V22" s="603"/>
      <c r="W22" s="603"/>
      <c r="X22" s="603"/>
      <c r="Y22" s="603"/>
      <c r="Z22" s="603"/>
      <c r="AA22" s="603"/>
      <c r="AB22" s="603"/>
    </row>
    <row r="23" spans="1:28" ht="14.25" customHeight="1">
      <c r="A23" s="1502"/>
      <c r="B23" s="1502"/>
      <c r="C23" s="1502"/>
      <c r="D23" s="1502"/>
      <c r="E23" s="1502"/>
      <c r="F23" s="1502"/>
      <c r="G23" s="1502"/>
      <c r="H23" s="1502"/>
      <c r="I23" s="1502"/>
      <c r="J23" s="1502"/>
      <c r="K23" s="1502"/>
      <c r="L23" s="1502"/>
      <c r="M23" s="1502"/>
      <c r="O23" s="603"/>
      <c r="P23" s="603"/>
      <c r="Q23" s="603"/>
      <c r="R23" s="603"/>
      <c r="S23" s="603"/>
      <c r="T23" s="603"/>
      <c r="U23" s="603"/>
      <c r="V23" s="603"/>
      <c r="W23" s="603"/>
      <c r="X23" s="603"/>
      <c r="Y23" s="603"/>
      <c r="Z23" s="603"/>
      <c r="AA23" s="603"/>
      <c r="AB23" s="603"/>
    </row>
    <row r="24" spans="1:28" ht="14.25" customHeight="1">
      <c r="A24" s="1502"/>
      <c r="B24" s="1502"/>
      <c r="C24" s="1502"/>
      <c r="D24" s="1502"/>
      <c r="E24" s="1502"/>
      <c r="F24" s="1502"/>
      <c r="G24" s="1502"/>
      <c r="H24" s="1502"/>
      <c r="I24" s="1502"/>
      <c r="J24" s="1502"/>
      <c r="K24" s="1502"/>
      <c r="L24" s="1502"/>
      <c r="M24" s="1502"/>
      <c r="O24" s="603"/>
      <c r="P24" s="603"/>
      <c r="Q24" s="603"/>
      <c r="R24" s="603"/>
      <c r="S24" s="603"/>
      <c r="T24" s="603"/>
      <c r="U24" s="603"/>
      <c r="V24" s="603"/>
      <c r="W24" s="603"/>
      <c r="X24" s="603"/>
      <c r="Y24" s="603"/>
      <c r="Z24" s="603"/>
      <c r="AA24" s="603"/>
      <c r="AB24" s="603"/>
    </row>
    <row r="25" spans="1:28" ht="14.25" customHeight="1">
      <c r="A25" s="1502"/>
      <c r="B25" s="1502"/>
      <c r="C25" s="1502"/>
      <c r="D25" s="1502"/>
      <c r="E25" s="1502"/>
      <c r="F25" s="1502"/>
      <c r="G25" s="1502"/>
      <c r="H25" s="1502"/>
      <c r="I25" s="1502"/>
      <c r="J25" s="1502"/>
      <c r="K25" s="1502"/>
      <c r="L25" s="1502"/>
      <c r="M25" s="1502"/>
      <c r="O25" s="603"/>
      <c r="P25" s="603"/>
      <c r="Q25" s="603"/>
      <c r="R25" s="603"/>
      <c r="S25" s="603"/>
      <c r="T25" s="603"/>
      <c r="U25" s="603"/>
      <c r="V25" s="603"/>
      <c r="W25" s="603"/>
      <c r="X25" s="603"/>
      <c r="Y25" s="603"/>
      <c r="Z25" s="603"/>
      <c r="AA25" s="603"/>
      <c r="AB25" s="603"/>
    </row>
    <row r="26" spans="1:28" ht="14.25" customHeight="1">
      <c r="A26" s="1502"/>
      <c r="B26" s="1502"/>
      <c r="C26" s="1502"/>
      <c r="D26" s="1502"/>
      <c r="E26" s="1502"/>
      <c r="F26" s="1502"/>
      <c r="G26" s="1502"/>
      <c r="H26" s="1502"/>
      <c r="I26" s="1502"/>
      <c r="J26" s="1502"/>
      <c r="K26" s="1502"/>
      <c r="L26" s="1502"/>
      <c r="M26" s="1502"/>
      <c r="O26" s="603"/>
      <c r="P26" s="603"/>
      <c r="Q26" s="603"/>
      <c r="R26" s="603"/>
      <c r="S26" s="603"/>
      <c r="T26" s="603"/>
      <c r="U26" s="603"/>
      <c r="V26" s="603"/>
      <c r="W26" s="603"/>
      <c r="X26" s="603"/>
      <c r="Y26" s="603"/>
      <c r="Z26" s="603"/>
      <c r="AA26" s="603"/>
      <c r="AB26" s="603"/>
    </row>
    <row r="27" spans="1:28" ht="14.25" customHeight="1">
      <c r="A27" s="1502"/>
      <c r="B27" s="1502"/>
      <c r="C27" s="1502"/>
      <c r="D27" s="1502"/>
      <c r="E27" s="1502"/>
      <c r="F27" s="1502"/>
      <c r="G27" s="1502"/>
      <c r="H27" s="1502"/>
      <c r="I27" s="1502"/>
      <c r="J27" s="1502"/>
      <c r="K27" s="1502"/>
      <c r="L27" s="1502"/>
      <c r="M27" s="1502"/>
      <c r="O27" s="603"/>
      <c r="P27" s="603"/>
      <c r="Q27" s="603"/>
      <c r="R27" s="603"/>
      <c r="S27" s="603"/>
      <c r="T27" s="603"/>
      <c r="U27" s="603"/>
      <c r="V27" s="603"/>
      <c r="W27" s="603"/>
      <c r="X27" s="603"/>
      <c r="Y27" s="603"/>
      <c r="Z27" s="603"/>
      <c r="AA27" s="603"/>
      <c r="AB27" s="603"/>
    </row>
    <row r="28" spans="1:28" ht="61.5" customHeight="1">
      <c r="A28" s="1502"/>
      <c r="B28" s="1502"/>
      <c r="C28" s="1502"/>
      <c r="D28" s="1502"/>
      <c r="E28" s="1502"/>
      <c r="F28" s="1502"/>
      <c r="G28" s="1502"/>
      <c r="H28" s="1502"/>
      <c r="I28" s="1502"/>
      <c r="J28" s="1502"/>
      <c r="K28" s="1502"/>
      <c r="L28" s="1502"/>
      <c r="M28" s="1502"/>
      <c r="O28" s="603"/>
      <c r="P28" s="603"/>
      <c r="Q28" s="603"/>
      <c r="R28" s="603"/>
      <c r="S28" s="603"/>
      <c r="T28" s="603"/>
      <c r="U28" s="603"/>
      <c r="V28" s="603"/>
      <c r="W28" s="603"/>
      <c r="X28" s="603"/>
      <c r="Y28" s="603"/>
      <c r="Z28" s="603"/>
      <c r="AA28" s="603"/>
      <c r="AB28" s="603"/>
    </row>
    <row r="29" spans="1:28" ht="61.5" customHeight="1">
      <c r="A29" s="1502"/>
      <c r="B29" s="1502"/>
      <c r="C29" s="1502"/>
      <c r="D29" s="1502"/>
      <c r="E29" s="1502"/>
      <c r="F29" s="1502"/>
      <c r="G29" s="1502"/>
      <c r="H29" s="1502"/>
      <c r="I29" s="1502"/>
      <c r="J29" s="1502"/>
      <c r="K29" s="1502"/>
      <c r="L29" s="1502"/>
      <c r="M29" s="1502"/>
      <c r="O29" s="603"/>
      <c r="P29" s="603"/>
      <c r="Q29" s="603"/>
      <c r="R29" s="603"/>
      <c r="S29" s="603"/>
      <c r="T29" s="603"/>
      <c r="U29" s="603"/>
      <c r="V29" s="603"/>
      <c r="W29" s="603"/>
      <c r="X29" s="603"/>
      <c r="Y29" s="603"/>
      <c r="Z29" s="603"/>
      <c r="AA29" s="603"/>
      <c r="AB29" s="603"/>
    </row>
    <row r="30" spans="1:28" ht="61.5" customHeight="1">
      <c r="A30" s="1502"/>
      <c r="B30" s="1502"/>
      <c r="C30" s="1502"/>
      <c r="D30" s="1502"/>
      <c r="E30" s="1502"/>
      <c r="F30" s="1502"/>
      <c r="G30" s="1502"/>
      <c r="H30" s="1502"/>
      <c r="I30" s="1502"/>
      <c r="J30" s="1502"/>
      <c r="K30" s="1502"/>
      <c r="L30" s="1502"/>
      <c r="M30" s="1502"/>
      <c r="O30" s="603"/>
      <c r="P30" s="603"/>
      <c r="Q30" s="603"/>
      <c r="R30" s="603"/>
      <c r="S30" s="603"/>
      <c r="T30" s="603"/>
      <c r="U30" s="603"/>
      <c r="V30" s="603"/>
      <c r="W30" s="603"/>
      <c r="X30" s="603"/>
      <c r="Y30" s="603"/>
      <c r="Z30" s="603"/>
      <c r="AA30" s="603"/>
      <c r="AB30" s="603"/>
    </row>
    <row r="31" spans="1:28" ht="61.5" customHeight="1">
      <c r="A31" s="1502"/>
      <c r="B31" s="1502"/>
      <c r="C31" s="1502"/>
      <c r="D31" s="1502"/>
      <c r="E31" s="1502"/>
      <c r="F31" s="1502"/>
      <c r="G31" s="1502"/>
      <c r="H31" s="1502"/>
      <c r="I31" s="1502"/>
      <c r="J31" s="1502"/>
      <c r="K31" s="1502"/>
      <c r="L31" s="1502"/>
      <c r="M31" s="1502"/>
      <c r="O31" s="603"/>
      <c r="P31" s="603"/>
      <c r="Q31" s="603"/>
      <c r="R31" s="603"/>
      <c r="S31" s="603"/>
      <c r="T31" s="603"/>
      <c r="U31" s="603"/>
      <c r="V31" s="603"/>
      <c r="W31" s="603"/>
      <c r="X31" s="603"/>
      <c r="Y31" s="603"/>
      <c r="Z31" s="603"/>
      <c r="AA31" s="603"/>
      <c r="AB31" s="603"/>
    </row>
    <row r="32" spans="1:28" ht="61.5" customHeight="1">
      <c r="A32" s="1502"/>
      <c r="B32" s="1502"/>
      <c r="C32" s="1502"/>
      <c r="D32" s="1502"/>
      <c r="E32" s="1502"/>
      <c r="F32" s="1502"/>
      <c r="G32" s="1502"/>
      <c r="H32" s="1502"/>
      <c r="I32" s="1502"/>
      <c r="J32" s="1502"/>
      <c r="K32" s="1502"/>
      <c r="L32" s="1502"/>
      <c r="M32" s="1502"/>
      <c r="O32" s="603"/>
      <c r="P32" s="603"/>
      <c r="Q32" s="603"/>
      <c r="R32" s="603"/>
      <c r="S32" s="603"/>
      <c r="T32" s="603"/>
      <c r="U32" s="603"/>
      <c r="V32" s="603"/>
      <c r="W32" s="603"/>
      <c r="X32" s="603"/>
      <c r="Y32" s="603"/>
      <c r="Z32" s="603"/>
      <c r="AA32" s="603"/>
      <c r="AB32" s="603"/>
    </row>
    <row r="33" spans="1:28" ht="61.5" customHeight="1">
      <c r="A33" s="1502"/>
      <c r="B33" s="1502"/>
      <c r="C33" s="1502"/>
      <c r="D33" s="1502"/>
      <c r="E33" s="1502"/>
      <c r="F33" s="1502"/>
      <c r="G33" s="1502"/>
      <c r="H33" s="1502"/>
      <c r="I33" s="1502"/>
      <c r="J33" s="1502"/>
      <c r="K33" s="1502"/>
      <c r="L33" s="1502"/>
      <c r="M33" s="1502"/>
      <c r="O33" s="603"/>
      <c r="P33" s="603"/>
      <c r="Q33" s="603"/>
      <c r="R33" s="603"/>
      <c r="S33" s="603"/>
      <c r="T33" s="603"/>
      <c r="U33" s="603"/>
      <c r="V33" s="603"/>
      <c r="W33" s="603"/>
      <c r="X33" s="603"/>
      <c r="Y33" s="603"/>
      <c r="Z33" s="603"/>
      <c r="AA33" s="603"/>
      <c r="AB33" s="603"/>
    </row>
    <row r="34" spans="1:28" ht="14.25" customHeight="1">
      <c r="A34" s="1502"/>
      <c r="B34" s="1502"/>
      <c r="C34" s="1502"/>
      <c r="D34" s="1502"/>
      <c r="E34" s="1502"/>
      <c r="F34" s="1502"/>
      <c r="G34" s="1502"/>
      <c r="H34" s="1502"/>
      <c r="I34" s="1502"/>
      <c r="J34" s="1502"/>
      <c r="K34" s="1502"/>
      <c r="L34" s="1502"/>
      <c r="M34" s="1502"/>
      <c r="O34" s="603"/>
      <c r="P34" s="603"/>
      <c r="Q34" s="603"/>
      <c r="R34" s="603"/>
      <c r="S34" s="603"/>
      <c r="T34" s="603"/>
      <c r="U34" s="603"/>
      <c r="V34" s="603"/>
      <c r="W34" s="603"/>
      <c r="X34" s="603"/>
      <c r="Y34" s="603"/>
      <c r="Z34" s="603"/>
      <c r="AA34" s="603"/>
      <c r="AB34" s="603"/>
    </row>
    <row r="35" spans="1:28" ht="14.25" customHeight="1">
      <c r="A35" s="1502"/>
      <c r="B35" s="1502"/>
      <c r="C35" s="1502"/>
      <c r="D35" s="1502"/>
      <c r="E35" s="1502"/>
      <c r="F35" s="1502"/>
      <c r="G35" s="1502"/>
      <c r="H35" s="1502"/>
      <c r="I35" s="1502"/>
      <c r="J35" s="1502"/>
      <c r="K35" s="1502"/>
      <c r="L35" s="1502"/>
      <c r="M35" s="1502"/>
      <c r="O35" s="603"/>
      <c r="P35" s="603"/>
      <c r="Q35" s="603"/>
      <c r="R35" s="603"/>
      <c r="S35" s="603"/>
      <c r="T35" s="603"/>
      <c r="U35" s="603"/>
      <c r="V35" s="603"/>
      <c r="W35" s="603"/>
      <c r="X35" s="603"/>
      <c r="Y35" s="603"/>
      <c r="Z35" s="603"/>
      <c r="AA35" s="603"/>
      <c r="AB35" s="603"/>
    </row>
    <row r="36" spans="1:28" ht="14.25" customHeight="1">
      <c r="O36" s="603"/>
      <c r="P36" s="603"/>
      <c r="Q36" s="603"/>
      <c r="R36" s="603"/>
      <c r="S36" s="603"/>
      <c r="T36" s="603"/>
      <c r="U36" s="603"/>
      <c r="V36" s="603"/>
      <c r="W36" s="603"/>
      <c r="X36" s="603"/>
      <c r="Y36" s="603"/>
      <c r="Z36" s="603"/>
      <c r="AA36" s="603"/>
      <c r="AB36" s="603"/>
    </row>
    <row r="37" spans="1:28" ht="14.25" customHeight="1">
      <c r="O37" s="603"/>
      <c r="P37" s="603"/>
      <c r="Q37" s="603"/>
      <c r="R37" s="603"/>
      <c r="S37" s="603"/>
      <c r="T37" s="603"/>
      <c r="U37" s="603"/>
      <c r="V37" s="603"/>
      <c r="W37" s="603"/>
      <c r="X37" s="603"/>
      <c r="Y37" s="603"/>
      <c r="Z37" s="603"/>
      <c r="AA37" s="603"/>
      <c r="AB37" s="603"/>
    </row>
    <row r="38" spans="1:28" ht="14.25" customHeight="1">
      <c r="O38" s="603"/>
      <c r="P38" s="603"/>
      <c r="Q38" s="603"/>
      <c r="R38" s="603"/>
      <c r="S38" s="603"/>
      <c r="T38" s="603"/>
      <c r="U38" s="603"/>
      <c r="V38" s="603"/>
      <c r="W38" s="603"/>
      <c r="X38" s="603"/>
      <c r="Y38" s="603"/>
      <c r="Z38" s="603"/>
      <c r="AA38" s="603"/>
      <c r="AB38" s="603"/>
    </row>
    <row r="39" spans="1:28" ht="14.25" customHeight="1">
      <c r="O39" s="603"/>
      <c r="P39" s="603"/>
      <c r="Q39" s="603"/>
      <c r="R39" s="603"/>
      <c r="S39" s="603"/>
      <c r="T39" s="603"/>
      <c r="U39" s="603"/>
      <c r="V39" s="603"/>
      <c r="W39" s="603"/>
      <c r="X39" s="603"/>
      <c r="Y39" s="603"/>
      <c r="Z39" s="603"/>
      <c r="AA39" s="603"/>
      <c r="AB39" s="603"/>
    </row>
    <row r="40" spans="1:28" ht="14.25" customHeight="1">
      <c r="O40" s="603"/>
      <c r="P40" s="603"/>
      <c r="Q40" s="603"/>
      <c r="R40" s="603"/>
      <c r="S40" s="603"/>
      <c r="T40" s="603"/>
      <c r="U40" s="603"/>
      <c r="V40" s="603"/>
      <c r="W40" s="603"/>
      <c r="X40" s="603"/>
      <c r="Y40" s="603"/>
      <c r="Z40" s="603"/>
      <c r="AA40" s="603"/>
      <c r="AB40" s="603"/>
    </row>
    <row r="41" spans="1:28" ht="14.25" customHeight="1">
      <c r="O41" s="603"/>
      <c r="P41" s="603"/>
      <c r="Q41" s="603"/>
      <c r="R41" s="603"/>
      <c r="S41" s="603"/>
      <c r="T41" s="603"/>
      <c r="U41" s="603"/>
      <c r="V41" s="603"/>
      <c r="W41" s="603"/>
      <c r="X41" s="603"/>
      <c r="Y41" s="603"/>
      <c r="Z41" s="603"/>
      <c r="AA41" s="603"/>
      <c r="AB41" s="603"/>
    </row>
    <row r="42" spans="1:28" ht="14.25" customHeight="1">
      <c r="O42" s="603"/>
      <c r="P42" s="603"/>
      <c r="Q42" s="603"/>
      <c r="R42" s="603"/>
      <c r="S42" s="603"/>
      <c r="T42" s="603"/>
      <c r="U42" s="603"/>
      <c r="V42" s="603"/>
      <c r="W42" s="603"/>
      <c r="X42" s="603"/>
      <c r="Y42" s="603"/>
      <c r="Z42" s="603"/>
      <c r="AA42" s="603"/>
      <c r="AB42" s="603"/>
    </row>
    <row r="43" spans="1:28" ht="14.25" customHeight="1">
      <c r="O43" s="603"/>
      <c r="P43" s="603"/>
      <c r="Q43" s="603"/>
      <c r="R43" s="603"/>
      <c r="S43" s="603"/>
      <c r="T43" s="603"/>
      <c r="U43" s="603"/>
      <c r="V43" s="603"/>
      <c r="W43" s="603"/>
      <c r="X43" s="603"/>
      <c r="Y43" s="603"/>
      <c r="Z43" s="603"/>
      <c r="AA43" s="603"/>
      <c r="AB43" s="603"/>
    </row>
    <row r="44" spans="1:28" ht="14.25" customHeight="1">
      <c r="O44" s="603"/>
      <c r="P44" s="603"/>
      <c r="Q44" s="603"/>
      <c r="R44" s="603"/>
      <c r="S44" s="603"/>
      <c r="T44" s="603"/>
      <c r="U44" s="603"/>
      <c r="V44" s="603"/>
      <c r="W44" s="603"/>
      <c r="X44" s="603"/>
      <c r="Y44" s="603"/>
      <c r="Z44" s="603"/>
      <c r="AA44" s="603"/>
      <c r="AB44" s="603"/>
    </row>
    <row r="45" spans="1:28" ht="14.25" customHeight="1">
      <c r="O45" s="603"/>
      <c r="P45" s="603"/>
      <c r="Q45" s="603"/>
      <c r="R45" s="603"/>
      <c r="S45" s="603"/>
      <c r="T45" s="603"/>
      <c r="U45" s="603"/>
      <c r="V45" s="603"/>
      <c r="W45" s="603"/>
      <c r="X45" s="603"/>
      <c r="Y45" s="603"/>
      <c r="Z45" s="603"/>
      <c r="AA45" s="603"/>
      <c r="AB45" s="603"/>
    </row>
    <row r="46" spans="1:28" ht="14.25" customHeight="1">
      <c r="O46" s="603"/>
      <c r="P46" s="603"/>
      <c r="Q46" s="603"/>
      <c r="R46" s="603"/>
      <c r="S46" s="603"/>
      <c r="T46" s="603"/>
      <c r="U46" s="603"/>
      <c r="V46" s="603"/>
      <c r="W46" s="603"/>
      <c r="X46" s="603"/>
      <c r="Y46" s="603"/>
      <c r="Z46" s="603"/>
      <c r="AA46" s="603"/>
      <c r="AB46" s="603"/>
    </row>
    <row r="47" spans="1:28" ht="14.25" customHeight="1">
      <c r="O47" s="603"/>
      <c r="P47" s="603"/>
      <c r="Q47" s="603"/>
      <c r="R47" s="603"/>
      <c r="S47" s="603"/>
      <c r="T47" s="603"/>
      <c r="U47" s="603"/>
      <c r="V47" s="603"/>
      <c r="W47" s="603"/>
      <c r="X47" s="603"/>
      <c r="Y47" s="603"/>
      <c r="Z47" s="603"/>
      <c r="AA47" s="603"/>
      <c r="AB47" s="603"/>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O25" sqref="O25"/>
    </sheetView>
  </sheetViews>
  <sheetFormatPr baseColWidth="10" defaultColWidth="11.42578125" defaultRowHeight="14.25"/>
  <cols>
    <col min="1" max="6" width="11.42578125" style="253"/>
    <col min="7" max="7" width="8.85546875" style="253" customWidth="1"/>
    <col min="8" max="8" width="11.42578125" style="253"/>
    <col min="9" max="9" width="7.85546875" style="253" customWidth="1"/>
    <col min="10" max="10" width="7" style="253" customWidth="1"/>
    <col min="11" max="11" width="5.85546875" style="253" customWidth="1"/>
    <col min="12" max="16384" width="11.42578125" style="253"/>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40"/>
  <sheetViews>
    <sheetView showGridLines="0" view="pageBreakPreview" topLeftCell="A13" zoomScale="70" zoomScaleNormal="100" zoomScaleSheetLayoutView="70" workbookViewId="0">
      <selection activeCell="Q41" sqref="Q41"/>
    </sheetView>
  </sheetViews>
  <sheetFormatPr baseColWidth="10" defaultColWidth="11.42578125" defaultRowHeight="15"/>
  <cols>
    <col min="1" max="1" width="15.28515625" style="253" customWidth="1"/>
    <col min="2" max="2" width="15.5703125" style="253" customWidth="1"/>
    <col min="3" max="3" width="15.140625" style="253" customWidth="1"/>
    <col min="4" max="4" width="14.42578125" style="253" customWidth="1"/>
    <col min="5" max="5" width="11.42578125" style="253"/>
    <col min="6" max="6" width="32.7109375" style="253" customWidth="1"/>
    <col min="7" max="7" width="10.7109375" style="253" customWidth="1"/>
    <col min="8" max="8" width="15" style="253" customWidth="1"/>
    <col min="9" max="9" width="25.28515625" style="253" customWidth="1"/>
    <col min="10" max="10" width="19" style="253" customWidth="1"/>
    <col min="11" max="11" width="8.28515625" style="253" customWidth="1"/>
    <col min="12" max="12" width="13.140625" style="253" customWidth="1"/>
    <col min="13" max="13" width="6.85546875" style="299" customWidth="1"/>
    <col min="14" max="16384" width="11.42578125" style="253"/>
  </cols>
  <sheetData>
    <row r="4" spans="1:13" ht="49.5" customHeight="1"/>
    <row r="5" spans="1:13" ht="33" customHeight="1">
      <c r="A5" s="1503" t="s">
        <v>939</v>
      </c>
      <c r="B5" s="1503"/>
      <c r="C5" s="1503"/>
      <c r="D5" s="1503"/>
      <c r="E5" s="1503"/>
      <c r="F5" s="1503"/>
      <c r="G5" s="1503"/>
      <c r="H5" s="1503"/>
      <c r="I5" s="1503"/>
      <c r="J5" s="1503"/>
      <c r="K5" s="1503"/>
      <c r="L5" s="1503"/>
    </row>
    <row r="6" spans="1:13" ht="29.25" customHeight="1">
      <c r="A6" s="1503"/>
      <c r="B6" s="1503"/>
      <c r="C6" s="1503"/>
      <c r="D6" s="1503"/>
      <c r="E6" s="1503"/>
      <c r="F6" s="1503"/>
      <c r="G6" s="1503"/>
      <c r="H6" s="1503"/>
      <c r="I6" s="1503"/>
      <c r="J6" s="1503"/>
      <c r="K6" s="1503"/>
      <c r="L6" s="1503"/>
    </row>
    <row r="7" spans="1:13">
      <c r="A7" s="1503"/>
      <c r="B7" s="1503"/>
      <c r="C7" s="1503"/>
      <c r="D7" s="1503"/>
      <c r="E7" s="1503"/>
      <c r="F7" s="1503"/>
      <c r="G7" s="1503"/>
      <c r="H7" s="1503"/>
      <c r="I7" s="1503"/>
      <c r="J7" s="1503"/>
      <c r="K7" s="1503"/>
      <c r="L7" s="1503"/>
    </row>
    <row r="8" spans="1:13" ht="15.75" customHeight="1">
      <c r="A8" s="1503"/>
      <c r="B8" s="1503"/>
      <c r="C8" s="1503"/>
      <c r="D8" s="1503"/>
      <c r="E8" s="1503"/>
      <c r="F8" s="1503"/>
      <c r="G8" s="1503"/>
      <c r="H8" s="1503"/>
      <c r="I8" s="1503"/>
      <c r="J8" s="1503"/>
      <c r="K8" s="1503"/>
      <c r="L8" s="1503"/>
    </row>
    <row r="9" spans="1:13" ht="15.75" customHeight="1">
      <c r="A9" s="1503"/>
      <c r="B9" s="1503"/>
      <c r="C9" s="1503"/>
      <c r="D9" s="1503"/>
      <c r="E9" s="1503"/>
      <c r="F9" s="1503"/>
      <c r="G9" s="1503"/>
      <c r="H9" s="1503"/>
      <c r="I9" s="1503"/>
      <c r="J9" s="1503"/>
      <c r="K9" s="1503"/>
      <c r="L9" s="1503"/>
    </row>
    <row r="10" spans="1:13" ht="15.75" customHeight="1">
      <c r="A10" s="1503"/>
      <c r="B10" s="1503"/>
      <c r="C10" s="1503"/>
      <c r="D10" s="1503"/>
      <c r="E10" s="1503"/>
      <c r="F10" s="1503"/>
      <c r="G10" s="1503"/>
      <c r="H10" s="1503"/>
      <c r="I10" s="1503"/>
      <c r="J10" s="1503"/>
      <c r="K10" s="1503"/>
      <c r="L10" s="1503"/>
      <c r="M10" s="300"/>
    </row>
    <row r="11" spans="1:13" ht="17.25" customHeight="1">
      <c r="A11" s="1503"/>
      <c r="B11" s="1503"/>
      <c r="C11" s="1503"/>
      <c r="D11" s="1503"/>
      <c r="E11" s="1503"/>
      <c r="F11" s="1503"/>
      <c r="G11" s="1503"/>
      <c r="H11" s="1503"/>
      <c r="I11" s="1503"/>
      <c r="J11" s="1503"/>
      <c r="K11" s="1503"/>
      <c r="L11" s="1503"/>
      <c r="M11" s="300"/>
    </row>
    <row r="12" spans="1:13" ht="15.75" customHeight="1">
      <c r="A12" s="1503"/>
      <c r="B12" s="1503"/>
      <c r="C12" s="1503"/>
      <c r="D12" s="1503"/>
      <c r="E12" s="1503"/>
      <c r="F12" s="1503"/>
      <c r="G12" s="1503"/>
      <c r="H12" s="1503"/>
      <c r="I12" s="1503"/>
      <c r="J12" s="1503"/>
      <c r="K12" s="1503"/>
      <c r="L12" s="1503"/>
      <c r="M12" s="301"/>
    </row>
    <row r="13" spans="1:13" ht="44.25" customHeight="1">
      <c r="A13" s="1503"/>
      <c r="B13" s="1503"/>
      <c r="C13" s="1503"/>
      <c r="D13" s="1503"/>
      <c r="E13" s="1503"/>
      <c r="F13" s="1503"/>
      <c r="G13" s="1503"/>
      <c r="H13" s="1503"/>
      <c r="I13" s="1503"/>
      <c r="J13" s="1503"/>
      <c r="K13" s="1503"/>
      <c r="L13" s="1503"/>
      <c r="M13" s="300"/>
    </row>
    <row r="14" spans="1:13" ht="29.25" customHeight="1">
      <c r="A14" s="1503"/>
      <c r="B14" s="1503"/>
      <c r="C14" s="1503"/>
      <c r="D14" s="1503"/>
      <c r="E14" s="1503"/>
      <c r="F14" s="1503"/>
      <c r="G14" s="1503"/>
      <c r="H14" s="1503"/>
      <c r="I14" s="1503"/>
      <c r="J14" s="1503"/>
      <c r="K14" s="1503"/>
      <c r="L14" s="1503"/>
      <c r="M14" s="301"/>
    </row>
    <row r="15" spans="1:13" ht="57" customHeight="1">
      <c r="A15" s="1503"/>
      <c r="B15" s="1503"/>
      <c r="C15" s="1503"/>
      <c r="D15" s="1503"/>
      <c r="E15" s="1503"/>
      <c r="F15" s="1503"/>
      <c r="G15" s="1503"/>
      <c r="H15" s="1503"/>
      <c r="I15" s="1503"/>
      <c r="J15" s="1503"/>
      <c r="K15" s="1503"/>
      <c r="L15" s="1503"/>
      <c r="M15" s="300"/>
    </row>
    <row r="16" spans="1:13" ht="18" customHeight="1">
      <c r="A16" s="1503"/>
      <c r="B16" s="1503"/>
      <c r="C16" s="1503"/>
      <c r="D16" s="1503"/>
      <c r="E16" s="1503"/>
      <c r="F16" s="1503"/>
      <c r="G16" s="1503"/>
      <c r="H16" s="1503"/>
      <c r="I16" s="1503"/>
      <c r="J16" s="1503"/>
      <c r="K16" s="1503"/>
      <c r="L16" s="1503"/>
      <c r="M16" s="302"/>
    </row>
    <row r="17" spans="1:13" ht="15.75" customHeight="1">
      <c r="A17" s="1503"/>
      <c r="B17" s="1503"/>
      <c r="C17" s="1503"/>
      <c r="D17" s="1503"/>
      <c r="E17" s="1503"/>
      <c r="F17" s="1503"/>
      <c r="G17" s="1503"/>
      <c r="H17" s="1503"/>
      <c r="I17" s="1503"/>
      <c r="J17" s="1503"/>
      <c r="K17" s="1503"/>
      <c r="L17" s="1503"/>
      <c r="M17" s="302"/>
    </row>
    <row r="18" spans="1:13" ht="15.75" customHeight="1">
      <c r="A18" s="1503"/>
      <c r="B18" s="1503"/>
      <c r="C18" s="1503"/>
      <c r="D18" s="1503"/>
      <c r="E18" s="1503"/>
      <c r="F18" s="1503"/>
      <c r="G18" s="1503"/>
      <c r="H18" s="1503"/>
      <c r="I18" s="1503"/>
      <c r="J18" s="1503"/>
      <c r="K18" s="1503"/>
      <c r="L18" s="1503"/>
      <c r="M18" s="303"/>
    </row>
    <row r="19" spans="1:13" ht="15.75" customHeight="1">
      <c r="A19" s="1503"/>
      <c r="B19" s="1503"/>
      <c r="C19" s="1503"/>
      <c r="D19" s="1503"/>
      <c r="E19" s="1503"/>
      <c r="F19" s="1503"/>
      <c r="G19" s="1503"/>
      <c r="H19" s="1503"/>
      <c r="I19" s="1503"/>
      <c r="J19" s="1503"/>
      <c r="K19" s="1503"/>
      <c r="L19" s="1503"/>
      <c r="M19" s="303"/>
    </row>
    <row r="20" spans="1:13" ht="15.75">
      <c r="A20" s="1503"/>
      <c r="B20" s="1503"/>
      <c r="C20" s="1503"/>
      <c r="D20" s="1503"/>
      <c r="E20" s="1503"/>
      <c r="F20" s="1503"/>
      <c r="G20" s="1503"/>
      <c r="H20" s="1503"/>
      <c r="I20" s="1503"/>
      <c r="J20" s="1503"/>
      <c r="K20" s="1503"/>
      <c r="L20" s="1503"/>
      <c r="M20" s="303"/>
    </row>
    <row r="21" spans="1:13" ht="15.75" customHeight="1">
      <c r="A21" s="1503"/>
      <c r="B21" s="1503"/>
      <c r="C21" s="1503"/>
      <c r="D21" s="1503"/>
      <c r="E21" s="1503"/>
      <c r="F21" s="1503"/>
      <c r="G21" s="1503"/>
      <c r="H21" s="1503"/>
      <c r="I21" s="1503"/>
      <c r="J21" s="1503"/>
      <c r="K21" s="1503"/>
      <c r="L21" s="1503"/>
      <c r="M21" s="303"/>
    </row>
    <row r="22" spans="1:13" ht="15.75" customHeight="1">
      <c r="A22" s="1503"/>
      <c r="B22" s="1503"/>
      <c r="C22" s="1503"/>
      <c r="D22" s="1503"/>
      <c r="E22" s="1503"/>
      <c r="F22" s="1503"/>
      <c r="G22" s="1503"/>
      <c r="H22" s="1503"/>
      <c r="I22" s="1503"/>
      <c r="J22" s="1503"/>
      <c r="K22" s="1503"/>
      <c r="L22" s="1503"/>
      <c r="M22" s="303"/>
    </row>
    <row r="23" spans="1:13" ht="15" customHeight="1">
      <c r="A23" s="1503"/>
      <c r="B23" s="1503"/>
      <c r="C23" s="1503"/>
      <c r="D23" s="1503"/>
      <c r="E23" s="1503"/>
      <c r="F23" s="1503"/>
      <c r="G23" s="1503"/>
      <c r="H23" s="1503"/>
      <c r="I23" s="1503"/>
      <c r="J23" s="1503"/>
      <c r="K23" s="1503"/>
      <c r="L23" s="1503"/>
    </row>
    <row r="24" spans="1:13" ht="15" customHeight="1">
      <c r="A24" s="1503"/>
      <c r="B24" s="1503"/>
      <c r="C24" s="1503"/>
      <c r="D24" s="1503"/>
      <c r="E24" s="1503"/>
      <c r="F24" s="1503"/>
      <c r="G24" s="1503"/>
      <c r="H24" s="1503"/>
      <c r="I24" s="1503"/>
      <c r="J24" s="1503"/>
      <c r="K24" s="1503"/>
      <c r="L24" s="1503"/>
    </row>
    <row r="25" spans="1:13" ht="15" customHeight="1">
      <c r="A25" s="1503"/>
      <c r="B25" s="1503"/>
      <c r="C25" s="1503"/>
      <c r="D25" s="1503"/>
      <c r="E25" s="1503"/>
      <c r="F25" s="1503"/>
      <c r="G25" s="1503"/>
      <c r="H25" s="1503"/>
      <c r="I25" s="1503"/>
      <c r="J25" s="1503"/>
      <c r="K25" s="1503"/>
      <c r="L25" s="1503"/>
      <c r="M25" s="300"/>
    </row>
    <row r="26" spans="1:13" ht="15" customHeight="1">
      <c r="A26" s="1503"/>
      <c r="B26" s="1503"/>
      <c r="C26" s="1503"/>
      <c r="D26" s="1503"/>
      <c r="E26" s="1503"/>
      <c r="F26" s="1503"/>
      <c r="G26" s="1503"/>
      <c r="H26" s="1503"/>
      <c r="I26" s="1503"/>
      <c r="J26" s="1503"/>
      <c r="K26" s="1503"/>
      <c r="L26" s="1503"/>
      <c r="M26" s="300"/>
    </row>
    <row r="27" spans="1:13" ht="15.75" customHeight="1">
      <c r="A27" s="1503"/>
      <c r="B27" s="1503"/>
      <c r="C27" s="1503"/>
      <c r="D27" s="1503"/>
      <c r="E27" s="1503"/>
      <c r="F27" s="1503"/>
      <c r="G27" s="1503"/>
      <c r="H27" s="1503"/>
      <c r="I27" s="1503"/>
      <c r="J27" s="1503"/>
      <c r="K27" s="1503"/>
      <c r="L27" s="1503"/>
      <c r="M27" s="303"/>
    </row>
    <row r="28" spans="1:13" ht="53.25" customHeight="1">
      <c r="A28" s="1503"/>
      <c r="B28" s="1503"/>
      <c r="C28" s="1503"/>
      <c r="D28" s="1503"/>
      <c r="E28" s="1503"/>
      <c r="F28" s="1503"/>
      <c r="G28" s="1503"/>
      <c r="H28" s="1503"/>
      <c r="I28" s="1503"/>
      <c r="J28" s="1503"/>
      <c r="K28" s="1503"/>
      <c r="L28" s="1503"/>
      <c r="M28" s="305"/>
    </row>
    <row r="29" spans="1:13" ht="15.75" customHeight="1">
      <c r="A29" s="1503"/>
      <c r="B29" s="1503"/>
      <c r="C29" s="1503"/>
      <c r="D29" s="1503"/>
      <c r="E29" s="1503"/>
      <c r="F29" s="1503"/>
      <c r="G29" s="1503"/>
      <c r="H29" s="1503"/>
      <c r="I29" s="1503"/>
      <c r="J29" s="1503"/>
      <c r="K29" s="1503"/>
      <c r="L29" s="1503"/>
      <c r="M29" s="306"/>
    </row>
    <row r="30" spans="1:13" ht="15.75" customHeight="1">
      <c r="A30" s="1503"/>
      <c r="B30" s="1503"/>
      <c r="C30" s="1503"/>
      <c r="D30" s="1503"/>
      <c r="E30" s="1503"/>
      <c r="F30" s="1503"/>
      <c r="G30" s="1503"/>
      <c r="H30" s="1503"/>
      <c r="I30" s="1503"/>
      <c r="J30" s="1503"/>
      <c r="K30" s="1503"/>
      <c r="L30" s="1503"/>
      <c r="M30" s="306"/>
    </row>
    <row r="31" spans="1:13" ht="50.25" customHeight="1">
      <c r="A31" s="1503"/>
      <c r="B31" s="1503"/>
      <c r="C31" s="1503"/>
      <c r="D31" s="1503"/>
      <c r="E31" s="1503"/>
      <c r="F31" s="1503"/>
      <c r="G31" s="1503"/>
      <c r="H31" s="1503"/>
      <c r="I31" s="1503"/>
      <c r="J31" s="1503"/>
      <c r="K31" s="1503"/>
      <c r="L31" s="1503"/>
      <c r="M31" s="306"/>
    </row>
    <row r="32" spans="1:13">
      <c r="A32" s="1503"/>
      <c r="B32" s="1503"/>
      <c r="C32" s="1503"/>
      <c r="D32" s="1503"/>
      <c r="E32" s="1503"/>
      <c r="F32" s="1503"/>
      <c r="G32" s="1503"/>
      <c r="H32" s="1503"/>
      <c r="I32" s="1503"/>
      <c r="J32" s="1503"/>
      <c r="K32" s="1503"/>
      <c r="L32" s="1503"/>
    </row>
    <row r="33" spans="1:12">
      <c r="A33" s="1503"/>
      <c r="B33" s="1503"/>
      <c r="C33" s="1503"/>
      <c r="D33" s="1503"/>
      <c r="E33" s="1503"/>
      <c r="F33" s="1503"/>
      <c r="G33" s="1503"/>
      <c r="H33" s="1503"/>
      <c r="I33" s="1503"/>
      <c r="J33" s="1503"/>
      <c r="K33" s="1503"/>
      <c r="L33" s="1503"/>
    </row>
    <row r="34" spans="1:12">
      <c r="A34" s="1503"/>
      <c r="B34" s="1503"/>
      <c r="C34" s="1503"/>
      <c r="D34" s="1503"/>
      <c r="E34" s="1503"/>
      <c r="F34" s="1503"/>
      <c r="G34" s="1503"/>
      <c r="H34" s="1503"/>
      <c r="I34" s="1503"/>
      <c r="J34" s="1503"/>
      <c r="K34" s="1503"/>
      <c r="L34" s="1503"/>
    </row>
    <row r="35" spans="1:12">
      <c r="A35" s="1503"/>
      <c r="B35" s="1503"/>
      <c r="C35" s="1503"/>
      <c r="D35" s="1503"/>
      <c r="E35" s="1503"/>
      <c r="F35" s="1503"/>
      <c r="G35" s="1503"/>
      <c r="H35" s="1503"/>
      <c r="I35" s="1503"/>
      <c r="J35" s="1503"/>
      <c r="K35" s="1503"/>
      <c r="L35" s="1503"/>
    </row>
    <row r="36" spans="1:12">
      <c r="A36" s="1503"/>
      <c r="B36" s="1503"/>
      <c r="C36" s="1503"/>
      <c r="D36" s="1503"/>
      <c r="E36" s="1503"/>
      <c r="F36" s="1503"/>
      <c r="G36" s="1503"/>
      <c r="H36" s="1503"/>
      <c r="I36" s="1503"/>
      <c r="J36" s="1503"/>
      <c r="K36" s="1503"/>
      <c r="L36" s="1503"/>
    </row>
    <row r="37" spans="1:12">
      <c r="A37" s="1503"/>
      <c r="B37" s="1503"/>
      <c r="C37" s="1503"/>
      <c r="D37" s="1503"/>
      <c r="E37" s="1503"/>
      <c r="F37" s="1503"/>
      <c r="G37" s="1503"/>
      <c r="H37" s="1503"/>
      <c r="I37" s="1503"/>
      <c r="J37" s="1503"/>
      <c r="K37" s="1503"/>
      <c r="L37" s="1503"/>
    </row>
    <row r="38" spans="1:12">
      <c r="A38" s="1503"/>
      <c r="B38" s="1503"/>
      <c r="C38" s="1503"/>
      <c r="D38" s="1503"/>
      <c r="E38" s="1503"/>
      <c r="F38" s="1503"/>
      <c r="G38" s="1503"/>
      <c r="H38" s="1503"/>
      <c r="I38" s="1503"/>
      <c r="J38" s="1503"/>
      <c r="K38" s="1503"/>
      <c r="L38" s="1503"/>
    </row>
    <row r="39" spans="1:12" ht="33" customHeight="1">
      <c r="A39" s="1503"/>
      <c r="B39" s="1503"/>
      <c r="C39" s="1503"/>
      <c r="D39" s="1503"/>
      <c r="E39" s="1503"/>
      <c r="F39" s="1503"/>
      <c r="G39" s="1503"/>
      <c r="H39" s="1503"/>
      <c r="I39" s="1503"/>
      <c r="J39" s="1503"/>
      <c r="K39" s="1503"/>
      <c r="L39" s="1503"/>
    </row>
    <row r="40" spans="1:12">
      <c r="A40" s="1503"/>
      <c r="B40" s="1503"/>
      <c r="C40" s="1503"/>
      <c r="D40" s="1503"/>
      <c r="E40" s="1503"/>
      <c r="F40" s="1503"/>
      <c r="G40" s="1503"/>
      <c r="H40" s="1503"/>
      <c r="I40" s="1503"/>
      <c r="J40" s="1503"/>
      <c r="K40" s="1503"/>
      <c r="L40" s="1503"/>
    </row>
  </sheetData>
  <mergeCells count="1">
    <mergeCell ref="A5:L40"/>
  </mergeCells>
  <pageMargins left="0.70866141732283472" right="0.70866141732283472" top="0.74803149606299213" bottom="0.74803149606299213" header="0.31496062992125984" footer="0.31496062992125984"/>
  <pageSetup scale="6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K43"/>
  <sheetViews>
    <sheetView showGridLines="0" view="pageBreakPreview" zoomScale="55" zoomScaleNormal="85" zoomScaleSheetLayoutView="55" workbookViewId="0">
      <pane xSplit="1" ySplit="5" topLeftCell="B6" activePane="bottomRight" state="frozen"/>
      <selection pane="topRight" activeCell="B1" sqref="B1"/>
      <selection pane="bottomLeft" activeCell="A6" sqref="A6"/>
      <selection pane="bottomRight" activeCell="N22" sqref="N22"/>
    </sheetView>
  </sheetViews>
  <sheetFormatPr baseColWidth="10" defaultColWidth="11.42578125" defaultRowHeight="15"/>
  <cols>
    <col min="1" max="1" width="21.7109375" style="47" customWidth="1"/>
    <col min="2" max="2" width="35.5703125" style="47" customWidth="1"/>
    <col min="3" max="4" width="33.28515625" style="47" customWidth="1"/>
    <col min="5" max="5" width="27.28515625" style="47" hidden="1" customWidth="1"/>
    <col min="6" max="6" width="33.28515625" style="47" customWidth="1"/>
    <col min="7" max="7" width="42.7109375" style="47" bestFit="1" customWidth="1"/>
    <col min="8" max="8" width="34.42578125" style="47" customWidth="1"/>
    <col min="9" max="9" width="37.140625" style="47" customWidth="1"/>
    <col min="10" max="10" width="29.85546875" style="47" customWidth="1"/>
    <col min="11" max="11" width="34.140625" style="47" customWidth="1"/>
  </cols>
  <sheetData>
    <row r="1" spans="1:11" s="436" customFormat="1" ht="89.25" customHeight="1">
      <c r="A1" s="1504" t="s">
        <v>697</v>
      </c>
      <c r="B1" s="1505"/>
      <c r="C1" s="1505"/>
      <c r="D1" s="1505"/>
      <c r="E1" s="1505"/>
      <c r="F1" s="1505"/>
      <c r="G1" s="1505"/>
      <c r="H1" s="1505"/>
      <c r="I1" s="1505"/>
      <c r="J1" s="1505"/>
      <c r="K1" s="1506"/>
    </row>
    <row r="2" spans="1:11" s="436" customFormat="1" ht="30.75" customHeight="1" thickBot="1">
      <c r="A2" s="1516" t="s">
        <v>938</v>
      </c>
      <c r="B2" s="1517"/>
      <c r="C2" s="1517"/>
      <c r="D2" s="1517"/>
      <c r="E2" s="1517"/>
      <c r="F2" s="1517"/>
      <c r="G2" s="1517"/>
      <c r="H2" s="1517"/>
      <c r="I2" s="1517"/>
      <c r="J2" s="1517"/>
      <c r="K2" s="1518"/>
    </row>
    <row r="3" spans="1:11" ht="13.5" customHeight="1">
      <c r="A3" s="307" t="s">
        <v>698</v>
      </c>
      <c r="B3" s="307"/>
      <c r="C3" s="307"/>
      <c r="D3" s="307"/>
      <c r="E3" s="307"/>
      <c r="F3" s="307"/>
      <c r="G3" s="307"/>
      <c r="H3" s="307"/>
      <c r="I3" s="307"/>
      <c r="J3" s="307"/>
      <c r="K3" s="307"/>
    </row>
    <row r="4" spans="1:11" s="226" customFormat="1" ht="42.75" customHeight="1">
      <c r="A4" s="722" t="s">
        <v>698</v>
      </c>
      <c r="B4" s="1513" t="s">
        <v>699</v>
      </c>
      <c r="C4" s="1514"/>
      <c r="D4" s="1514"/>
      <c r="E4" s="1514"/>
      <c r="F4" s="1514"/>
      <c r="G4" s="1515"/>
      <c r="H4" s="1510" t="s">
        <v>700</v>
      </c>
      <c r="I4" s="1511"/>
      <c r="J4" s="1511"/>
      <c r="K4" s="1512"/>
    </row>
    <row r="5" spans="1:11" s="410" customFormat="1" ht="69" customHeight="1">
      <c r="A5" s="964" t="s">
        <v>413</v>
      </c>
      <c r="B5" s="965" t="s">
        <v>696</v>
      </c>
      <c r="C5" s="965" t="s">
        <v>701</v>
      </c>
      <c r="D5" s="965" t="s">
        <v>702</v>
      </c>
      <c r="E5" s="965" t="s">
        <v>703</v>
      </c>
      <c r="F5" s="965" t="s">
        <v>704</v>
      </c>
      <c r="G5" s="965" t="s">
        <v>705</v>
      </c>
      <c r="H5" s="966" t="s">
        <v>706</v>
      </c>
      <c r="I5" s="966" t="s">
        <v>707</v>
      </c>
      <c r="J5" s="966" t="s">
        <v>708</v>
      </c>
      <c r="K5" s="967" t="s">
        <v>709</v>
      </c>
    </row>
    <row r="6" spans="1:11" s="98" customFormat="1" ht="27" customHeight="1">
      <c r="A6" s="723">
        <v>2015</v>
      </c>
      <c r="B6" s="1247">
        <v>79052372049.330002</v>
      </c>
      <c r="C6" s="1247">
        <v>6922811271.25</v>
      </c>
      <c r="D6" s="1247">
        <v>523242913.22000003</v>
      </c>
      <c r="E6" s="1247">
        <v>0</v>
      </c>
      <c r="F6" s="1247">
        <v>355290191.79000002</v>
      </c>
      <c r="G6" s="1121">
        <f t="shared" ref="G6:G16" si="0">+C6+B6+D6+E6+F6</f>
        <v>86853716425.589996</v>
      </c>
      <c r="H6" s="724">
        <v>78537174647.860001</v>
      </c>
      <c r="I6" s="724">
        <v>6892825210.3000002</v>
      </c>
      <c r="J6" s="905">
        <v>335652778.95999998</v>
      </c>
      <c r="K6" s="1122">
        <f t="shared" ref="K6:K16" si="1">+I6+H6+J6</f>
        <v>85765652637.12001</v>
      </c>
    </row>
    <row r="7" spans="1:11" s="98" customFormat="1" ht="27" customHeight="1">
      <c r="A7" s="723">
        <v>2016</v>
      </c>
      <c r="B7" s="1247">
        <v>89049164221.449997</v>
      </c>
      <c r="C7" s="1247">
        <v>8498167479</v>
      </c>
      <c r="D7" s="1247">
        <v>683922196.33000004</v>
      </c>
      <c r="E7" s="1247">
        <v>0</v>
      </c>
      <c r="F7" s="1247">
        <v>371308008.59999996</v>
      </c>
      <c r="G7" s="1121">
        <f t="shared" si="0"/>
        <v>98602561905.380005</v>
      </c>
      <c r="H7" s="724">
        <v>89080179368.25</v>
      </c>
      <c r="I7" s="724">
        <v>8178603831.1000004</v>
      </c>
      <c r="J7" s="905">
        <v>328531909.15999991</v>
      </c>
      <c r="K7" s="1122">
        <f t="shared" si="1"/>
        <v>97587315108.51001</v>
      </c>
    </row>
    <row r="8" spans="1:11" s="36" customFormat="1" ht="27" customHeight="1">
      <c r="A8" s="723">
        <v>2017</v>
      </c>
      <c r="B8" s="1247">
        <v>99657751352.690002</v>
      </c>
      <c r="C8" s="1247">
        <v>8861365332.7000008</v>
      </c>
      <c r="D8" s="1247">
        <v>574999895.51999998</v>
      </c>
      <c r="E8" s="1247">
        <v>0</v>
      </c>
      <c r="F8" s="1247">
        <v>665846533.3499999</v>
      </c>
      <c r="G8" s="1121">
        <f t="shared" si="0"/>
        <v>109759963114.26001</v>
      </c>
      <c r="H8" s="724">
        <v>98828071528.779999</v>
      </c>
      <c r="I8" s="724">
        <v>9002153750.7799988</v>
      </c>
      <c r="J8" s="905">
        <v>558973905.84000003</v>
      </c>
      <c r="K8" s="1122">
        <f t="shared" si="1"/>
        <v>108389199185.39999</v>
      </c>
    </row>
    <row r="9" spans="1:11" s="36" customFormat="1" ht="27" customHeight="1">
      <c r="A9" s="723">
        <v>2018</v>
      </c>
      <c r="B9" s="1247">
        <v>112854009382.5</v>
      </c>
      <c r="C9" s="1247">
        <v>9303031996.6900005</v>
      </c>
      <c r="D9" s="1247">
        <v>740948848.48000002</v>
      </c>
      <c r="E9" s="1247">
        <v>0</v>
      </c>
      <c r="F9" s="1247">
        <v>793176886.71000004</v>
      </c>
      <c r="G9" s="1121">
        <f t="shared" si="0"/>
        <v>123691167114.38</v>
      </c>
      <c r="H9" s="724">
        <v>112956079448.92</v>
      </c>
      <c r="I9" s="724">
        <v>9656741344.960001</v>
      </c>
      <c r="J9" s="905">
        <v>758411882.95999992</v>
      </c>
      <c r="K9" s="1122">
        <f t="shared" si="1"/>
        <v>123371232676.84001</v>
      </c>
    </row>
    <row r="10" spans="1:11" s="36" customFormat="1" ht="27" customHeight="1">
      <c r="A10" s="723">
        <v>2019</v>
      </c>
      <c r="B10" s="1247">
        <v>122800092365.86</v>
      </c>
      <c r="C10" s="1247">
        <v>10073865331.02</v>
      </c>
      <c r="D10" s="1247">
        <v>919403278.91999996</v>
      </c>
      <c r="E10" s="1247">
        <v>0</v>
      </c>
      <c r="F10" s="1247">
        <v>910105888.26999998</v>
      </c>
      <c r="G10" s="1121">
        <f t="shared" si="0"/>
        <v>134703466864.07001</v>
      </c>
      <c r="H10" s="724">
        <v>122933736042.72</v>
      </c>
      <c r="I10" s="724">
        <v>10092459380.139999</v>
      </c>
      <c r="J10" s="905">
        <v>973800800.96999991</v>
      </c>
      <c r="K10" s="1122">
        <f t="shared" si="1"/>
        <v>133999996223.83</v>
      </c>
    </row>
    <row r="11" spans="1:11" s="36" customFormat="1" ht="27" customHeight="1">
      <c r="A11" s="723">
        <v>2020</v>
      </c>
      <c r="B11" s="1247">
        <v>121397990565.51001</v>
      </c>
      <c r="C11" s="1247">
        <v>10800531998.65</v>
      </c>
      <c r="D11" s="1247">
        <v>613627915.26999998</v>
      </c>
      <c r="E11" s="1247">
        <v>0</v>
      </c>
      <c r="F11" s="1247">
        <v>1093850418.6700001</v>
      </c>
      <c r="G11" s="1121">
        <f t="shared" si="0"/>
        <v>133906000898.10001</v>
      </c>
      <c r="H11" s="724">
        <v>127588985374.33</v>
      </c>
      <c r="I11" s="724">
        <v>12108569830.129999</v>
      </c>
      <c r="J11" s="905">
        <v>970014744.09000003</v>
      </c>
      <c r="K11" s="1122">
        <f t="shared" si="1"/>
        <v>140667569948.54999</v>
      </c>
    </row>
    <row r="12" spans="1:11" s="36" customFormat="1" ht="27" customHeight="1">
      <c r="A12" s="723">
        <v>2021</v>
      </c>
      <c r="B12" s="1247">
        <v>139642528713.32999</v>
      </c>
      <c r="C12" s="1247">
        <v>17765576332.630001</v>
      </c>
      <c r="D12" s="1247">
        <v>296259368.50999999</v>
      </c>
      <c r="E12" s="1247">
        <v>0</v>
      </c>
      <c r="F12" s="1247">
        <v>1116049433.3899999</v>
      </c>
      <c r="G12" s="1121">
        <f t="shared" si="0"/>
        <v>158820413847.86002</v>
      </c>
      <c r="H12" s="724">
        <v>138998614197.34</v>
      </c>
      <c r="I12" s="724">
        <v>18026955388.759998</v>
      </c>
      <c r="J12" s="905">
        <v>854040296.11999989</v>
      </c>
      <c r="K12" s="1122">
        <f t="shared" si="1"/>
        <v>157879609882.22</v>
      </c>
    </row>
    <row r="13" spans="1:11" s="36" customFormat="1" ht="27" customHeight="1">
      <c r="A13" s="723">
        <v>2022</v>
      </c>
      <c r="B13" s="1247">
        <v>168298548798.17001</v>
      </c>
      <c r="C13" s="1247">
        <v>16860531998.969999</v>
      </c>
      <c r="D13" s="1247">
        <v>739635561.09000003</v>
      </c>
      <c r="E13" s="1247">
        <v>0</v>
      </c>
      <c r="F13" s="1247">
        <v>1927102666.2800002</v>
      </c>
      <c r="G13" s="1121">
        <f t="shared" si="0"/>
        <v>187825819024.51001</v>
      </c>
      <c r="H13" s="724">
        <v>169243218294.51999</v>
      </c>
      <c r="I13" s="724">
        <v>18618103739.529999</v>
      </c>
      <c r="J13" s="905">
        <v>1581951303.1199999</v>
      </c>
      <c r="K13" s="1122">
        <f t="shared" si="1"/>
        <v>189443273337.16998</v>
      </c>
    </row>
    <row r="14" spans="1:11" s="36" customFormat="1" ht="27" customHeight="1">
      <c r="A14" s="723">
        <v>2023</v>
      </c>
      <c r="B14" s="1247">
        <v>189477241900.83997</v>
      </c>
      <c r="C14" s="1247">
        <v>18395222000</v>
      </c>
      <c r="D14" s="1247">
        <v>1157959255.5799999</v>
      </c>
      <c r="E14" s="1247">
        <v>0</v>
      </c>
      <c r="F14" s="1247">
        <v>2163425494.8099999</v>
      </c>
      <c r="G14" s="1121">
        <f t="shared" si="0"/>
        <v>211193848651.22995</v>
      </c>
      <c r="H14" s="724">
        <v>192205772271.5</v>
      </c>
      <c r="I14" s="724">
        <v>18680602574.010002</v>
      </c>
      <c r="J14" s="905">
        <v>1744042776.5300002</v>
      </c>
      <c r="K14" s="1122">
        <f t="shared" si="1"/>
        <v>212630417622.04001</v>
      </c>
    </row>
    <row r="15" spans="1:11" s="36" customFormat="1" ht="27" customHeight="1">
      <c r="A15" s="1246">
        <v>2024</v>
      </c>
      <c r="B15" s="1247">
        <v>211618577731.84003</v>
      </c>
      <c r="C15" s="1247">
        <v>18395222000</v>
      </c>
      <c r="D15" s="1247">
        <v>924996518.88</v>
      </c>
      <c r="E15" s="1247">
        <v>0</v>
      </c>
      <c r="F15" s="1247">
        <v>2467869147.7800002</v>
      </c>
      <c r="G15" s="1121">
        <f t="shared" si="0"/>
        <v>233406665398.50003</v>
      </c>
      <c r="H15" s="724">
        <v>212203641524.01999</v>
      </c>
      <c r="I15" s="724">
        <v>18566920747.349998</v>
      </c>
      <c r="J15" s="905">
        <v>2068231616.74</v>
      </c>
      <c r="K15" s="1122">
        <f t="shared" si="1"/>
        <v>232838793888.10999</v>
      </c>
    </row>
    <row r="16" spans="1:11" s="97" customFormat="1" ht="27" customHeight="1">
      <c r="A16" s="1248" t="str">
        <f>+'Resumen '!O6</f>
        <v>Mar.2025</v>
      </c>
      <c r="B16" s="1247">
        <v>54943890437.940002</v>
      </c>
      <c r="C16" s="1247">
        <v>4648805499.9899998</v>
      </c>
      <c r="D16" s="1247">
        <v>226152783.31999999</v>
      </c>
      <c r="E16" s="1289">
        <v>0</v>
      </c>
      <c r="F16" s="1247">
        <v>446862470.19999999</v>
      </c>
      <c r="G16" s="1121">
        <f t="shared" si="0"/>
        <v>60265711191.449997</v>
      </c>
      <c r="H16" s="724">
        <v>54533719820.599998</v>
      </c>
      <c r="I16" s="724">
        <v>4553393432.1700001</v>
      </c>
      <c r="J16" s="905">
        <v>781988678.98000002</v>
      </c>
      <c r="K16" s="1122">
        <f t="shared" si="1"/>
        <v>59869101931.75</v>
      </c>
    </row>
    <row r="17" spans="1:11" ht="27" customHeight="1">
      <c r="A17" s="972" t="s">
        <v>395</v>
      </c>
      <c r="B17" s="973">
        <f t="shared" ref="B17:K17" si="2">SUM(B6:B16)</f>
        <v>1388792167519.46</v>
      </c>
      <c r="C17" s="973">
        <f t="shared" si="2"/>
        <v>130525131240.90001</v>
      </c>
      <c r="D17" s="973">
        <f t="shared" si="2"/>
        <v>7401148535.1199999</v>
      </c>
      <c r="E17" s="973">
        <f t="shared" si="2"/>
        <v>0</v>
      </c>
      <c r="F17" s="973">
        <f t="shared" si="2"/>
        <v>12310887139.85</v>
      </c>
      <c r="G17" s="973">
        <f t="shared" si="2"/>
        <v>1539029334435.3298</v>
      </c>
      <c r="H17" s="974">
        <f t="shared" si="2"/>
        <v>1397109192518.8401</v>
      </c>
      <c r="I17" s="974">
        <f t="shared" si="2"/>
        <v>134377329229.23</v>
      </c>
      <c r="J17" s="974">
        <f t="shared" si="2"/>
        <v>10955640693.469999</v>
      </c>
      <c r="K17" s="975">
        <f t="shared" si="2"/>
        <v>1542442162441.54</v>
      </c>
    </row>
    <row r="18" spans="1:11" ht="20.25" customHeight="1">
      <c r="A18" s="1508" t="s">
        <v>710</v>
      </c>
      <c r="B18" s="1508"/>
      <c r="C18" s="1508"/>
      <c r="D18" s="1508"/>
      <c r="E18" s="1508"/>
      <c r="F18" s="1508"/>
      <c r="G18" s="1508"/>
      <c r="H18" s="1509"/>
      <c r="I18" s="1509"/>
      <c r="J18" s="1509"/>
      <c r="K18" s="1508"/>
    </row>
    <row r="19" spans="1:11" s="105" customFormat="1" ht="18.75">
      <c r="A19" s="1507" t="s">
        <v>711</v>
      </c>
      <c r="B19" s="1507"/>
      <c r="C19" s="1507"/>
      <c r="D19" s="1507"/>
      <c r="E19" s="1507"/>
      <c r="F19" s="1507"/>
      <c r="G19" s="810"/>
      <c r="H19" s="811"/>
      <c r="I19" s="811"/>
      <c r="J19" s="811"/>
      <c r="K19" s="811"/>
    </row>
    <row r="20" spans="1:11" s="16" customFormat="1" ht="15.75">
      <c r="A20" s="107"/>
      <c r="B20" s="114"/>
      <c r="C20" s="114"/>
      <c r="D20" s="114"/>
      <c r="E20" s="114"/>
      <c r="F20" s="114"/>
      <c r="G20" s="114"/>
      <c r="H20" s="114"/>
      <c r="I20" s="114"/>
      <c r="J20" s="114"/>
      <c r="K20" s="114"/>
    </row>
    <row r="21" spans="1:11" s="16" customFormat="1" ht="15.75">
      <c r="A21" s="107"/>
      <c r="B21" s="114"/>
      <c r="C21" s="114"/>
      <c r="D21" s="114"/>
      <c r="E21" s="114"/>
      <c r="F21" s="114"/>
      <c r="G21" s="114"/>
      <c r="H21" s="114"/>
      <c r="I21" s="114"/>
      <c r="J21" s="114"/>
      <c r="K21" s="114"/>
    </row>
    <row r="22" spans="1:11" s="16" customFormat="1" ht="15.75">
      <c r="A22" s="107"/>
      <c r="B22" s="114"/>
      <c r="C22" s="114"/>
      <c r="D22" s="114"/>
      <c r="E22" s="114"/>
      <c r="F22" s="114"/>
      <c r="G22" s="114"/>
      <c r="H22" s="114"/>
      <c r="I22" s="114"/>
      <c r="J22" s="114"/>
      <c r="K22" s="114"/>
    </row>
    <row r="23" spans="1:11" s="16" customFormat="1" ht="15.75">
      <c r="A23" s="107"/>
      <c r="B23" s="114"/>
      <c r="C23" s="114"/>
      <c r="D23" s="114"/>
      <c r="E23" s="114"/>
      <c r="F23" s="114"/>
      <c r="G23" s="114"/>
      <c r="H23" s="114"/>
      <c r="I23" s="114"/>
      <c r="J23" s="114"/>
      <c r="K23" s="114"/>
    </row>
    <row r="24" spans="1:11" s="16" customFormat="1" ht="15.75">
      <c r="A24" s="107"/>
      <c r="B24" s="114"/>
      <c r="C24" s="114"/>
      <c r="D24" s="114"/>
      <c r="E24" s="114"/>
      <c r="F24" s="114"/>
      <c r="G24" s="114"/>
      <c r="H24" s="114"/>
      <c r="I24" s="114"/>
      <c r="J24" s="114"/>
      <c r="K24" s="114"/>
    </row>
    <row r="25" spans="1:11" s="16" customFormat="1" ht="15.75">
      <c r="A25" s="107"/>
      <c r="B25" s="114"/>
      <c r="C25" s="114"/>
      <c r="D25" s="114"/>
      <c r="E25" s="114"/>
      <c r="F25" s="114"/>
      <c r="G25" s="114"/>
      <c r="H25" s="114"/>
      <c r="I25" s="114"/>
      <c r="J25" s="114"/>
      <c r="K25" s="114"/>
    </row>
    <row r="26" spans="1:11" s="16" customFormat="1" ht="15.75">
      <c r="A26" s="107"/>
      <c r="B26" s="114"/>
      <c r="C26" s="114"/>
      <c r="D26" s="114"/>
      <c r="E26" s="114"/>
      <c r="F26" s="114"/>
      <c r="G26" s="114"/>
      <c r="H26" s="114"/>
      <c r="I26" s="114"/>
      <c r="J26" s="114"/>
      <c r="K26" s="114"/>
    </row>
    <row r="27" spans="1:11" s="16" customFormat="1" ht="15.75">
      <c r="A27" s="107"/>
      <c r="B27" s="114"/>
      <c r="C27" s="114"/>
      <c r="D27" s="114"/>
      <c r="E27" s="114"/>
      <c r="F27" s="114"/>
      <c r="G27" s="114"/>
      <c r="H27" s="114"/>
      <c r="I27" s="114"/>
      <c r="J27" s="114"/>
      <c r="K27" s="114"/>
    </row>
    <row r="28" spans="1:11" s="16" customFormat="1" ht="15.75">
      <c r="A28" s="107"/>
      <c r="B28" s="114"/>
      <c r="C28" s="114"/>
      <c r="D28" s="114"/>
      <c r="E28" s="114"/>
      <c r="F28" s="114"/>
      <c r="G28" s="114"/>
      <c r="H28" s="114"/>
      <c r="I28" s="114"/>
      <c r="J28" s="114"/>
      <c r="K28" s="114"/>
    </row>
    <row r="29" spans="1:11" s="16" customFormat="1" ht="15.75">
      <c r="A29" s="107"/>
      <c r="B29" s="114"/>
      <c r="C29" s="114"/>
      <c r="D29" s="114"/>
      <c r="E29" s="114"/>
      <c r="F29" s="114"/>
      <c r="G29" s="114"/>
      <c r="H29" s="114"/>
      <c r="I29" s="114"/>
      <c r="J29" s="114"/>
      <c r="K29" s="114"/>
    </row>
    <row r="30" spans="1:11" s="16" customFormat="1" ht="15.75">
      <c r="A30" s="107"/>
      <c r="B30" s="114"/>
      <c r="C30" s="114"/>
      <c r="D30" s="114"/>
      <c r="E30" s="114"/>
      <c r="F30" s="114"/>
      <c r="G30" s="114"/>
      <c r="H30" s="114"/>
      <c r="I30" s="114"/>
      <c r="J30" s="114"/>
      <c r="K30" s="114"/>
    </row>
    <row r="31" spans="1:11" s="16" customFormat="1" ht="15.75">
      <c r="A31" s="107"/>
      <c r="B31" s="114"/>
      <c r="C31" s="114"/>
      <c r="D31" s="114"/>
      <c r="E31" s="114"/>
      <c r="F31" s="114"/>
      <c r="G31" s="114"/>
      <c r="H31" s="114"/>
      <c r="I31" s="114"/>
      <c r="J31" s="114"/>
      <c r="K31" s="114"/>
    </row>
    <row r="32" spans="1:11" s="16" customFormat="1" ht="15.75">
      <c r="A32" s="107"/>
      <c r="B32" s="114"/>
      <c r="C32" s="114"/>
      <c r="D32" s="114"/>
      <c r="E32" s="114"/>
      <c r="F32" s="114"/>
      <c r="G32" s="114"/>
      <c r="H32" s="114"/>
      <c r="I32" s="114"/>
      <c r="J32" s="114"/>
      <c r="K32" s="114"/>
    </row>
    <row r="33" spans="1:11" s="16" customFormat="1" ht="15.75">
      <c r="A33" s="107"/>
      <c r="B33" s="114"/>
      <c r="C33" s="114"/>
      <c r="D33" s="114"/>
      <c r="E33" s="114"/>
      <c r="F33" s="114"/>
      <c r="G33" s="114"/>
      <c r="H33" s="114"/>
      <c r="I33" s="114"/>
      <c r="J33" s="114"/>
      <c r="K33" s="114"/>
    </row>
    <row r="34" spans="1:11" s="16" customFormat="1" ht="15.75">
      <c r="A34" s="107"/>
      <c r="B34" s="114"/>
      <c r="C34" s="114"/>
      <c r="D34" s="114"/>
      <c r="E34" s="114"/>
      <c r="F34" s="114"/>
      <c r="G34" s="114"/>
      <c r="H34" s="114"/>
      <c r="I34" s="114"/>
      <c r="J34" s="114"/>
      <c r="K34" s="114"/>
    </row>
    <row r="35" spans="1:11" s="16" customFormat="1" ht="15.75">
      <c r="A35" s="107"/>
      <c r="B35" s="114"/>
      <c r="C35" s="114"/>
      <c r="D35" s="114"/>
      <c r="E35" s="114"/>
      <c r="F35" s="114"/>
      <c r="G35" s="114"/>
      <c r="H35" s="114"/>
      <c r="I35" s="114"/>
      <c r="J35" s="114"/>
      <c r="K35" s="114"/>
    </row>
    <row r="36" spans="1:11" s="16" customFormat="1" ht="15.75">
      <c r="A36" s="107"/>
      <c r="B36" s="114"/>
      <c r="C36" s="114"/>
      <c r="D36" s="114"/>
      <c r="E36" s="114"/>
      <c r="F36" s="114"/>
      <c r="G36" s="114"/>
      <c r="H36" s="114"/>
      <c r="I36" s="114"/>
      <c r="J36" s="114"/>
      <c r="K36" s="114"/>
    </row>
    <row r="37" spans="1:11" s="16" customFormat="1" ht="15.75">
      <c r="A37" s="107"/>
      <c r="B37" s="114"/>
      <c r="C37" s="114"/>
      <c r="D37" s="114"/>
      <c r="E37" s="114"/>
      <c r="F37" s="114"/>
      <c r="G37" s="114"/>
      <c r="H37" s="114"/>
      <c r="I37" s="114"/>
      <c r="J37" s="114"/>
      <c r="K37" s="114"/>
    </row>
    <row r="38" spans="1:11" s="16" customFormat="1" ht="15.75">
      <c r="A38" s="107"/>
      <c r="B38" s="114"/>
      <c r="C38" s="114"/>
      <c r="D38" s="114"/>
      <c r="E38" s="114"/>
      <c r="F38" s="114"/>
      <c r="G38" s="114"/>
      <c r="H38" s="114"/>
      <c r="I38" s="114"/>
      <c r="J38" s="114"/>
      <c r="K38" s="114"/>
    </row>
    <row r="39" spans="1:11" s="16" customFormat="1" ht="15.75">
      <c r="A39" s="107"/>
      <c r="B39" s="114"/>
      <c r="C39" s="114"/>
      <c r="D39" s="114"/>
      <c r="E39" s="114"/>
      <c r="F39" s="114"/>
      <c r="G39" s="114"/>
      <c r="H39" s="114"/>
      <c r="I39" s="114"/>
      <c r="J39" s="114"/>
      <c r="K39" s="114"/>
    </row>
    <row r="40" spans="1:11" s="16" customFormat="1" ht="15.75">
      <c r="A40" s="107"/>
      <c r="B40" s="114"/>
      <c r="C40" s="114"/>
      <c r="D40" s="114"/>
      <c r="E40" s="114"/>
      <c r="F40" s="114"/>
      <c r="G40" s="114"/>
      <c r="H40" s="114"/>
      <c r="I40" s="114"/>
      <c r="J40" s="114"/>
      <c r="K40" s="114"/>
    </row>
    <row r="41" spans="1:11" s="16" customFormat="1" ht="15.75">
      <c r="A41" s="107"/>
      <c r="B41" s="114"/>
      <c r="C41" s="114"/>
      <c r="D41" s="114"/>
      <c r="E41" s="114"/>
      <c r="F41" s="114"/>
      <c r="G41" s="114"/>
      <c r="H41" s="114"/>
      <c r="I41" s="114"/>
      <c r="J41" s="114"/>
      <c r="K41" s="114"/>
    </row>
    <row r="42" spans="1:11" s="16" customFormat="1" ht="15.75">
      <c r="A42" s="107"/>
      <c r="B42" s="114"/>
      <c r="C42" s="114"/>
      <c r="D42" s="114"/>
      <c r="E42" s="114"/>
      <c r="F42" s="114"/>
      <c r="G42" s="114"/>
      <c r="H42" s="114"/>
      <c r="I42" s="114"/>
      <c r="J42" s="114"/>
      <c r="K42" s="114"/>
    </row>
    <row r="43" spans="1:11" ht="41.25" customHeight="1"/>
  </sheetData>
  <mergeCells count="6">
    <mergeCell ref="A1:K1"/>
    <mergeCell ref="A19:F19"/>
    <mergeCell ref="A18:K18"/>
    <mergeCell ref="H4:K4"/>
    <mergeCell ref="B4:G4"/>
    <mergeCell ref="A2:K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zoomScale="40" zoomScaleNormal="100" zoomScaleSheetLayoutView="40" zoomScalePageLayoutView="62" workbookViewId="0">
      <selection activeCell="R40" sqref="R40"/>
    </sheetView>
  </sheetViews>
  <sheetFormatPr baseColWidth="10" defaultColWidth="11.42578125" defaultRowHeight="14.25"/>
  <cols>
    <col min="1" max="1" width="18.42578125" style="253" customWidth="1"/>
    <col min="2" max="2" width="42.5703125" style="253" customWidth="1"/>
    <col min="3" max="3" width="30.140625" style="253" customWidth="1"/>
    <col min="4" max="4" width="42.5703125" style="253" customWidth="1"/>
    <col min="5" max="5" width="9.85546875" style="253" customWidth="1"/>
    <col min="6" max="6" width="18.7109375" style="253" customWidth="1"/>
    <col min="7" max="9" width="42.5703125" style="253" customWidth="1"/>
    <col min="10" max="10" width="55.85546875" style="253" customWidth="1"/>
    <col min="11" max="11" width="64.7109375" style="253" customWidth="1"/>
    <col min="12" max="12" width="26.140625" style="253" customWidth="1"/>
    <col min="13" max="16384" width="11.42578125" style="253"/>
  </cols>
  <sheetData>
    <row r="1" spans="1:12" ht="90.75" customHeight="1">
      <c r="A1" s="1374"/>
      <c r="B1" s="1374"/>
      <c r="C1" s="1374"/>
      <c r="D1" s="1374"/>
      <c r="E1" s="1374"/>
      <c r="F1" s="1374"/>
      <c r="G1" s="1374"/>
      <c r="H1" s="1374"/>
      <c r="I1" s="1374"/>
      <c r="J1" s="1374"/>
      <c r="K1" s="1374"/>
      <c r="L1" s="1374"/>
    </row>
    <row r="2" spans="1:12" ht="52.5" customHeight="1">
      <c r="B2" s="376"/>
      <c r="C2" s="376"/>
      <c r="D2" s="376"/>
      <c r="E2" s="376"/>
      <c r="F2" s="376"/>
      <c r="G2" s="376"/>
      <c r="H2" s="376"/>
      <c r="I2" s="376"/>
      <c r="J2" s="376"/>
      <c r="K2" s="376"/>
      <c r="L2" s="376"/>
    </row>
    <row r="3" spans="1:12" ht="30.75" customHeight="1">
      <c r="A3" s="1375" t="s">
        <v>403</v>
      </c>
      <c r="B3" s="1375"/>
      <c r="C3" s="1375"/>
      <c r="D3" s="1375"/>
      <c r="E3" s="1375"/>
      <c r="F3" s="1375"/>
      <c r="G3" s="1375"/>
      <c r="H3" s="1375"/>
      <c r="I3" s="1375"/>
      <c r="J3" s="1375"/>
      <c r="K3" s="1375"/>
      <c r="L3" s="1375"/>
    </row>
    <row r="4" spans="1:12" ht="23.25" customHeight="1">
      <c r="A4" s="1375"/>
      <c r="B4" s="1375"/>
      <c r="C4" s="1375"/>
      <c r="D4" s="1375"/>
      <c r="E4" s="1375"/>
      <c r="F4" s="1375"/>
      <c r="G4" s="1375"/>
      <c r="H4" s="1375"/>
      <c r="I4" s="1375"/>
      <c r="J4" s="1375"/>
      <c r="K4" s="1375"/>
      <c r="L4" s="1375"/>
    </row>
    <row r="5" spans="1:12" s="377" customFormat="1" ht="25.5" customHeight="1">
      <c r="A5" s="1375"/>
      <c r="B5" s="1375"/>
      <c r="C5" s="1375"/>
      <c r="D5" s="1375"/>
      <c r="E5" s="1375"/>
      <c r="F5" s="1375"/>
      <c r="G5" s="1375"/>
      <c r="H5" s="1375"/>
      <c r="I5" s="1375"/>
      <c r="J5" s="1375"/>
      <c r="K5" s="1375"/>
      <c r="L5" s="1375"/>
    </row>
    <row r="6" spans="1:12" ht="25.5" customHeight="1">
      <c r="A6" s="1375"/>
      <c r="B6" s="1375"/>
      <c r="C6" s="1375"/>
      <c r="D6" s="1375"/>
      <c r="E6" s="1375"/>
      <c r="F6" s="1375"/>
      <c r="G6" s="1375"/>
      <c r="H6" s="1375"/>
      <c r="I6" s="1375"/>
      <c r="J6" s="1375"/>
      <c r="K6" s="1375"/>
      <c r="L6" s="1375"/>
    </row>
    <row r="7" spans="1:12" ht="25.5" customHeight="1">
      <c r="A7" s="1375"/>
      <c r="B7" s="1375"/>
      <c r="C7" s="1375"/>
      <c r="D7" s="1375"/>
      <c r="E7" s="1375"/>
      <c r="F7" s="1375"/>
      <c r="G7" s="1375"/>
      <c r="H7" s="1375"/>
      <c r="I7" s="1375"/>
      <c r="J7" s="1375"/>
      <c r="K7" s="1375"/>
      <c r="L7" s="1375"/>
    </row>
    <row r="8" spans="1:12" ht="25.5" customHeight="1">
      <c r="A8" s="1375"/>
      <c r="B8" s="1375"/>
      <c r="C8" s="1375"/>
      <c r="D8" s="1375"/>
      <c r="E8" s="1375"/>
      <c r="F8" s="1375"/>
      <c r="G8" s="1375"/>
      <c r="H8" s="1375"/>
      <c r="I8" s="1375"/>
      <c r="J8" s="1375"/>
      <c r="K8" s="1375"/>
      <c r="L8" s="1375"/>
    </row>
    <row r="9" spans="1:12" ht="25.5" customHeight="1">
      <c r="A9" s="1375"/>
      <c r="B9" s="1375"/>
      <c r="C9" s="1375"/>
      <c r="D9" s="1375"/>
      <c r="E9" s="1375"/>
      <c r="F9" s="1375"/>
      <c r="G9" s="1375"/>
      <c r="H9" s="1375"/>
      <c r="I9" s="1375"/>
      <c r="J9" s="1375"/>
      <c r="K9" s="1375"/>
      <c r="L9" s="1375"/>
    </row>
    <row r="10" spans="1:12" ht="25.5" customHeight="1">
      <c r="A10" s="1375"/>
      <c r="B10" s="1375"/>
      <c r="C10" s="1375"/>
      <c r="D10" s="1375"/>
      <c r="E10" s="1375"/>
      <c r="F10" s="1375"/>
      <c r="G10" s="1375"/>
      <c r="H10" s="1375"/>
      <c r="I10" s="1375"/>
      <c r="J10" s="1375"/>
      <c r="K10" s="1375"/>
      <c r="L10" s="1375"/>
    </row>
    <row r="11" spans="1:12" ht="25.5" customHeight="1">
      <c r="A11" s="1375"/>
      <c r="B11" s="1375"/>
      <c r="C11" s="1375"/>
      <c r="D11" s="1375"/>
      <c r="E11" s="1375"/>
      <c r="F11" s="1375"/>
      <c r="G11" s="1375"/>
      <c r="H11" s="1375"/>
      <c r="I11" s="1375"/>
      <c r="J11" s="1375"/>
      <c r="K11" s="1375"/>
      <c r="L11" s="1375"/>
    </row>
    <row r="12" spans="1:12" ht="23.25" customHeight="1">
      <c r="A12" s="1375"/>
      <c r="B12" s="1375"/>
      <c r="C12" s="1375"/>
      <c r="D12" s="1375"/>
      <c r="E12" s="1375"/>
      <c r="F12" s="1375"/>
      <c r="G12" s="1375"/>
      <c r="H12" s="1375"/>
      <c r="I12" s="1375"/>
      <c r="J12" s="1375"/>
      <c r="K12" s="1375"/>
      <c r="L12" s="1375"/>
    </row>
    <row r="13" spans="1:12" ht="25.5" customHeight="1">
      <c r="A13" s="1375"/>
      <c r="B13" s="1375"/>
      <c r="C13" s="1375"/>
      <c r="D13" s="1375"/>
      <c r="E13" s="1375"/>
      <c r="F13" s="1375"/>
      <c r="G13" s="1375"/>
      <c r="H13" s="1375"/>
      <c r="I13" s="1375"/>
      <c r="J13" s="1375"/>
      <c r="K13" s="1375"/>
      <c r="L13" s="1375"/>
    </row>
    <row r="14" spans="1:12" ht="25.5" customHeight="1">
      <c r="A14" s="1375"/>
      <c r="B14" s="1375"/>
      <c r="C14" s="1375"/>
      <c r="D14" s="1375"/>
      <c r="E14" s="1375"/>
      <c r="F14" s="1375"/>
      <c r="G14" s="1375"/>
      <c r="H14" s="1375"/>
      <c r="I14" s="1375"/>
      <c r="J14" s="1375"/>
      <c r="K14" s="1375"/>
      <c r="L14" s="1375"/>
    </row>
    <row r="15" spans="1:12" ht="25.5" customHeight="1">
      <c r="A15" s="1375"/>
      <c r="B15" s="1375"/>
      <c r="C15" s="1375"/>
      <c r="D15" s="1375"/>
      <c r="E15" s="1375"/>
      <c r="F15" s="1375"/>
      <c r="G15" s="1375"/>
      <c r="H15" s="1375"/>
      <c r="I15" s="1375"/>
      <c r="J15" s="1375"/>
      <c r="K15" s="1375"/>
      <c r="L15" s="1375"/>
    </row>
    <row r="16" spans="1:12" ht="25.5" customHeight="1">
      <c r="A16" s="1375"/>
      <c r="B16" s="1375"/>
      <c r="C16" s="1375"/>
      <c r="D16" s="1375"/>
      <c r="E16" s="1375"/>
      <c r="F16" s="1375"/>
      <c r="G16" s="1375"/>
      <c r="H16" s="1375"/>
      <c r="I16" s="1375"/>
      <c r="J16" s="1375"/>
      <c r="K16" s="1375"/>
      <c r="L16" s="1375"/>
    </row>
    <row r="17" spans="1:12" ht="25.5" customHeight="1">
      <c r="A17" s="1375"/>
      <c r="B17" s="1375"/>
      <c r="C17" s="1375"/>
      <c r="D17" s="1375"/>
      <c r="E17" s="1375"/>
      <c r="F17" s="1375"/>
      <c r="G17" s="1375"/>
      <c r="H17" s="1375"/>
      <c r="I17" s="1375"/>
      <c r="J17" s="1375"/>
      <c r="K17" s="1375"/>
      <c r="L17" s="1375"/>
    </row>
    <row r="18" spans="1:12" ht="25.5" customHeight="1">
      <c r="A18" s="1375"/>
      <c r="B18" s="1375"/>
      <c r="C18" s="1375"/>
      <c r="D18" s="1375"/>
      <c r="E18" s="1375"/>
      <c r="F18" s="1375"/>
      <c r="G18" s="1375"/>
      <c r="H18" s="1375"/>
      <c r="I18" s="1375"/>
      <c r="J18" s="1375"/>
      <c r="K18" s="1375"/>
      <c r="L18" s="1375"/>
    </row>
    <row r="19" spans="1:12" ht="25.5" customHeight="1">
      <c r="A19" s="1375"/>
      <c r="B19" s="1375"/>
      <c r="C19" s="1375"/>
      <c r="D19" s="1375"/>
      <c r="E19" s="1375"/>
      <c r="F19" s="1375"/>
      <c r="G19" s="1375"/>
      <c r="H19" s="1375"/>
      <c r="I19" s="1375"/>
      <c r="J19" s="1375"/>
      <c r="K19" s="1375"/>
      <c r="L19" s="1375"/>
    </row>
    <row r="20" spans="1:12" ht="25.5" customHeight="1">
      <c r="A20" s="1375"/>
      <c r="B20" s="1375"/>
      <c r="C20" s="1375"/>
      <c r="D20" s="1375"/>
      <c r="E20" s="1375"/>
      <c r="F20" s="1375"/>
      <c r="G20" s="1375"/>
      <c r="H20" s="1375"/>
      <c r="I20" s="1375"/>
      <c r="J20" s="1375"/>
      <c r="K20" s="1375"/>
      <c r="L20" s="1375"/>
    </row>
    <row r="21" spans="1:12" ht="25.5" customHeight="1">
      <c r="A21" s="1375"/>
      <c r="B21" s="1375"/>
      <c r="C21" s="1375"/>
      <c r="D21" s="1375"/>
      <c r="E21" s="1375"/>
      <c r="F21" s="1375"/>
      <c r="G21" s="1375"/>
      <c r="H21" s="1375"/>
      <c r="I21" s="1375"/>
      <c r="J21" s="1375"/>
      <c r="K21" s="1375"/>
      <c r="L21" s="1375"/>
    </row>
    <row r="22" spans="1:12" ht="25.5" customHeight="1">
      <c r="A22" s="1375"/>
      <c r="B22" s="1375"/>
      <c r="C22" s="1375"/>
      <c r="D22" s="1375"/>
      <c r="E22" s="1375"/>
      <c r="F22" s="1375"/>
      <c r="G22" s="1375"/>
      <c r="H22" s="1375"/>
      <c r="I22" s="1375"/>
      <c r="J22" s="1375"/>
      <c r="K22" s="1375"/>
      <c r="L22" s="1375"/>
    </row>
    <row r="23" spans="1:12" ht="25.5" customHeight="1">
      <c r="A23" s="1375"/>
      <c r="B23" s="1375"/>
      <c r="C23" s="1375"/>
      <c r="D23" s="1375"/>
      <c r="E23" s="1375"/>
      <c r="F23" s="1375"/>
      <c r="G23" s="1375"/>
      <c r="H23" s="1375"/>
      <c r="I23" s="1375"/>
      <c r="J23" s="1375"/>
      <c r="K23" s="1375"/>
      <c r="L23" s="1375"/>
    </row>
    <row r="24" spans="1:12" ht="25.5" customHeight="1">
      <c r="A24" s="1375"/>
      <c r="B24" s="1375"/>
      <c r="C24" s="1375"/>
      <c r="D24" s="1375"/>
      <c r="E24" s="1375"/>
      <c r="F24" s="1375"/>
      <c r="G24" s="1375"/>
      <c r="H24" s="1375"/>
      <c r="I24" s="1375"/>
      <c r="J24" s="1375"/>
      <c r="K24" s="1375"/>
      <c r="L24" s="1375"/>
    </row>
    <row r="25" spans="1:12" ht="25.5" customHeight="1">
      <c r="A25" s="1375"/>
      <c r="B25" s="1375"/>
      <c r="C25" s="1375"/>
      <c r="D25" s="1375"/>
      <c r="E25" s="1375"/>
      <c r="F25" s="1375"/>
      <c r="G25" s="1375"/>
      <c r="H25" s="1375"/>
      <c r="I25" s="1375"/>
      <c r="J25" s="1375"/>
      <c r="K25" s="1375"/>
      <c r="L25" s="1375"/>
    </row>
    <row r="26" spans="1:12" ht="25.5" customHeight="1">
      <c r="A26" s="1375"/>
      <c r="B26" s="1375"/>
      <c r="C26" s="1375"/>
      <c r="D26" s="1375"/>
      <c r="E26" s="1375"/>
      <c r="F26" s="1375"/>
      <c r="G26" s="1375"/>
      <c r="H26" s="1375"/>
      <c r="I26" s="1375"/>
      <c r="J26" s="1375"/>
      <c r="K26" s="1375"/>
      <c r="L26" s="1375"/>
    </row>
    <row r="27" spans="1:12" ht="25.5" customHeight="1">
      <c r="A27" s="1375"/>
      <c r="B27" s="1375"/>
      <c r="C27" s="1375"/>
      <c r="D27" s="1375"/>
      <c r="E27" s="1375"/>
      <c r="F27" s="1375"/>
      <c r="G27" s="1375"/>
      <c r="H27" s="1375"/>
      <c r="I27" s="1375"/>
      <c r="J27" s="1375"/>
      <c r="K27" s="1375"/>
      <c r="L27" s="1375"/>
    </row>
    <row r="28" spans="1:12" ht="25.5" customHeight="1">
      <c r="A28" s="1375"/>
      <c r="B28" s="1375"/>
      <c r="C28" s="1375"/>
      <c r="D28" s="1375"/>
      <c r="E28" s="1375"/>
      <c r="F28" s="1375"/>
      <c r="G28" s="1375"/>
      <c r="H28" s="1375"/>
      <c r="I28" s="1375"/>
      <c r="J28" s="1375"/>
      <c r="K28" s="1375"/>
      <c r="L28" s="1375"/>
    </row>
    <row r="29" spans="1:12" ht="25.5" customHeight="1">
      <c r="A29" s="1375"/>
      <c r="B29" s="1375"/>
      <c r="C29" s="1375"/>
      <c r="D29" s="1375"/>
      <c r="E29" s="1375"/>
      <c r="F29" s="1375"/>
      <c r="G29" s="1375"/>
      <c r="H29" s="1375"/>
      <c r="I29" s="1375"/>
      <c r="J29" s="1375"/>
      <c r="K29" s="1375"/>
      <c r="L29" s="1375"/>
    </row>
    <row r="30" spans="1:12" ht="25.5" customHeight="1">
      <c r="A30" s="1375"/>
      <c r="B30" s="1375"/>
      <c r="C30" s="1375"/>
      <c r="D30" s="1375"/>
      <c r="E30" s="1375"/>
      <c r="F30" s="1375"/>
      <c r="G30" s="1375"/>
      <c r="H30" s="1375"/>
      <c r="I30" s="1375"/>
      <c r="J30" s="1375"/>
      <c r="K30" s="1375"/>
      <c r="L30" s="1375"/>
    </row>
    <row r="31" spans="1:12" ht="25.5" customHeight="1">
      <c r="A31" s="1375"/>
      <c r="B31" s="1375"/>
      <c r="C31" s="1375"/>
      <c r="D31" s="1375"/>
      <c r="E31" s="1375"/>
      <c r="F31" s="1375"/>
      <c r="G31" s="1375"/>
      <c r="H31" s="1375"/>
      <c r="I31" s="1375"/>
      <c r="J31" s="1375"/>
      <c r="K31" s="1375"/>
      <c r="L31" s="1375"/>
    </row>
    <row r="32" spans="1:12" ht="25.5" customHeight="1">
      <c r="A32" s="1375"/>
      <c r="B32" s="1375"/>
      <c r="C32" s="1375"/>
      <c r="D32" s="1375"/>
      <c r="E32" s="1375"/>
      <c r="F32" s="1375"/>
      <c r="G32" s="1375"/>
      <c r="H32" s="1375"/>
      <c r="I32" s="1375"/>
      <c r="J32" s="1375"/>
      <c r="K32" s="1375"/>
      <c r="L32" s="1375"/>
    </row>
    <row r="33" spans="1:12" ht="25.5" customHeight="1">
      <c r="A33" s="1375"/>
      <c r="B33" s="1375"/>
      <c r="C33" s="1375"/>
      <c r="D33" s="1375"/>
      <c r="E33" s="1375"/>
      <c r="F33" s="1375"/>
      <c r="G33" s="1375"/>
      <c r="H33" s="1375"/>
      <c r="I33" s="1375"/>
      <c r="J33" s="1375"/>
      <c r="K33" s="1375"/>
      <c r="L33" s="1375"/>
    </row>
    <row r="34" spans="1:12" ht="25.5" customHeight="1">
      <c r="A34" s="1375"/>
      <c r="B34" s="1375"/>
      <c r="C34" s="1375"/>
      <c r="D34" s="1375"/>
      <c r="E34" s="1375"/>
      <c r="F34" s="1375"/>
      <c r="G34" s="1375"/>
      <c r="H34" s="1375"/>
      <c r="I34" s="1375"/>
      <c r="J34" s="1375"/>
      <c r="K34" s="1375"/>
      <c r="L34" s="1375"/>
    </row>
    <row r="35" spans="1:12">
      <c r="A35" s="1375"/>
      <c r="B35" s="1375"/>
      <c r="C35" s="1375"/>
      <c r="D35" s="1375"/>
      <c r="E35" s="1375"/>
      <c r="F35" s="1375"/>
      <c r="G35" s="1375"/>
      <c r="H35" s="1375"/>
      <c r="I35" s="1375"/>
      <c r="J35" s="1375"/>
      <c r="K35" s="1375"/>
      <c r="L35" s="1375"/>
    </row>
    <row r="36" spans="1:12">
      <c r="A36" s="1375"/>
      <c r="B36" s="1375"/>
      <c r="C36" s="1375"/>
      <c r="D36" s="1375"/>
      <c r="E36" s="1375"/>
      <c r="F36" s="1375"/>
      <c r="G36" s="1375"/>
      <c r="H36" s="1375"/>
      <c r="I36" s="1375"/>
      <c r="J36" s="1375"/>
      <c r="K36" s="1375"/>
      <c r="L36" s="1375"/>
    </row>
    <row r="37" spans="1:12">
      <c r="A37" s="1375"/>
      <c r="B37" s="1375"/>
      <c r="C37" s="1375"/>
      <c r="D37" s="1375"/>
      <c r="E37" s="1375"/>
      <c r="F37" s="1375"/>
      <c r="G37" s="1375"/>
      <c r="H37" s="1375"/>
      <c r="I37" s="1375"/>
      <c r="J37" s="1375"/>
      <c r="K37" s="1375"/>
      <c r="L37" s="1375"/>
    </row>
    <row r="38" spans="1:12">
      <c r="A38" s="1375"/>
      <c r="B38" s="1375"/>
      <c r="C38" s="1375"/>
      <c r="D38" s="1375"/>
      <c r="E38" s="1375"/>
      <c r="F38" s="1375"/>
      <c r="G38" s="1375"/>
      <c r="H38" s="1375"/>
      <c r="I38" s="1375"/>
      <c r="J38" s="1375"/>
      <c r="K38" s="1375"/>
      <c r="L38" s="1375"/>
    </row>
    <row r="39" spans="1:12" ht="51" customHeight="1">
      <c r="A39" s="1375"/>
      <c r="B39" s="1375"/>
      <c r="C39" s="1375"/>
      <c r="D39" s="1375"/>
      <c r="E39" s="1375"/>
      <c r="F39" s="1375"/>
      <c r="G39" s="1375"/>
      <c r="H39" s="1375"/>
      <c r="I39" s="1375"/>
      <c r="J39" s="1375"/>
      <c r="K39" s="1375"/>
      <c r="L39" s="1375"/>
    </row>
    <row r="40" spans="1:12" ht="149.25" customHeight="1">
      <c r="A40" s="1375"/>
      <c r="B40" s="1375"/>
      <c r="C40" s="1375"/>
      <c r="D40" s="1375"/>
      <c r="E40" s="1375"/>
      <c r="F40" s="1375"/>
      <c r="G40" s="1375"/>
      <c r="H40" s="1375"/>
      <c r="I40" s="1375"/>
      <c r="J40" s="1375"/>
      <c r="K40" s="1375"/>
      <c r="L40" s="1375"/>
    </row>
    <row r="41" spans="1:12" ht="61.5" customHeight="1">
      <c r="A41" s="1375"/>
      <c r="B41" s="1375"/>
      <c r="C41" s="1375"/>
      <c r="D41" s="1375"/>
      <c r="E41" s="1375"/>
      <c r="F41" s="1375"/>
      <c r="G41" s="1375"/>
      <c r="H41" s="1375"/>
      <c r="I41" s="1375"/>
      <c r="J41" s="1375"/>
      <c r="K41" s="1375"/>
      <c r="L41" s="1375"/>
    </row>
    <row r="42" spans="1:12" ht="61.5" customHeight="1">
      <c r="A42" s="1375"/>
      <c r="B42" s="1375"/>
      <c r="C42" s="1375"/>
      <c r="D42" s="1375"/>
      <c r="E42" s="1375"/>
      <c r="F42" s="1375"/>
      <c r="G42" s="1375"/>
      <c r="H42" s="1375"/>
      <c r="I42" s="1375"/>
      <c r="J42" s="1375"/>
      <c r="K42" s="1375"/>
      <c r="L42" s="1375"/>
    </row>
    <row r="43" spans="1:12" ht="61.5" customHeight="1">
      <c r="A43" s="1375"/>
      <c r="B43" s="1375"/>
      <c r="C43" s="1375"/>
      <c r="D43" s="1375"/>
      <c r="E43" s="1375"/>
      <c r="F43" s="1375"/>
      <c r="G43" s="1375"/>
      <c r="H43" s="1375"/>
      <c r="I43" s="1375"/>
      <c r="J43" s="1375"/>
      <c r="K43" s="1375"/>
      <c r="L43" s="1375"/>
    </row>
    <row r="44" spans="1:12" ht="61.5" customHeight="1">
      <c r="A44" s="1375"/>
      <c r="B44" s="1375"/>
      <c r="C44" s="1375"/>
      <c r="D44" s="1375"/>
      <c r="E44" s="1375"/>
      <c r="F44" s="1375"/>
      <c r="G44" s="1375"/>
      <c r="H44" s="1375"/>
      <c r="I44" s="1375"/>
      <c r="J44" s="1375"/>
      <c r="K44" s="1375"/>
      <c r="L44" s="1375"/>
    </row>
    <row r="45" spans="1:12" ht="61.5" customHeight="1">
      <c r="A45" s="1375"/>
      <c r="B45" s="1375"/>
      <c r="C45" s="1375"/>
      <c r="D45" s="1375"/>
      <c r="E45" s="1375"/>
      <c r="F45" s="1375"/>
      <c r="G45" s="1375"/>
      <c r="H45" s="1375"/>
      <c r="I45" s="1375"/>
      <c r="J45" s="1375"/>
      <c r="K45" s="1375"/>
      <c r="L45" s="1375"/>
    </row>
    <row r="46" spans="1:12" ht="61.5" customHeight="1">
      <c r="A46" s="1375"/>
      <c r="B46" s="1375"/>
      <c r="C46" s="1375"/>
      <c r="D46" s="1375"/>
      <c r="E46" s="1375"/>
      <c r="F46" s="1375"/>
      <c r="G46" s="1375"/>
      <c r="H46" s="1375"/>
      <c r="I46" s="1375"/>
      <c r="J46" s="1375"/>
      <c r="K46" s="1375"/>
      <c r="L46" s="1375"/>
    </row>
    <row r="47" spans="1:12" ht="61.5" customHeight="1">
      <c r="A47" s="1375"/>
      <c r="B47" s="1375"/>
      <c r="C47" s="1375"/>
      <c r="D47" s="1375"/>
      <c r="E47" s="1375"/>
      <c r="F47" s="1375"/>
      <c r="G47" s="1375"/>
      <c r="H47" s="1375"/>
      <c r="I47" s="1375"/>
      <c r="J47" s="1375"/>
      <c r="K47" s="1375"/>
      <c r="L47" s="1375"/>
    </row>
    <row r="48" spans="1:12" ht="61.5" customHeight="1">
      <c r="A48" s="1375"/>
      <c r="B48" s="1375"/>
      <c r="C48" s="1375"/>
      <c r="D48" s="1375"/>
      <c r="E48" s="1375"/>
      <c r="F48" s="1375"/>
      <c r="G48" s="1375"/>
      <c r="H48" s="1375"/>
      <c r="I48" s="1375"/>
      <c r="J48" s="1375"/>
      <c r="K48" s="1375"/>
      <c r="L48" s="1375"/>
    </row>
    <row r="49" spans="1:12" ht="138.75" customHeight="1">
      <c r="A49" s="1375"/>
      <c r="B49" s="1375"/>
      <c r="C49" s="1375"/>
      <c r="D49" s="1375"/>
      <c r="E49" s="1375"/>
      <c r="F49" s="1375"/>
      <c r="G49" s="1375"/>
      <c r="H49" s="1375"/>
      <c r="I49" s="1375"/>
      <c r="J49" s="1375"/>
      <c r="K49" s="1375"/>
      <c r="L49" s="1375"/>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I47"/>
  <sheetViews>
    <sheetView showGridLines="0" view="pageBreakPreview" zoomScale="85" zoomScaleNormal="100" zoomScaleSheetLayoutView="85" workbookViewId="0">
      <selection activeCell="L26" sqref="L26"/>
    </sheetView>
  </sheetViews>
  <sheetFormatPr baseColWidth="10" defaultColWidth="11.42578125" defaultRowHeight="14.25"/>
  <cols>
    <col min="1" max="1" width="17.140625" style="412" customWidth="1"/>
    <col min="2" max="2" width="21.42578125" style="412" customWidth="1"/>
    <col min="3" max="3" width="23.140625" style="412" bestFit="1" customWidth="1"/>
    <col min="4" max="4" width="16.7109375" style="412" bestFit="1" customWidth="1"/>
    <col min="5" max="5" width="28.5703125" style="412" customWidth="1"/>
    <col min="6" max="6" width="31.28515625" style="413" customWidth="1"/>
    <col min="7" max="7" width="18" style="413" customWidth="1"/>
    <col min="8" max="16384" width="11.42578125" style="412"/>
  </cols>
  <sheetData>
    <row r="1" spans="1:9" ht="32.25" customHeight="1">
      <c r="A1" s="1519" t="s">
        <v>712</v>
      </c>
      <c r="B1" s="1520"/>
      <c r="C1" s="1520"/>
      <c r="D1" s="1520"/>
      <c r="E1" s="1520"/>
      <c r="F1" s="1520"/>
      <c r="G1" s="1521"/>
    </row>
    <row r="2" spans="1:9" ht="24.75" customHeight="1">
      <c r="A2" s="1522" t="s">
        <v>938</v>
      </c>
      <c r="B2" s="1523"/>
      <c r="C2" s="1523"/>
      <c r="D2" s="1523"/>
      <c r="E2" s="1523"/>
      <c r="F2" s="1523"/>
      <c r="G2" s="1524"/>
    </row>
    <row r="3" spans="1:9" ht="6.75" customHeight="1"/>
    <row r="4" spans="1:9" s="415" customFormat="1" ht="44.25" customHeight="1">
      <c r="A4" s="968" t="s">
        <v>638</v>
      </c>
      <c r="B4" s="969" t="s">
        <v>713</v>
      </c>
      <c r="C4" s="969" t="s">
        <v>714</v>
      </c>
      <c r="D4" s="970" t="s">
        <v>715</v>
      </c>
      <c r="E4" s="971" t="s">
        <v>716</v>
      </c>
      <c r="F4" s="414"/>
      <c r="G4" s="414"/>
      <c r="H4" s="412"/>
      <c r="I4" s="412"/>
    </row>
    <row r="5" spans="1:9">
      <c r="A5" s="812">
        <v>2015</v>
      </c>
      <c r="B5" s="814">
        <v>29250900435.389999</v>
      </c>
      <c r="C5" s="814">
        <v>49801471613.939987</v>
      </c>
      <c r="D5" s="814">
        <v>0</v>
      </c>
      <c r="E5" s="813">
        <f>+Tabla26[[#This Row],[PE_Aportes Extraordinario Persona]]+Tabla26[[#This Row],[Sector Privado]]+Tabla26[[#This Row],[Sector  Público]]</f>
        <v>79052372049.329987</v>
      </c>
    </row>
    <row r="6" spans="1:9" ht="18">
      <c r="A6" s="812">
        <v>2016</v>
      </c>
      <c r="B6" s="814">
        <v>33197918782.480003</v>
      </c>
      <c r="C6" s="814">
        <v>55851245438.969994</v>
      </c>
      <c r="D6" s="814"/>
      <c r="E6" s="813">
        <f>+Tabla26[[#This Row],[PE_Aportes Extraordinario Persona]]+Tabla26[[#This Row],[Sector Privado]]+Tabla26[[#This Row],[Sector  Público]]</f>
        <v>89049164221.449997</v>
      </c>
      <c r="H6" s="415"/>
      <c r="I6" s="415"/>
    </row>
    <row r="7" spans="1:9">
      <c r="A7" s="812">
        <v>2017</v>
      </c>
      <c r="B7" s="814">
        <v>37563341220.540001</v>
      </c>
      <c r="C7" s="814">
        <v>62094410132.149994</v>
      </c>
      <c r="D7" s="814">
        <v>0</v>
      </c>
      <c r="E7" s="813">
        <f>+Tabla26[[#This Row],[PE_Aportes Extraordinario Persona]]+Tabla26[[#This Row],[Sector Privado]]+Tabla26[[#This Row],[Sector  Público]]</f>
        <v>99657751352.690002</v>
      </c>
    </row>
    <row r="8" spans="1:9" ht="15.75" customHeight="1">
      <c r="A8" s="812">
        <v>2018</v>
      </c>
      <c r="B8" s="814">
        <v>42779387567.769997</v>
      </c>
      <c r="C8" s="814">
        <v>70074621814.729996</v>
      </c>
      <c r="D8" s="814">
        <v>0</v>
      </c>
      <c r="E8" s="813">
        <f>+Tabla26[[#This Row],[PE_Aportes Extraordinario Persona]]+Tabla26[[#This Row],[Sector Privado]]+Tabla26[[#This Row],[Sector  Público]]</f>
        <v>112854009382.5</v>
      </c>
    </row>
    <row r="9" spans="1:9">
      <c r="A9" s="812">
        <v>2019</v>
      </c>
      <c r="B9" s="814">
        <v>46474324202.029999</v>
      </c>
      <c r="C9" s="814">
        <v>76436493567.029984</v>
      </c>
      <c r="D9" s="814">
        <v>0</v>
      </c>
      <c r="E9" s="813">
        <f>+Tabla26[[#This Row],[PE_Aportes Extraordinario Persona]]+Tabla26[[#This Row],[Sector Privado]]+Tabla26[[#This Row],[Sector  Público]]</f>
        <v>122910817769.05998</v>
      </c>
    </row>
    <row r="10" spans="1:9">
      <c r="A10" s="812">
        <v>2020</v>
      </c>
      <c r="B10" s="814">
        <v>51494714927.979996</v>
      </c>
      <c r="C10" s="814">
        <v>69903275637.529999</v>
      </c>
      <c r="D10" s="814">
        <v>0</v>
      </c>
      <c r="E10" s="813">
        <f>+Tabla26[[#This Row],[PE_Aportes Extraordinario Persona]]+Tabla26[[#This Row],[Sector Privado]]+Tabla26[[#This Row],[Sector  Público]]</f>
        <v>121397990565.50999</v>
      </c>
    </row>
    <row r="11" spans="1:9" s="417" customFormat="1">
      <c r="A11" s="812">
        <v>2021</v>
      </c>
      <c r="B11" s="814">
        <v>53978644084.049988</v>
      </c>
      <c r="C11" s="814">
        <v>85663651015.01001</v>
      </c>
      <c r="D11" s="814">
        <v>233614.27</v>
      </c>
      <c r="E11" s="813">
        <f>+Tabla26[[#This Row],[PE_Aportes Extraordinario Persona]]+Tabla26[[#This Row],[Sector Privado]]+Tabla26[[#This Row],[Sector  Público]]</f>
        <v>139642528713.33002</v>
      </c>
      <c r="F11" s="413"/>
      <c r="G11" s="416"/>
      <c r="H11" s="412"/>
      <c r="I11" s="412"/>
    </row>
    <row r="12" spans="1:9" s="417" customFormat="1">
      <c r="A12" s="815">
        <v>2022</v>
      </c>
      <c r="B12" s="814">
        <v>64772307526.060005</v>
      </c>
      <c r="C12" s="814">
        <v>103754040948.02998</v>
      </c>
      <c r="D12" s="814">
        <v>7225756.8099999996</v>
      </c>
      <c r="E12" s="813">
        <f>+Tabla26[[#This Row],[PE_Aportes Extraordinario Persona]]+Tabla26[[#This Row],[Sector Privado]]+Tabla26[[#This Row],[Sector  Público]]</f>
        <v>168533574230.89999</v>
      </c>
      <c r="F12" s="413"/>
      <c r="G12" s="416"/>
      <c r="H12" s="412"/>
      <c r="I12" s="412"/>
    </row>
    <row r="13" spans="1:9" s="417" customFormat="1">
      <c r="A13" s="815">
        <v>2023</v>
      </c>
      <c r="B13" s="814">
        <v>69507971864.880005</v>
      </c>
      <c r="C13" s="814">
        <v>119949915484.78999</v>
      </c>
      <c r="D13" s="814">
        <v>19354551.170000002</v>
      </c>
      <c r="E13" s="813">
        <f>+Tabla26[[#This Row],[PE_Aportes Extraordinario Persona]]+Tabla26[[#This Row],[Sector Privado]]+Tabla26[[#This Row],[Sector  Público]]</f>
        <v>189477241900.84</v>
      </c>
      <c r="F13" s="413"/>
      <c r="G13" s="416"/>
      <c r="H13" s="412"/>
      <c r="I13" s="412"/>
    </row>
    <row r="14" spans="1:9" s="417" customFormat="1">
      <c r="A14" s="815">
        <v>2024</v>
      </c>
      <c r="B14" s="814">
        <v>75792423848.719986</v>
      </c>
      <c r="C14" s="814">
        <v>135778582924.50003</v>
      </c>
      <c r="D14" s="814">
        <v>47570958.620000005</v>
      </c>
      <c r="E14" s="813">
        <f>+Tabla26[[#This Row],[PE_Aportes Extraordinario Persona]]+Tabla26[[#This Row],[Sector Privado]]+Tabla26[[#This Row],[Sector  Público]]</f>
        <v>211618577731.84003</v>
      </c>
      <c r="F14" s="413"/>
      <c r="G14" s="416"/>
      <c r="H14" s="412"/>
      <c r="I14" s="412"/>
    </row>
    <row r="15" spans="1:9">
      <c r="A15" s="1249" t="str">
        <f>+'Resumen '!O6</f>
        <v>Mar.2025</v>
      </c>
      <c r="B15" s="814">
        <v>19899740522.639999</v>
      </c>
      <c r="C15" s="814">
        <v>35021537313.629997</v>
      </c>
      <c r="D15" s="814">
        <v>22612601.370000001</v>
      </c>
      <c r="E15" s="813">
        <f>+Tabla26[[#This Row],[PE_Aportes Extraordinario Persona]]+Tabla26[[#This Row],[Sector Privado]]+Tabla26[[#This Row],[Sector  Público]]</f>
        <v>54943890437.639999</v>
      </c>
      <c r="F15" s="416"/>
    </row>
    <row r="16" spans="1:9">
      <c r="A16" s="816" t="s">
        <v>652</v>
      </c>
      <c r="B16" s="817">
        <f>SUM(B5:B15)</f>
        <v>524711674982.53998</v>
      </c>
      <c r="C16" s="817">
        <f>SUM(C5:C15)</f>
        <v>864329245890.31006</v>
      </c>
      <c r="D16" s="817">
        <f>SUM(D5:D15)</f>
        <v>96997482.24000001</v>
      </c>
      <c r="E16" s="818">
        <f>SUM(E5:E15)</f>
        <v>1389137918355.0898</v>
      </c>
    </row>
    <row r="17" spans="1:9">
      <c r="A17" s="725" t="s">
        <v>392</v>
      </c>
      <c r="B17" s="725"/>
      <c r="C17" s="725"/>
      <c r="D17" s="725"/>
      <c r="E17" s="725"/>
    </row>
    <row r="19" spans="1:9" ht="33.75" customHeight="1"/>
    <row r="20" spans="1:9" ht="36" customHeight="1"/>
    <row r="21" spans="1:9" ht="36" customHeight="1">
      <c r="H21" s="417"/>
      <c r="I21" s="417"/>
    </row>
    <row r="22" spans="1:9" ht="36" customHeight="1">
      <c r="H22" s="417"/>
      <c r="I22" s="417"/>
    </row>
    <row r="23" spans="1:9" ht="36" customHeight="1">
      <c r="H23" s="417"/>
      <c r="I23" s="417"/>
    </row>
    <row r="24" spans="1:9">
      <c r="H24" s="417"/>
      <c r="I24" s="417"/>
    </row>
    <row r="47" ht="41.25" customHeight="1"/>
  </sheetData>
  <mergeCells count="2">
    <mergeCell ref="A1:G1"/>
    <mergeCell ref="A2:G2"/>
  </mergeCells>
  <conditionalFormatting sqref="A5:E14 A16:E16 A15 E15 B10:D15">
    <cfRule type="cellIs" dxfId="336" priority="3" operator="equal">
      <formula>0</formula>
    </cfRule>
  </conditionalFormatting>
  <conditionalFormatting sqref="B9:C14 B10:D15">
    <cfRule type="cellIs" dxfId="335" priority="4" operator="equal">
      <formula>0</formula>
    </cfRule>
  </conditionalFormatting>
  <pageMargins left="0.70866141732283472" right="0.70866141732283472" top="0.74803149606299213" bottom="0.74803149606299213" header="0.31496062992125984" footer="0.31496062992125984"/>
  <pageSetup scale="77" orientation="landscape" r:id="rId1"/>
  <rowBreaks count="1" manualBreakCount="1">
    <brk id="49" max="16383" man="1"/>
  </rowBreaks>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64"/>
  <sheetViews>
    <sheetView showGridLines="0" view="pageBreakPreview" zoomScale="55" zoomScaleNormal="100" zoomScaleSheetLayoutView="55" workbookViewId="0">
      <selection activeCell="K37" sqref="K37"/>
    </sheetView>
  </sheetViews>
  <sheetFormatPr baseColWidth="10" defaultColWidth="11.42578125" defaultRowHeight="15"/>
  <cols>
    <col min="1" max="1" width="26.7109375" style="70" customWidth="1"/>
    <col min="2" max="2" width="30.85546875" style="70" customWidth="1"/>
    <col min="3" max="3" width="30.7109375" style="70" customWidth="1"/>
    <col min="4" max="5" width="32" style="70" customWidth="1"/>
    <col min="6" max="6" width="26.7109375" style="70" customWidth="1"/>
    <col min="7" max="7" width="36" style="70" customWidth="1"/>
    <col min="8" max="8" width="11.42578125" style="70"/>
    <col min="9" max="9" width="23.7109375" style="70" customWidth="1"/>
    <col min="10" max="10" width="33.140625" style="70" customWidth="1"/>
    <col min="11" max="11" width="25.28515625" style="70" bestFit="1" customWidth="1"/>
    <col min="12" max="16384" width="11.42578125" style="70"/>
  </cols>
  <sheetData>
    <row r="1" spans="1:13" ht="34.5" customHeight="1">
      <c r="A1" s="1525" t="s">
        <v>717</v>
      </c>
      <c r="B1" s="1526"/>
      <c r="C1" s="1526"/>
      <c r="D1" s="1526"/>
      <c r="E1" s="1526"/>
      <c r="F1" s="1526"/>
      <c r="G1" s="1526"/>
      <c r="H1" s="1526"/>
      <c r="I1" s="1527"/>
    </row>
    <row r="2" spans="1:13" ht="42.75" customHeight="1">
      <c r="A2" s="1528" t="str">
        <f>+'Resumen '!O4</f>
        <v>Período:  Diciembre 2008 - Marzo 2025</v>
      </c>
      <c r="B2" s="1529"/>
      <c r="C2" s="1529"/>
      <c r="D2" s="1529"/>
      <c r="E2" s="1529"/>
      <c r="F2" s="1529"/>
      <c r="G2" s="1529"/>
      <c r="H2" s="1529"/>
      <c r="I2" s="1530"/>
    </row>
    <row r="3" spans="1:13" ht="12.75" customHeight="1">
      <c r="A3" s="122"/>
      <c r="B3" s="133"/>
      <c r="C3" s="133"/>
      <c r="D3" s="133"/>
      <c r="E3" s="133"/>
      <c r="F3" s="133"/>
      <c r="G3" s="133"/>
    </row>
    <row r="4" spans="1:13" ht="67.5" customHeight="1">
      <c r="A4" s="912" t="s">
        <v>399</v>
      </c>
      <c r="B4" s="912" t="s">
        <v>718</v>
      </c>
      <c r="C4" s="912" t="s">
        <v>719</v>
      </c>
      <c r="D4" s="912" t="s">
        <v>720</v>
      </c>
      <c r="E4" s="912" t="s">
        <v>721</v>
      </c>
      <c r="F4" s="912" t="s">
        <v>715</v>
      </c>
      <c r="G4" s="912" t="s">
        <v>722</v>
      </c>
    </row>
    <row r="5" spans="1:13" ht="19.5">
      <c r="A5" s="913">
        <v>2008</v>
      </c>
      <c r="B5" s="914">
        <v>2875916564.5526996</v>
      </c>
      <c r="C5" s="914">
        <v>6551360475.0592489</v>
      </c>
      <c r="D5" s="914">
        <v>7215018749.6672993</v>
      </c>
      <c r="E5" s="914">
        <v>16435869261.990749</v>
      </c>
      <c r="F5" s="914" t="e">
        <f>+'IV.1.4. Recaudo x sector'!#REF!</f>
        <v>#REF!</v>
      </c>
      <c r="G5" s="915" t="e">
        <f>SUM(B5:F5)</f>
        <v>#REF!</v>
      </c>
      <c r="H5" s="71"/>
      <c r="I5" s="157"/>
      <c r="J5" s="115"/>
      <c r="K5" s="111"/>
    </row>
    <row r="6" spans="1:13" ht="19.5">
      <c r="A6" s="913">
        <v>2009</v>
      </c>
      <c r="B6" s="914">
        <v>3539537183.8177495</v>
      </c>
      <c r="C6" s="914">
        <v>7254202449.8704491</v>
      </c>
      <c r="D6" s="914">
        <v>8879891531.3322487</v>
      </c>
      <c r="E6" s="914">
        <v>18199139479.49955</v>
      </c>
      <c r="F6" s="914" t="e">
        <f>+'IV.1.4. Recaudo x sector'!#REF!</f>
        <v>#REF!</v>
      </c>
      <c r="G6" s="915" t="e">
        <f t="shared" ref="G6:G21" si="0">SUM(B6:F6)</f>
        <v>#REF!</v>
      </c>
      <c r="H6" s="71"/>
      <c r="I6" s="157"/>
      <c r="J6" s="112"/>
      <c r="K6" s="40"/>
    </row>
    <row r="7" spans="1:13" ht="19.5">
      <c r="A7" s="913">
        <v>2010</v>
      </c>
      <c r="B7" s="914">
        <v>3985135886.0018997</v>
      </c>
      <c r="C7" s="914">
        <v>8442290850.7881002</v>
      </c>
      <c r="D7" s="914">
        <v>9997797047.3381004</v>
      </c>
      <c r="E7" s="914">
        <v>21179782309.871902</v>
      </c>
      <c r="F7" s="914" t="e">
        <f>+'IV.1.4. Recaudo x sector'!#REF!</f>
        <v>#REF!</v>
      </c>
      <c r="G7" s="915" t="e">
        <f t="shared" si="0"/>
        <v>#REF!</v>
      </c>
      <c r="H7" s="71"/>
      <c r="I7" s="157"/>
      <c r="J7" s="71"/>
      <c r="L7" s="72"/>
    </row>
    <row r="8" spans="1:13" ht="19.5">
      <c r="A8" s="913">
        <v>2011</v>
      </c>
      <c r="B8" s="916">
        <v>4455073541.0128489</v>
      </c>
      <c r="C8" s="916">
        <v>9628453631.5015488</v>
      </c>
      <c r="D8" s="916">
        <v>11176763444.997149</v>
      </c>
      <c r="E8" s="916">
        <v>24155594198.328449</v>
      </c>
      <c r="F8" s="914" t="e">
        <f>+'IV.1.4. Recaudo x sector'!#REF!</f>
        <v>#REF!</v>
      </c>
      <c r="G8" s="915" t="e">
        <f t="shared" si="0"/>
        <v>#REF!</v>
      </c>
      <c r="H8" s="71"/>
      <c r="I8" s="157"/>
      <c r="J8" s="72"/>
      <c r="L8" s="72"/>
    </row>
    <row r="9" spans="1:13" ht="19.5">
      <c r="A9" s="913">
        <v>2012</v>
      </c>
      <c r="B9" s="916">
        <v>5014781523.3548641</v>
      </c>
      <c r="C9" s="916">
        <v>10678895184.422285</v>
      </c>
      <c r="D9" s="916">
        <v>12580943119.995537</v>
      </c>
      <c r="E9" s="916">
        <v>26790912480.217316</v>
      </c>
      <c r="F9" s="914" t="e">
        <f>+'IV.1.4. Recaudo x sector'!#REF!</f>
        <v>#REF!</v>
      </c>
      <c r="G9" s="915" t="e">
        <f t="shared" si="0"/>
        <v>#REF!</v>
      </c>
      <c r="H9" s="71"/>
      <c r="I9" s="157"/>
      <c r="J9" s="72"/>
      <c r="K9" s="72"/>
    </row>
    <row r="10" spans="1:13" ht="19.5">
      <c r="A10" s="913">
        <v>2013</v>
      </c>
      <c r="B10" s="916">
        <v>5948887373.8236008</v>
      </c>
      <c r="C10" s="916">
        <v>11573768651.720398</v>
      </c>
      <c r="D10" s="916">
        <v>14924401657.136402</v>
      </c>
      <c r="E10" s="916">
        <v>29035945915.719597</v>
      </c>
      <c r="F10" s="914" t="e">
        <f>+'IV.1.4. Recaudo x sector'!#REF!</f>
        <v>#REF!</v>
      </c>
      <c r="G10" s="915" t="e">
        <f t="shared" si="0"/>
        <v>#REF!</v>
      </c>
      <c r="H10" s="71"/>
      <c r="I10" s="157"/>
      <c r="J10" s="72"/>
    </row>
    <row r="11" spans="1:13" ht="19.5">
      <c r="A11" s="913">
        <v>2014</v>
      </c>
      <c r="B11" s="916">
        <v>7027415919.9548988</v>
      </c>
      <c r="C11" s="916">
        <v>12900038560.688999</v>
      </c>
      <c r="D11" s="916">
        <v>17630183799.185101</v>
      </c>
      <c r="E11" s="916">
        <v>32363254634.710999</v>
      </c>
      <c r="F11" s="914" t="e">
        <f>+'IV.1.4. Recaudo x sector'!#REF!</f>
        <v>#REF!</v>
      </c>
      <c r="G11" s="915" t="e">
        <f t="shared" si="0"/>
        <v>#REF!</v>
      </c>
      <c r="H11" s="71"/>
      <c r="I11" s="157"/>
      <c r="J11" s="72"/>
    </row>
    <row r="12" spans="1:13" ht="19.5">
      <c r="A12" s="913">
        <v>2015</v>
      </c>
      <c r="B12" s="916">
        <v>8336506624.0861492</v>
      </c>
      <c r="C12" s="916">
        <v>14193419409.972895</v>
      </c>
      <c r="D12" s="916">
        <v>20914393811.303848</v>
      </c>
      <c r="E12" s="916">
        <v>35608052203.967087</v>
      </c>
      <c r="F12" s="914">
        <f>+'IV.1.4. Recaudo x sector'!D5</f>
        <v>0</v>
      </c>
      <c r="G12" s="915">
        <f t="shared" si="0"/>
        <v>79052372049.329987</v>
      </c>
      <c r="H12" s="71"/>
      <c r="I12" s="157"/>
      <c r="J12" s="72"/>
    </row>
    <row r="13" spans="1:13" ht="19.5">
      <c r="A13" s="913">
        <v>2016</v>
      </c>
      <c r="B13" s="916">
        <v>9461406853.0067997</v>
      </c>
      <c r="C13" s="916">
        <v>15917604950.106447</v>
      </c>
      <c r="D13" s="916">
        <v>23736511929.473202</v>
      </c>
      <c r="E13" s="916">
        <v>39933640488.863541</v>
      </c>
      <c r="F13" s="914">
        <f>+'IV.1.4. Recaudo x sector'!D6</f>
        <v>0</v>
      </c>
      <c r="G13" s="915">
        <f t="shared" si="0"/>
        <v>89049164221.449982</v>
      </c>
      <c r="H13" s="71"/>
      <c r="I13" s="157"/>
      <c r="J13" s="76"/>
      <c r="K13" s="76"/>
      <c r="L13" s="76"/>
      <c r="M13" s="76"/>
    </row>
    <row r="14" spans="1:13" ht="19.5">
      <c r="A14" s="913">
        <v>2017</v>
      </c>
      <c r="B14" s="916">
        <v>10705552247.853899</v>
      </c>
      <c r="C14" s="916">
        <v>17696906887.662746</v>
      </c>
      <c r="D14" s="916">
        <v>26857788972.6861</v>
      </c>
      <c r="E14" s="916">
        <v>44397503244.487244</v>
      </c>
      <c r="F14" s="914">
        <f>+'IV.1.4. Recaudo x sector'!D7</f>
        <v>0</v>
      </c>
      <c r="G14" s="915">
        <f t="shared" si="0"/>
        <v>99657751352.689987</v>
      </c>
      <c r="H14" s="71"/>
      <c r="I14" s="157"/>
    </row>
    <row r="15" spans="1:13" ht="19.5">
      <c r="A15" s="913">
        <v>2018</v>
      </c>
      <c r="B15" s="916">
        <v>12192125456.814447</v>
      </c>
      <c r="C15" s="916">
        <v>19971267217.198051</v>
      </c>
      <c r="D15" s="916">
        <v>30587262110.955547</v>
      </c>
      <c r="E15" s="916">
        <v>50103354597.531952</v>
      </c>
      <c r="F15" s="914">
        <f>+'IV.1.4. Recaudo x sector'!D8</f>
        <v>0</v>
      </c>
      <c r="G15" s="915">
        <f t="shared" si="0"/>
        <v>112854009382.5</v>
      </c>
      <c r="H15" s="131"/>
      <c r="I15" s="157"/>
    </row>
    <row r="16" spans="1:13" ht="19.5">
      <c r="A16" s="913">
        <v>2019</v>
      </c>
      <c r="B16" s="916">
        <v>13261006424.580149</v>
      </c>
      <c r="C16" s="916">
        <v>21768578525.677795</v>
      </c>
      <c r="D16" s="916">
        <v>33268840679.20985</v>
      </c>
      <c r="E16" s="916">
        <v>54612398757.402191</v>
      </c>
      <c r="F16" s="914">
        <f>+'IV.1.4. Recaudo x sector'!D9</f>
        <v>0</v>
      </c>
      <c r="G16" s="915">
        <f t="shared" si="0"/>
        <v>122910824386.86998</v>
      </c>
      <c r="H16" s="71"/>
      <c r="I16" s="157"/>
    </row>
    <row r="17" spans="1:11" ht="19.5">
      <c r="A17" s="913">
        <v>2020</v>
      </c>
      <c r="B17" s="916">
        <v>14675993754.4743</v>
      </c>
      <c r="C17" s="916">
        <v>19922433556.696049</v>
      </c>
      <c r="D17" s="916">
        <v>36818721173.505692</v>
      </c>
      <c r="E17" s="916">
        <v>49980842080.833946</v>
      </c>
      <c r="F17" s="914">
        <f>+'IV.1.4. Recaudo x sector'!D10</f>
        <v>0</v>
      </c>
      <c r="G17" s="915">
        <f t="shared" si="0"/>
        <v>121397990565.50998</v>
      </c>
      <c r="H17" s="71"/>
      <c r="I17" s="157"/>
    </row>
    <row r="18" spans="1:11" ht="19.5">
      <c r="A18" s="913">
        <v>2021</v>
      </c>
      <c r="B18" s="914">
        <v>15383913563.95425</v>
      </c>
      <c r="C18" s="914">
        <v>24414140539.277851</v>
      </c>
      <c r="D18" s="914">
        <v>38594730520.095749</v>
      </c>
      <c r="E18" s="914">
        <v>61249510475.732155</v>
      </c>
      <c r="F18" s="914">
        <f>+'IV.1.4. Recaudo x sector'!D11</f>
        <v>233614.27</v>
      </c>
      <c r="G18" s="915">
        <f>SUM(B18:F18)</f>
        <v>139642528713.32999</v>
      </c>
      <c r="H18" s="71"/>
      <c r="I18" s="157"/>
    </row>
    <row r="19" spans="1:11" ht="19.5">
      <c r="A19" s="917">
        <v>2022</v>
      </c>
      <c r="B19" s="916">
        <v>17603736357.49485</v>
      </c>
      <c r="C19" s="916">
        <v>26115658487.048393</v>
      </c>
      <c r="D19" s="916">
        <v>44163759633.715157</v>
      </c>
      <c r="E19" s="916">
        <v>65518230941.191589</v>
      </c>
      <c r="F19" s="916">
        <v>7225756.8099999996</v>
      </c>
      <c r="G19" s="1182">
        <f t="shared" si="0"/>
        <v>153408611176.25998</v>
      </c>
      <c r="H19" s="71"/>
      <c r="I19" s="157"/>
    </row>
    <row r="20" spans="1:11" ht="19.5">
      <c r="A20" s="917">
        <v>2023</v>
      </c>
      <c r="B20" s="916">
        <v>19809771981.490799</v>
      </c>
      <c r="C20" s="916">
        <v>34185725913.165146</v>
      </c>
      <c r="D20" s="916">
        <v>49698199883.389198</v>
      </c>
      <c r="E20" s="916">
        <v>85764189571.624847</v>
      </c>
      <c r="F20" s="916">
        <v>19354551.170000002</v>
      </c>
      <c r="G20" s="1182">
        <f t="shared" si="0"/>
        <v>189477241900.84</v>
      </c>
      <c r="H20" s="71"/>
      <c r="I20" s="157"/>
    </row>
    <row r="21" spans="1:11" ht="19.5">
      <c r="A21" s="917" t="str">
        <f>+'IV.1.4. Recaudo x sector'!A15</f>
        <v>Mar.2025</v>
      </c>
      <c r="B21" s="916">
        <v>21600840796.885193</v>
      </c>
      <c r="C21" s="916">
        <v>38696896133.482506</v>
      </c>
      <c r="D21" s="916">
        <v>54191583051.834801</v>
      </c>
      <c r="E21" s="916">
        <v>97081686791.017517</v>
      </c>
      <c r="F21" s="916">
        <v>47570958.620000005</v>
      </c>
      <c r="G21" s="1182">
        <f t="shared" si="0"/>
        <v>211618577731.84003</v>
      </c>
      <c r="H21" s="71"/>
      <c r="I21" s="157"/>
      <c r="J21" s="71">
        <f>+Tabla27[[#This Row],[Total Recaudo]]-'IV.1.4. Recaudo x sector'!E15</f>
        <v>156674687294.20001</v>
      </c>
    </row>
    <row r="22" spans="1:11" ht="19.5">
      <c r="A22" s="913" t="s">
        <v>652</v>
      </c>
      <c r="B22" s="915">
        <f>SUM(B5:B21)</f>
        <v>175877602053.15942</v>
      </c>
      <c r="C22" s="915">
        <f t="shared" ref="C22:G22" si="1">SUM(C5:C21)</f>
        <v>299911641424.33893</v>
      </c>
      <c r="D22" s="915">
        <f t="shared" si="1"/>
        <v>441236791115.82098</v>
      </c>
      <c r="E22" s="915">
        <f t="shared" si="1"/>
        <v>752409907432.99072</v>
      </c>
      <c r="F22" s="915" t="e">
        <f t="shared" si="1"/>
        <v>#REF!</v>
      </c>
      <c r="G22" s="915" t="e">
        <f t="shared" si="1"/>
        <v>#REF!</v>
      </c>
      <c r="J22" s="96"/>
    </row>
    <row r="23" spans="1:11" ht="19.5">
      <c r="A23" s="899" t="s">
        <v>392</v>
      </c>
      <c r="B23" s="897"/>
      <c r="C23" s="897"/>
      <c r="D23" s="897"/>
      <c r="E23" s="897"/>
      <c r="F23" s="897"/>
      <c r="G23" s="898"/>
      <c r="J23" s="96"/>
      <c r="K23" s="71"/>
    </row>
    <row r="24" spans="1:11">
      <c r="J24" s="93"/>
      <c r="K24" s="71"/>
    </row>
    <row r="25" spans="1:11" ht="36.75" customHeight="1">
      <c r="C25" s="82"/>
      <c r="E25" s="82"/>
      <c r="F25" s="82"/>
      <c r="J25" s="71"/>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1"/>
    </row>
    <row r="64" spans="5:7">
      <c r="E64" s="131"/>
      <c r="F64" s="131"/>
      <c r="G64" s="131"/>
    </row>
  </sheetData>
  <mergeCells count="2">
    <mergeCell ref="A1:I1"/>
    <mergeCell ref="A2:I2"/>
  </mergeCells>
  <conditionalFormatting sqref="B16:E21">
    <cfRule type="cellIs" dxfId="324"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50"/>
  <sheetViews>
    <sheetView showGridLines="0" view="pageBreakPreview" zoomScale="55" zoomScaleNormal="100" zoomScaleSheetLayoutView="55" workbookViewId="0">
      <selection activeCell="P31" sqref="P31"/>
    </sheetView>
  </sheetViews>
  <sheetFormatPr baseColWidth="10" defaultColWidth="11.42578125" defaultRowHeight="18"/>
  <cols>
    <col min="1" max="1" width="17" style="253" customWidth="1"/>
    <col min="2" max="2" width="16.7109375" style="253" customWidth="1"/>
    <col min="3" max="3" width="16.140625" style="253" customWidth="1"/>
    <col min="4" max="5" width="17.42578125" style="253" bestFit="1" customWidth="1"/>
    <col min="6" max="6" width="20.42578125" style="253" customWidth="1"/>
    <col min="7" max="7" width="37.85546875" style="253" customWidth="1"/>
    <col min="8" max="8" width="40" style="253" customWidth="1"/>
    <col min="9" max="9" width="15" style="253" customWidth="1"/>
    <col min="10" max="10" width="30.42578125" style="253" customWidth="1"/>
    <col min="11" max="11" width="43.85546875" style="253" customWidth="1"/>
    <col min="12" max="12" width="20.42578125" style="253" customWidth="1"/>
    <col min="13" max="13" width="11.28515625" style="390" customWidth="1"/>
    <col min="14" max="16384" width="11.42578125" style="253"/>
  </cols>
  <sheetData>
    <row r="1" spans="1:13" ht="20.25">
      <c r="A1" s="389" t="s">
        <v>723</v>
      </c>
    </row>
    <row r="2" spans="1:13" ht="58.5" customHeight="1">
      <c r="A2" s="389" t="s">
        <v>724</v>
      </c>
    </row>
    <row r="3" spans="1:13" ht="20.25">
      <c r="A3" s="389" t="s">
        <v>725</v>
      </c>
      <c r="M3" s="392"/>
    </row>
    <row r="4" spans="1:13">
      <c r="M4" s="393"/>
    </row>
    <row r="5" spans="1:13" ht="18" customHeight="1">
      <c r="A5" s="1452" t="s">
        <v>941</v>
      </c>
      <c r="B5" s="1452"/>
      <c r="C5" s="1452"/>
      <c r="D5" s="1452"/>
      <c r="E5" s="1452"/>
      <c r="F5" s="1452"/>
      <c r="G5" s="1452"/>
      <c r="H5" s="1452"/>
      <c r="I5" s="1452"/>
      <c r="J5" s="1452"/>
      <c r="K5" s="1452"/>
      <c r="L5" s="1452"/>
      <c r="M5" s="392"/>
    </row>
    <row r="6" spans="1:13" ht="18" customHeight="1">
      <c r="A6" s="1452"/>
      <c r="B6" s="1452"/>
      <c r="C6" s="1452"/>
      <c r="D6" s="1452"/>
      <c r="E6" s="1452"/>
      <c r="F6" s="1452"/>
      <c r="G6" s="1452"/>
      <c r="H6" s="1452"/>
      <c r="I6" s="1452"/>
      <c r="J6" s="1452"/>
      <c r="K6" s="1452"/>
      <c r="L6" s="1452"/>
      <c r="M6" s="393"/>
    </row>
    <row r="7" spans="1:13" ht="18" customHeight="1">
      <c r="A7" s="1452"/>
      <c r="B7" s="1452"/>
      <c r="C7" s="1452"/>
      <c r="D7" s="1452"/>
      <c r="E7" s="1452"/>
      <c r="F7" s="1452"/>
      <c r="G7" s="1452"/>
      <c r="H7" s="1452"/>
      <c r="I7" s="1452"/>
      <c r="J7" s="1452"/>
      <c r="K7" s="1452"/>
      <c r="L7" s="1452"/>
    </row>
    <row r="8" spans="1:13" ht="18" customHeight="1">
      <c r="A8" s="1452"/>
      <c r="B8" s="1452"/>
      <c r="C8" s="1452"/>
      <c r="D8" s="1452"/>
      <c r="E8" s="1452"/>
      <c r="F8" s="1452"/>
      <c r="G8" s="1452"/>
      <c r="H8" s="1452"/>
      <c r="I8" s="1452"/>
      <c r="J8" s="1452"/>
      <c r="K8" s="1452"/>
      <c r="L8" s="1452"/>
    </row>
    <row r="9" spans="1:13" ht="18" customHeight="1">
      <c r="A9" s="1452"/>
      <c r="B9" s="1452"/>
      <c r="C9" s="1452"/>
      <c r="D9" s="1452"/>
      <c r="E9" s="1452"/>
      <c r="F9" s="1452"/>
      <c r="G9" s="1452"/>
      <c r="H9" s="1452"/>
      <c r="I9" s="1452"/>
      <c r="J9" s="1452"/>
      <c r="K9" s="1452"/>
      <c r="L9" s="1452"/>
    </row>
    <row r="10" spans="1:13" ht="18" customHeight="1">
      <c r="A10" s="1452"/>
      <c r="B10" s="1452"/>
      <c r="C10" s="1452"/>
      <c r="D10" s="1452"/>
      <c r="E10" s="1452"/>
      <c r="F10" s="1452"/>
      <c r="G10" s="1452"/>
      <c r="H10" s="1452"/>
      <c r="I10" s="1452"/>
      <c r="J10" s="1452"/>
      <c r="K10" s="1452"/>
      <c r="L10" s="1452"/>
    </row>
    <row r="11" spans="1:13" ht="18" customHeight="1">
      <c r="A11" s="1452"/>
      <c r="B11" s="1452"/>
      <c r="C11" s="1452"/>
      <c r="D11" s="1452"/>
      <c r="E11" s="1452"/>
      <c r="F11" s="1452"/>
      <c r="G11" s="1452"/>
      <c r="H11" s="1452"/>
      <c r="I11" s="1452"/>
      <c r="J11" s="1452"/>
      <c r="K11" s="1452"/>
      <c r="L11" s="1452"/>
    </row>
    <row r="12" spans="1:13" ht="18" customHeight="1">
      <c r="A12" s="1452"/>
      <c r="B12" s="1452"/>
      <c r="C12" s="1452"/>
      <c r="D12" s="1452"/>
      <c r="E12" s="1452"/>
      <c r="F12" s="1452"/>
      <c r="G12" s="1452"/>
      <c r="H12" s="1452"/>
      <c r="I12" s="1452"/>
      <c r="J12" s="1452"/>
      <c r="K12" s="1452"/>
      <c r="L12" s="1452"/>
    </row>
    <row r="13" spans="1:13" ht="18" customHeight="1">
      <c r="A13" s="1452"/>
      <c r="B13" s="1452"/>
      <c r="C13" s="1452"/>
      <c r="D13" s="1452"/>
      <c r="E13" s="1452"/>
      <c r="F13" s="1452"/>
      <c r="G13" s="1452"/>
      <c r="H13" s="1452"/>
      <c r="I13" s="1452"/>
      <c r="J13" s="1452"/>
      <c r="K13" s="1452"/>
      <c r="L13" s="1452"/>
      <c r="M13" s="394"/>
    </row>
    <row r="14" spans="1:13" ht="18" customHeight="1">
      <c r="A14" s="1452"/>
      <c r="B14" s="1452"/>
      <c r="C14" s="1452"/>
      <c r="D14" s="1452"/>
      <c r="E14" s="1452"/>
      <c r="F14" s="1452"/>
      <c r="G14" s="1452"/>
      <c r="H14" s="1452"/>
      <c r="I14" s="1452"/>
      <c r="J14" s="1452"/>
      <c r="K14" s="1452"/>
      <c r="L14" s="1452"/>
      <c r="M14" s="394"/>
    </row>
    <row r="15" spans="1:13" ht="18" customHeight="1">
      <c r="A15" s="1452"/>
      <c r="B15" s="1452"/>
      <c r="C15" s="1452"/>
      <c r="D15" s="1452"/>
      <c r="E15" s="1452"/>
      <c r="F15" s="1452"/>
      <c r="G15" s="1452"/>
      <c r="H15" s="1452"/>
      <c r="I15" s="1452"/>
      <c r="J15" s="1452"/>
      <c r="K15" s="1452"/>
      <c r="L15" s="1452"/>
      <c r="M15" s="395"/>
    </row>
    <row r="16" spans="1:13" ht="18" customHeight="1">
      <c r="A16" s="1452"/>
      <c r="B16" s="1452"/>
      <c r="C16" s="1452"/>
      <c r="D16" s="1452"/>
      <c r="E16" s="1452"/>
      <c r="F16" s="1452"/>
      <c r="G16" s="1452"/>
      <c r="H16" s="1452"/>
      <c r="I16" s="1452"/>
      <c r="J16" s="1452"/>
      <c r="K16" s="1452"/>
      <c r="L16" s="1452"/>
      <c r="M16" s="392"/>
    </row>
    <row r="17" spans="1:15" ht="18" customHeight="1">
      <c r="A17" s="1452"/>
      <c r="B17" s="1452"/>
      <c r="C17" s="1452"/>
      <c r="D17" s="1452"/>
      <c r="E17" s="1452"/>
      <c r="F17" s="1452"/>
      <c r="G17" s="1452"/>
      <c r="H17" s="1452"/>
      <c r="I17" s="1452"/>
      <c r="J17" s="1452"/>
      <c r="K17" s="1452"/>
      <c r="L17" s="1452"/>
      <c r="M17" s="392"/>
    </row>
    <row r="18" spans="1:15" ht="18" customHeight="1">
      <c r="A18" s="1452"/>
      <c r="B18" s="1452"/>
      <c r="C18" s="1452"/>
      <c r="D18" s="1452"/>
      <c r="E18" s="1452"/>
      <c r="F18" s="1452"/>
      <c r="G18" s="1452"/>
      <c r="H18" s="1452"/>
      <c r="I18" s="1452"/>
      <c r="J18" s="1452"/>
      <c r="K18" s="1452"/>
      <c r="L18" s="1452"/>
      <c r="M18" s="392"/>
    </row>
    <row r="19" spans="1:15" ht="18" customHeight="1">
      <c r="A19" s="1452"/>
      <c r="B19" s="1452"/>
      <c r="C19" s="1452"/>
      <c r="D19" s="1452"/>
      <c r="E19" s="1452"/>
      <c r="F19" s="1452"/>
      <c r="G19" s="1452"/>
      <c r="H19" s="1452"/>
      <c r="I19" s="1452"/>
      <c r="J19" s="1452"/>
      <c r="K19" s="1452"/>
      <c r="L19" s="1452"/>
      <c r="M19" s="392"/>
    </row>
    <row r="20" spans="1:15" ht="18" customHeight="1">
      <c r="A20" s="1452"/>
      <c r="B20" s="1452"/>
      <c r="C20" s="1452"/>
      <c r="D20" s="1452"/>
      <c r="E20" s="1452"/>
      <c r="F20" s="1452"/>
      <c r="G20" s="1452"/>
      <c r="H20" s="1452"/>
      <c r="I20" s="1452"/>
      <c r="J20" s="1452"/>
      <c r="K20" s="1452"/>
      <c r="L20" s="1452"/>
      <c r="M20" s="392"/>
    </row>
    <row r="21" spans="1:15" ht="18" customHeight="1">
      <c r="A21" s="1452"/>
      <c r="B21" s="1452"/>
      <c r="C21" s="1452"/>
      <c r="D21" s="1452"/>
      <c r="E21" s="1452"/>
      <c r="F21" s="1452"/>
      <c r="G21" s="1452"/>
      <c r="H21" s="1452"/>
      <c r="I21" s="1452"/>
      <c r="J21" s="1452"/>
      <c r="K21" s="1452"/>
      <c r="L21" s="1452"/>
      <c r="M21" s="392"/>
    </row>
    <row r="22" spans="1:15" ht="18" customHeight="1">
      <c r="A22" s="1452"/>
      <c r="B22" s="1452"/>
      <c r="C22" s="1452"/>
      <c r="D22" s="1452"/>
      <c r="E22" s="1452"/>
      <c r="F22" s="1452"/>
      <c r="G22" s="1452"/>
      <c r="H22" s="1452"/>
      <c r="I22" s="1452"/>
      <c r="J22" s="1452"/>
      <c r="K22" s="1452"/>
      <c r="L22" s="1452"/>
      <c r="M22" s="392"/>
    </row>
    <row r="23" spans="1:15" ht="18" customHeight="1">
      <c r="A23" s="1452"/>
      <c r="B23" s="1452"/>
      <c r="C23" s="1452"/>
      <c r="D23" s="1452"/>
      <c r="E23" s="1452"/>
      <c r="F23" s="1452"/>
      <c r="G23" s="1452"/>
      <c r="H23" s="1452"/>
      <c r="I23" s="1452"/>
      <c r="J23" s="1452"/>
      <c r="K23" s="1452"/>
      <c r="L23" s="1452"/>
      <c r="M23" s="392"/>
    </row>
    <row r="24" spans="1:15" ht="18" customHeight="1">
      <c r="A24" s="1452"/>
      <c r="B24" s="1452"/>
      <c r="C24" s="1452"/>
      <c r="D24" s="1452"/>
      <c r="E24" s="1452"/>
      <c r="F24" s="1452"/>
      <c r="G24" s="1452"/>
      <c r="H24" s="1452"/>
      <c r="I24" s="1452"/>
      <c r="J24" s="1452"/>
      <c r="K24" s="1452"/>
      <c r="L24" s="1452"/>
      <c r="M24" s="392"/>
    </row>
    <row r="25" spans="1:15" ht="18" customHeight="1">
      <c r="A25" s="1452"/>
      <c r="B25" s="1452"/>
      <c r="C25" s="1452"/>
      <c r="D25" s="1452"/>
      <c r="E25" s="1452"/>
      <c r="F25" s="1452"/>
      <c r="G25" s="1452"/>
      <c r="H25" s="1452"/>
      <c r="I25" s="1452"/>
      <c r="J25" s="1452"/>
      <c r="K25" s="1452"/>
      <c r="L25" s="1452"/>
    </row>
    <row r="26" spans="1:15" ht="18" customHeight="1">
      <c r="A26" s="1452"/>
      <c r="B26" s="1452"/>
      <c r="C26" s="1452"/>
      <c r="D26" s="1452"/>
      <c r="E26" s="1452"/>
      <c r="F26" s="1452"/>
      <c r="G26" s="1452"/>
      <c r="H26" s="1452"/>
      <c r="I26" s="1452"/>
      <c r="J26" s="1452"/>
      <c r="K26" s="1452"/>
      <c r="L26" s="1452"/>
    </row>
    <row r="27" spans="1:15" ht="18" customHeight="1">
      <c r="A27" s="1452"/>
      <c r="B27" s="1452"/>
      <c r="C27" s="1452"/>
      <c r="D27" s="1452"/>
      <c r="E27" s="1452"/>
      <c r="F27" s="1452"/>
      <c r="G27" s="1452"/>
      <c r="H27" s="1452"/>
      <c r="I27" s="1452"/>
      <c r="J27" s="1452"/>
      <c r="K27" s="1452"/>
      <c r="L27" s="1452"/>
    </row>
    <row r="28" spans="1:15" ht="18" customHeight="1">
      <c r="A28" s="1452"/>
      <c r="B28" s="1452"/>
      <c r="C28" s="1452"/>
      <c r="D28" s="1452"/>
      <c r="E28" s="1452"/>
      <c r="F28" s="1452"/>
      <c r="G28" s="1452"/>
      <c r="H28" s="1452"/>
      <c r="I28" s="1452"/>
      <c r="J28" s="1452"/>
      <c r="K28" s="1452"/>
      <c r="L28" s="1452"/>
      <c r="M28" s="396"/>
    </row>
    <row r="29" spans="1:15" ht="18" customHeight="1">
      <c r="A29" s="1452"/>
      <c r="B29" s="1452"/>
      <c r="C29" s="1452"/>
      <c r="D29" s="1452"/>
      <c r="E29" s="1452"/>
      <c r="F29" s="1452"/>
      <c r="G29" s="1452"/>
      <c r="H29" s="1452"/>
      <c r="I29" s="1452"/>
      <c r="J29" s="1452"/>
      <c r="K29" s="1452"/>
      <c r="L29" s="1452"/>
      <c r="M29" s="397"/>
    </row>
    <row r="30" spans="1:15" ht="18" customHeight="1">
      <c r="A30" s="1452"/>
      <c r="B30" s="1452"/>
      <c r="C30" s="1452"/>
      <c r="D30" s="1452"/>
      <c r="E30" s="1452"/>
      <c r="F30" s="1452"/>
      <c r="G30" s="1452"/>
      <c r="H30" s="1452"/>
      <c r="I30" s="1452"/>
      <c r="J30" s="1452"/>
      <c r="K30" s="1452"/>
      <c r="L30" s="1452"/>
      <c r="N30" s="390"/>
      <c r="O30" s="390"/>
    </row>
    <row r="31" spans="1:15" ht="83.25" customHeight="1">
      <c r="A31" s="1452"/>
      <c r="B31" s="1452"/>
      <c r="C31" s="1452"/>
      <c r="D31" s="1452"/>
      <c r="E31" s="1452"/>
      <c r="F31" s="1452"/>
      <c r="G31" s="1452"/>
      <c r="H31" s="1452"/>
      <c r="I31" s="1452"/>
      <c r="J31" s="1452"/>
      <c r="K31" s="1452"/>
      <c r="L31" s="1452"/>
    </row>
    <row r="32" spans="1:15">
      <c r="A32" s="1452"/>
      <c r="B32" s="1452"/>
      <c r="C32" s="1452"/>
      <c r="D32" s="1452"/>
      <c r="E32" s="1452"/>
      <c r="F32" s="1452"/>
      <c r="G32" s="1452"/>
      <c r="H32" s="1452"/>
      <c r="I32" s="1452"/>
      <c r="J32" s="1452"/>
      <c r="K32" s="1452"/>
      <c r="L32" s="1452"/>
    </row>
    <row r="33" spans="1:12">
      <c r="A33" s="1452"/>
      <c r="B33" s="1452"/>
      <c r="C33" s="1452"/>
      <c r="D33" s="1452"/>
      <c r="E33" s="1452"/>
      <c r="F33" s="1452"/>
      <c r="G33" s="1452"/>
      <c r="H33" s="1452"/>
      <c r="I33" s="1452"/>
      <c r="J33" s="1452"/>
      <c r="K33" s="1452"/>
      <c r="L33" s="1452"/>
    </row>
    <row r="34" spans="1:12">
      <c r="A34" s="1452"/>
      <c r="B34" s="1452"/>
      <c r="C34" s="1452"/>
      <c r="D34" s="1452"/>
      <c r="E34" s="1452"/>
      <c r="F34" s="1452"/>
      <c r="G34" s="1452"/>
      <c r="H34" s="1452"/>
      <c r="I34" s="1452"/>
      <c r="J34" s="1452"/>
      <c r="K34" s="1452"/>
      <c r="L34" s="1452"/>
    </row>
    <row r="35" spans="1:12">
      <c r="A35" s="1452"/>
      <c r="B35" s="1452"/>
      <c r="C35" s="1452"/>
      <c r="D35" s="1452"/>
      <c r="E35" s="1452"/>
      <c r="F35" s="1452"/>
      <c r="G35" s="1452"/>
      <c r="H35" s="1452"/>
      <c r="I35" s="1452"/>
      <c r="J35" s="1452"/>
      <c r="K35" s="1452"/>
      <c r="L35" s="1452"/>
    </row>
    <row r="36" spans="1:12" ht="32.25" customHeight="1">
      <c r="A36" s="1452"/>
      <c r="B36" s="1452"/>
      <c r="C36" s="1452"/>
      <c r="D36" s="1452"/>
      <c r="E36" s="1452"/>
      <c r="F36" s="1452"/>
      <c r="G36" s="1452"/>
      <c r="H36" s="1452"/>
      <c r="I36" s="1452"/>
      <c r="J36" s="1452"/>
      <c r="K36" s="1452"/>
      <c r="L36" s="1452"/>
    </row>
    <row r="37" spans="1:12">
      <c r="A37" s="1452"/>
      <c r="B37" s="1452"/>
      <c r="C37" s="1452"/>
      <c r="D37" s="1452"/>
      <c r="E37" s="1452"/>
      <c r="F37" s="1452"/>
      <c r="G37" s="1452"/>
      <c r="H37" s="1452"/>
      <c r="I37" s="1452"/>
      <c r="J37" s="1452"/>
      <c r="K37" s="1452"/>
      <c r="L37" s="1452"/>
    </row>
    <row r="38" spans="1:12">
      <c r="A38" s="1452"/>
      <c r="B38" s="1452"/>
      <c r="C38" s="1452"/>
      <c r="D38" s="1452"/>
      <c r="E38" s="1452"/>
      <c r="F38" s="1452"/>
      <c r="G38" s="1452"/>
      <c r="H38" s="1452"/>
      <c r="I38" s="1452"/>
      <c r="J38" s="1452"/>
      <c r="K38" s="1452"/>
      <c r="L38" s="1452"/>
    </row>
    <row r="39" spans="1:12">
      <c r="A39" s="1452"/>
      <c r="B39" s="1452"/>
      <c r="C39" s="1452"/>
      <c r="D39" s="1452"/>
      <c r="E39" s="1452"/>
      <c r="F39" s="1452"/>
      <c r="G39" s="1452"/>
      <c r="H39" s="1452"/>
      <c r="I39" s="1452"/>
      <c r="J39" s="1452"/>
      <c r="K39" s="1452"/>
      <c r="L39" s="1452"/>
    </row>
    <row r="40" spans="1:12">
      <c r="A40" s="1452"/>
      <c r="B40" s="1452"/>
      <c r="C40" s="1452"/>
      <c r="D40" s="1452"/>
      <c r="E40" s="1452"/>
      <c r="F40" s="1452"/>
      <c r="G40" s="1452"/>
      <c r="H40" s="1452"/>
      <c r="I40" s="1452"/>
      <c r="J40" s="1452"/>
      <c r="K40" s="1452"/>
      <c r="L40" s="1452"/>
    </row>
    <row r="41" spans="1:12">
      <c r="A41" s="1452"/>
      <c r="B41" s="1452"/>
      <c r="C41" s="1452"/>
      <c r="D41" s="1452"/>
      <c r="E41" s="1452"/>
      <c r="F41" s="1452"/>
      <c r="G41" s="1452"/>
      <c r="H41" s="1452"/>
      <c r="I41" s="1452"/>
      <c r="J41" s="1452"/>
      <c r="K41" s="1452"/>
      <c r="L41" s="1452"/>
    </row>
    <row r="42" spans="1:12">
      <c r="A42" s="1452"/>
      <c r="B42" s="1452"/>
      <c r="C42" s="1452"/>
      <c r="D42" s="1452"/>
      <c r="E42" s="1452"/>
      <c r="F42" s="1452"/>
      <c r="G42" s="1452"/>
      <c r="H42" s="1452"/>
      <c r="I42" s="1452"/>
      <c r="J42" s="1452"/>
      <c r="K42" s="1452"/>
      <c r="L42" s="1452"/>
    </row>
    <row r="43" spans="1:12">
      <c r="A43" s="1452"/>
      <c r="B43" s="1452"/>
      <c r="C43" s="1452"/>
      <c r="D43" s="1452"/>
      <c r="E43" s="1452"/>
      <c r="F43" s="1452"/>
      <c r="G43" s="1452"/>
      <c r="H43" s="1452"/>
      <c r="I43" s="1452"/>
      <c r="J43" s="1452"/>
      <c r="K43" s="1452"/>
      <c r="L43" s="1452"/>
    </row>
    <row r="44" spans="1:12">
      <c r="A44" s="1452"/>
      <c r="B44" s="1452"/>
      <c r="C44" s="1452"/>
      <c r="D44" s="1452"/>
      <c r="E44" s="1452"/>
      <c r="F44" s="1452"/>
      <c r="G44" s="1452"/>
      <c r="H44" s="1452"/>
      <c r="I44" s="1452"/>
      <c r="J44" s="1452"/>
      <c r="K44" s="1452"/>
      <c r="L44" s="1452"/>
    </row>
    <row r="45" spans="1:12">
      <c r="A45" s="1452"/>
      <c r="B45" s="1452"/>
      <c r="C45" s="1452"/>
      <c r="D45" s="1452"/>
      <c r="E45" s="1452"/>
      <c r="F45" s="1452"/>
      <c r="G45" s="1452"/>
      <c r="H45" s="1452"/>
      <c r="I45" s="1452"/>
      <c r="J45" s="1452"/>
      <c r="K45" s="1452"/>
      <c r="L45" s="1452"/>
    </row>
    <row r="46" spans="1:12">
      <c r="A46" s="1452"/>
      <c r="B46" s="1452"/>
      <c r="C46" s="1452"/>
      <c r="D46" s="1452"/>
      <c r="E46" s="1452"/>
      <c r="F46" s="1452"/>
      <c r="G46" s="1452"/>
      <c r="H46" s="1452"/>
      <c r="I46" s="1452"/>
      <c r="J46" s="1452"/>
      <c r="K46" s="1452"/>
      <c r="L46" s="1452"/>
    </row>
    <row r="47" spans="1:12">
      <c r="A47" s="1452"/>
      <c r="B47" s="1452"/>
      <c r="C47" s="1452"/>
      <c r="D47" s="1452"/>
      <c r="E47" s="1452"/>
      <c r="F47" s="1452"/>
      <c r="G47" s="1452"/>
      <c r="H47" s="1452"/>
      <c r="I47" s="1452"/>
      <c r="J47" s="1452"/>
      <c r="K47" s="1452"/>
      <c r="L47" s="1452"/>
    </row>
    <row r="48" spans="1:12" ht="53.25" customHeight="1">
      <c r="A48" s="1452"/>
      <c r="B48" s="1452"/>
      <c r="C48" s="1452"/>
      <c r="D48" s="1452"/>
      <c r="E48" s="1452"/>
      <c r="F48" s="1452"/>
      <c r="G48" s="1452"/>
      <c r="H48" s="1452"/>
      <c r="I48" s="1452"/>
      <c r="J48" s="1452"/>
      <c r="K48" s="1452"/>
      <c r="L48" s="1452"/>
    </row>
    <row r="49" spans="1:12">
      <c r="A49" s="1452"/>
      <c r="B49" s="1452"/>
      <c r="C49" s="1452"/>
      <c r="D49" s="1452"/>
      <c r="E49" s="1452"/>
      <c r="F49" s="1452"/>
      <c r="G49" s="1452"/>
      <c r="H49" s="1452"/>
      <c r="I49" s="1452"/>
      <c r="J49" s="1452"/>
      <c r="K49" s="1452"/>
      <c r="L49" s="1452"/>
    </row>
    <row r="50" spans="1:12">
      <c r="A50" s="1452"/>
      <c r="B50" s="1452"/>
      <c r="C50" s="1452"/>
      <c r="D50" s="1452"/>
      <c r="E50" s="1452"/>
      <c r="F50" s="1452"/>
      <c r="G50" s="1452"/>
      <c r="H50" s="1452"/>
      <c r="I50" s="1452"/>
      <c r="J50" s="1452"/>
      <c r="K50" s="1452"/>
      <c r="L50" s="1452"/>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O31"/>
  <sheetViews>
    <sheetView showGridLines="0" view="pageBreakPreview" zoomScale="85" zoomScaleNormal="66" zoomScaleSheetLayoutView="85" workbookViewId="0">
      <selection activeCell="Q20" sqref="Q20"/>
    </sheetView>
  </sheetViews>
  <sheetFormatPr baseColWidth="10" defaultColWidth="11.5703125" defaultRowHeight="14.25"/>
  <cols>
    <col min="1" max="1" width="27.7109375" style="253" customWidth="1"/>
    <col min="2" max="2" width="18.5703125" style="253" customWidth="1"/>
    <col min="3" max="3" width="24.85546875" style="253" customWidth="1"/>
    <col min="4" max="4" width="20.85546875" style="253" bestFit="1" customWidth="1"/>
    <col min="5" max="5" width="16.5703125" style="253" customWidth="1"/>
    <col min="6" max="6" width="12" style="253" bestFit="1" customWidth="1"/>
    <col min="7" max="15" width="7.85546875" style="253" customWidth="1"/>
    <col min="16" max="16384" width="11.5703125" style="253"/>
  </cols>
  <sheetData>
    <row r="1" spans="1:15" s="437" customFormat="1" ht="33.75" customHeight="1">
      <c r="A1" s="1532" t="s">
        <v>727</v>
      </c>
      <c r="B1" s="1533"/>
      <c r="C1" s="1533"/>
      <c r="D1" s="1533"/>
      <c r="E1" s="1533"/>
      <c r="F1" s="1533"/>
      <c r="G1" s="1533"/>
      <c r="H1" s="1533"/>
      <c r="I1" s="1533"/>
      <c r="J1" s="1533"/>
      <c r="K1" s="1533"/>
      <c r="L1" s="1533"/>
      <c r="M1" s="1533"/>
      <c r="N1" s="1290"/>
      <c r="O1" s="1290"/>
    </row>
    <row r="2" spans="1:15" s="437" customFormat="1" ht="22.5" customHeight="1">
      <c r="A2" s="1532" t="s">
        <v>728</v>
      </c>
      <c r="B2" s="1533"/>
      <c r="C2" s="1533"/>
      <c r="D2" s="1533"/>
      <c r="E2" s="1533"/>
      <c r="F2" s="1533"/>
      <c r="G2" s="1533"/>
      <c r="H2" s="1533"/>
      <c r="I2" s="1533"/>
      <c r="J2" s="1533"/>
      <c r="K2" s="1533"/>
      <c r="L2" s="1533"/>
      <c r="M2" s="1533"/>
      <c r="N2" s="1290"/>
      <c r="O2" s="1290"/>
    </row>
    <row r="3" spans="1:15" ht="9.75" customHeight="1">
      <c r="A3" s="311"/>
      <c r="B3" s="311"/>
      <c r="C3" s="311"/>
      <c r="D3" s="311"/>
      <c r="E3" s="311"/>
      <c r="F3" s="311"/>
      <c r="G3" s="311"/>
      <c r="H3" s="311"/>
      <c r="I3" s="311"/>
      <c r="J3" s="311"/>
      <c r="K3" s="311"/>
      <c r="L3" s="311"/>
      <c r="M3" s="311"/>
      <c r="N3" s="311"/>
      <c r="O3" s="311"/>
    </row>
    <row r="4" spans="1:15" s="312" customFormat="1" ht="18">
      <c r="A4" s="761" t="s">
        <v>729</v>
      </c>
      <c r="B4" s="1237" t="s">
        <v>587</v>
      </c>
      <c r="C4" s="1250" t="s">
        <v>730</v>
      </c>
      <c r="D4" s="761" t="s">
        <v>185</v>
      </c>
      <c r="E4" s="481"/>
      <c r="F4" s="481"/>
      <c r="G4" s="481"/>
      <c r="H4" s="481"/>
      <c r="I4" s="481"/>
      <c r="J4" s="481"/>
      <c r="K4" s="481"/>
      <c r="L4" s="481"/>
      <c r="M4" s="481"/>
      <c r="N4" s="481"/>
      <c r="O4" s="481"/>
    </row>
    <row r="5" spans="1:15" s="258" customFormat="1" ht="14.25" customHeight="1">
      <c r="A5" s="762" t="s">
        <v>731</v>
      </c>
      <c r="B5" s="763">
        <v>95789846011.039993</v>
      </c>
      <c r="C5" s="763">
        <f>+'Resumen '!E89</f>
        <v>24328738072.829998</v>
      </c>
      <c r="D5" s="764">
        <f>SUM(B5:C5)</f>
        <v>120118584083.87</v>
      </c>
      <c r="E5" s="481"/>
      <c r="F5" s="481"/>
      <c r="G5" s="481"/>
      <c r="H5" s="481"/>
      <c r="I5" s="481"/>
      <c r="J5" s="481"/>
      <c r="K5" s="481"/>
      <c r="L5" s="481"/>
      <c r="M5" s="481"/>
      <c r="N5" s="481"/>
      <c r="O5" s="481"/>
    </row>
    <row r="6" spans="1:15" s="258" customFormat="1" ht="13.5" customHeight="1">
      <c r="A6" s="762" t="s">
        <v>364</v>
      </c>
      <c r="B6" s="763">
        <v>1830903365.76</v>
      </c>
      <c r="C6" s="763">
        <f>+'Resumen '!E90</f>
        <v>464769064.64999998</v>
      </c>
      <c r="D6" s="764">
        <f t="shared" ref="D6:D8" si="0">SUM(B6:C6)</f>
        <v>2295672430.4099998</v>
      </c>
      <c r="E6" s="481"/>
      <c r="F6" s="481"/>
      <c r="G6" s="481"/>
      <c r="H6" s="481"/>
      <c r="I6" s="481"/>
      <c r="J6" s="481"/>
      <c r="K6" s="481"/>
      <c r="L6" s="481"/>
      <c r="M6" s="481"/>
      <c r="N6" s="481"/>
      <c r="O6" s="481"/>
    </row>
    <row r="7" spans="1:15" s="258" customFormat="1" ht="13.5" customHeight="1">
      <c r="A7" s="762" t="s">
        <v>367</v>
      </c>
      <c r="B7" s="763">
        <v>4633981927.1999998</v>
      </c>
      <c r="C7" s="763">
        <f>+'Resumen '!E91</f>
        <v>1193855389.8299999</v>
      </c>
      <c r="D7" s="764">
        <f t="shared" si="0"/>
        <v>5827837317.0299997</v>
      </c>
      <c r="E7" s="481"/>
      <c r="F7" s="481"/>
      <c r="G7" s="481"/>
      <c r="H7" s="481"/>
      <c r="I7" s="481"/>
      <c r="J7" s="481"/>
      <c r="K7" s="481"/>
      <c r="L7" s="481"/>
      <c r="M7" s="481"/>
      <c r="N7" s="481"/>
      <c r="O7" s="481"/>
    </row>
    <row r="8" spans="1:15" s="258" customFormat="1" ht="13.5" customHeight="1">
      <c r="A8" s="762" t="s">
        <v>370</v>
      </c>
      <c r="B8" s="763">
        <v>664453531.90999997</v>
      </c>
      <c r="C8" s="763">
        <f>+'Resumen '!E92</f>
        <v>171065009.96000001</v>
      </c>
      <c r="D8" s="764">
        <f t="shared" si="0"/>
        <v>835518541.87</v>
      </c>
      <c r="E8" s="481"/>
      <c r="F8" s="481"/>
      <c r="G8" s="481"/>
      <c r="H8" s="481"/>
      <c r="I8" s="481"/>
      <c r="J8" s="481"/>
      <c r="K8" s="481"/>
      <c r="L8" s="481"/>
      <c r="M8" s="481"/>
      <c r="N8" s="481"/>
      <c r="O8" s="481"/>
    </row>
    <row r="9" spans="1:15" s="258" customFormat="1" ht="18">
      <c r="A9" s="765" t="s">
        <v>377</v>
      </c>
      <c r="B9" s="766">
        <f>SUM(B5:B8)</f>
        <v>102919184835.90999</v>
      </c>
      <c r="C9" s="766">
        <f>SUM(C5:C8)</f>
        <v>26158427537.269997</v>
      </c>
      <c r="D9" s="766">
        <f>SUM(D5:D8)</f>
        <v>129077612373.17999</v>
      </c>
      <c r="E9" s="481"/>
      <c r="F9" s="481"/>
      <c r="G9" s="481"/>
      <c r="H9" s="481"/>
      <c r="I9" s="481"/>
      <c r="J9" s="481"/>
      <c r="K9" s="481"/>
      <c r="L9" s="481"/>
      <c r="M9" s="481"/>
      <c r="N9" s="481"/>
      <c r="O9" s="481"/>
    </row>
    <row r="10" spans="1:15">
      <c r="A10" s="1531" t="s">
        <v>732</v>
      </c>
      <c r="B10" s="1531"/>
      <c r="C10" s="1531"/>
      <c r="D10" s="1531"/>
      <c r="E10" s="481"/>
      <c r="F10" s="481"/>
      <c r="G10" s="481"/>
      <c r="H10" s="481"/>
      <c r="I10" s="481"/>
      <c r="J10" s="481"/>
      <c r="K10" s="481"/>
      <c r="L10" s="481"/>
      <c r="M10" s="481"/>
      <c r="N10" s="481"/>
      <c r="O10" s="481"/>
    </row>
    <row r="14" spans="1:15" ht="20.25">
      <c r="D14" s="263"/>
      <c r="E14" s="263"/>
      <c r="F14" s="263"/>
      <c r="G14" s="263"/>
      <c r="H14" s="263"/>
      <c r="I14" s="263"/>
      <c r="J14" s="263"/>
      <c r="K14" s="263"/>
      <c r="L14" s="263"/>
      <c r="M14" s="263"/>
      <c r="N14" s="263"/>
      <c r="O14" s="263"/>
    </row>
    <row r="15" spans="1:15">
      <c r="D15" s="268"/>
      <c r="E15" s="268"/>
      <c r="F15" s="268"/>
      <c r="G15" s="268"/>
      <c r="H15" s="268"/>
      <c r="I15" s="268"/>
      <c r="J15" s="268"/>
      <c r="K15" s="268"/>
      <c r="L15" s="268"/>
      <c r="M15" s="268"/>
      <c r="N15" s="268"/>
      <c r="O15" s="268"/>
    </row>
    <row r="16" spans="1:15">
      <c r="D16" s="268"/>
      <c r="E16" s="268"/>
      <c r="F16" s="268"/>
      <c r="G16" s="268"/>
      <c r="H16" s="268"/>
      <c r="I16" s="268"/>
      <c r="J16" s="268"/>
      <c r="K16" s="268"/>
      <c r="L16" s="268"/>
      <c r="M16" s="268"/>
      <c r="N16" s="268"/>
      <c r="O16" s="268"/>
    </row>
    <row r="17" spans="2:15">
      <c r="D17" s="268"/>
      <c r="E17" s="268"/>
      <c r="F17" s="268"/>
      <c r="G17" s="268"/>
      <c r="H17" s="268"/>
      <c r="I17" s="268"/>
      <c r="J17" s="268"/>
      <c r="K17" s="268"/>
      <c r="L17" s="268"/>
      <c r="M17" s="268"/>
      <c r="N17" s="268"/>
      <c r="O17" s="268"/>
    </row>
    <row r="18" spans="2:15">
      <c r="D18" s="268"/>
      <c r="E18" s="268"/>
      <c r="F18" s="268"/>
      <c r="G18" s="268"/>
      <c r="H18" s="268"/>
      <c r="I18" s="268"/>
      <c r="J18" s="268"/>
      <c r="K18" s="268"/>
      <c r="L18" s="268"/>
      <c r="M18" s="268"/>
      <c r="N18" s="268"/>
      <c r="O18" s="268"/>
    </row>
    <row r="19" spans="2:15">
      <c r="B19" s="268"/>
      <c r="C19" s="268"/>
      <c r="D19" s="268"/>
      <c r="E19" s="268"/>
      <c r="F19" s="268"/>
      <c r="G19" s="268"/>
      <c r="H19" s="268"/>
      <c r="I19" s="268"/>
      <c r="J19" s="268"/>
      <c r="K19" s="268"/>
      <c r="L19" s="268"/>
      <c r="M19" s="268"/>
      <c r="N19" s="268"/>
      <c r="O19" s="268"/>
    </row>
    <row r="20" spans="2:15">
      <c r="B20" s="268"/>
      <c r="C20" s="268"/>
      <c r="D20" s="268"/>
      <c r="E20" s="268"/>
      <c r="F20" s="268"/>
      <c r="G20" s="268"/>
      <c r="H20" s="268"/>
      <c r="I20" s="268"/>
      <c r="J20" s="268"/>
      <c r="K20" s="268"/>
      <c r="L20" s="268"/>
      <c r="M20" s="268"/>
      <c r="N20" s="268"/>
      <c r="O20" s="268"/>
    </row>
    <row r="21" spans="2:15">
      <c r="B21" s="268"/>
      <c r="C21" s="268"/>
      <c r="D21" s="268"/>
      <c r="E21" s="268"/>
      <c r="F21" s="268"/>
      <c r="G21" s="268"/>
      <c r="H21" s="268"/>
      <c r="I21" s="268"/>
      <c r="J21" s="268"/>
      <c r="K21" s="268"/>
      <c r="L21" s="268"/>
      <c r="M21" s="268"/>
      <c r="N21" s="268"/>
      <c r="O21" s="268"/>
    </row>
    <row r="22" spans="2:15">
      <c r="B22" s="268"/>
      <c r="C22" s="268"/>
      <c r="D22" s="268"/>
      <c r="E22" s="268"/>
      <c r="F22" s="268"/>
      <c r="G22" s="268"/>
      <c r="H22" s="268"/>
      <c r="I22" s="268"/>
      <c r="J22" s="268"/>
      <c r="K22" s="268"/>
      <c r="L22" s="268"/>
      <c r="M22" s="268"/>
      <c r="N22" s="268"/>
      <c r="O22" s="268"/>
    </row>
    <row r="23" spans="2:15">
      <c r="B23" s="268"/>
      <c r="C23" s="268"/>
      <c r="D23" s="268"/>
      <c r="E23" s="268"/>
      <c r="F23" s="268"/>
      <c r="G23" s="268"/>
      <c r="H23" s="268"/>
      <c r="I23" s="268"/>
      <c r="J23" s="268"/>
      <c r="K23" s="268"/>
      <c r="L23" s="268"/>
      <c r="M23" s="268"/>
      <c r="N23" s="268"/>
      <c r="O23" s="268"/>
    </row>
    <row r="24" spans="2:15">
      <c r="B24" s="268"/>
      <c r="C24" s="268"/>
      <c r="D24" s="268"/>
      <c r="E24" s="268"/>
      <c r="F24" s="268"/>
      <c r="G24" s="268"/>
      <c r="H24" s="268"/>
      <c r="I24" s="268"/>
      <c r="J24" s="268"/>
      <c r="K24" s="268"/>
      <c r="L24" s="268"/>
      <c r="M24" s="268"/>
      <c r="N24" s="268"/>
      <c r="O24" s="268"/>
    </row>
    <row r="25" spans="2:15">
      <c r="B25" s="268"/>
      <c r="C25" s="268"/>
      <c r="D25" s="268"/>
      <c r="E25" s="268"/>
      <c r="F25" s="268"/>
      <c r="G25" s="268"/>
      <c r="H25" s="268"/>
      <c r="I25" s="268"/>
      <c r="J25" s="268"/>
      <c r="K25" s="268"/>
      <c r="L25" s="268"/>
      <c r="M25" s="268"/>
      <c r="N25" s="268"/>
      <c r="O25" s="268"/>
    </row>
    <row r="26" spans="2:15">
      <c r="B26" s="268"/>
      <c r="C26" s="268"/>
      <c r="D26" s="268"/>
      <c r="E26" s="268"/>
      <c r="F26" s="268"/>
      <c r="G26" s="268"/>
      <c r="H26" s="268"/>
      <c r="I26" s="268"/>
      <c r="J26" s="268"/>
      <c r="K26" s="268"/>
      <c r="L26" s="268"/>
      <c r="M26" s="268"/>
      <c r="N26" s="268"/>
      <c r="O26" s="268"/>
    </row>
    <row r="27" spans="2:15">
      <c r="B27" s="268"/>
      <c r="C27" s="268"/>
      <c r="D27" s="268"/>
      <c r="E27" s="268"/>
      <c r="F27" s="268"/>
      <c r="G27" s="268"/>
      <c r="H27" s="268"/>
      <c r="I27" s="268"/>
      <c r="J27" s="268"/>
      <c r="K27" s="268"/>
      <c r="L27" s="268"/>
      <c r="M27" s="268"/>
      <c r="N27" s="268"/>
      <c r="O27" s="268"/>
    </row>
    <row r="28" spans="2:15">
      <c r="B28" s="268"/>
      <c r="C28" s="268"/>
      <c r="D28" s="268"/>
      <c r="E28" s="268"/>
      <c r="F28" s="268"/>
      <c r="G28" s="268"/>
      <c r="H28" s="268"/>
      <c r="I28" s="268"/>
      <c r="J28" s="268"/>
      <c r="K28" s="268"/>
      <c r="L28" s="268"/>
      <c r="M28" s="268"/>
      <c r="N28" s="268"/>
      <c r="O28" s="268"/>
    </row>
    <row r="29" spans="2:15">
      <c r="B29" s="268"/>
      <c r="C29" s="268"/>
      <c r="D29" s="268"/>
      <c r="E29" s="268"/>
      <c r="F29" s="268"/>
      <c r="G29" s="268"/>
      <c r="H29" s="268"/>
      <c r="I29" s="268"/>
      <c r="J29" s="268"/>
      <c r="K29" s="268"/>
      <c r="L29" s="268"/>
      <c r="M29" s="268"/>
      <c r="N29" s="268"/>
      <c r="O29" s="268"/>
    </row>
    <row r="30" spans="2:15">
      <c r="B30" s="268"/>
      <c r="C30" s="268"/>
      <c r="D30" s="268"/>
      <c r="E30" s="268"/>
      <c r="F30" s="268"/>
      <c r="G30" s="268"/>
      <c r="H30" s="268"/>
      <c r="I30" s="268"/>
      <c r="J30" s="268"/>
      <c r="K30" s="268"/>
      <c r="L30" s="268"/>
      <c r="M30" s="268"/>
      <c r="N30" s="268"/>
      <c r="O30" s="268"/>
    </row>
    <row r="31" spans="2:15">
      <c r="B31" s="268"/>
      <c r="C31" s="268"/>
      <c r="D31" s="268"/>
      <c r="E31" s="268"/>
      <c r="F31" s="268"/>
      <c r="G31" s="268"/>
      <c r="H31" s="268"/>
      <c r="I31" s="268"/>
      <c r="J31" s="268"/>
      <c r="K31" s="268"/>
      <c r="L31" s="268"/>
      <c r="M31" s="268"/>
      <c r="N31" s="268"/>
      <c r="O31" s="268"/>
    </row>
  </sheetData>
  <mergeCells count="3">
    <mergeCell ref="A10:D10"/>
    <mergeCell ref="A2:M2"/>
    <mergeCell ref="A1:M1"/>
  </mergeCells>
  <conditionalFormatting sqref="B9:D9 B5:C8">
    <cfRule type="cellIs" dxfId="311" priority="2" operator="equal">
      <formula>0</formula>
    </cfRule>
  </conditionalFormatting>
  <pageMargins left="0.70866141732283472" right="0.70866141732283472" top="0.74803149606299213" bottom="0.74803149606299213" header="0.31496062992125984" footer="0.31496062992125984"/>
  <pageSetup paperSize="119" scale="70"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J69"/>
  <sheetViews>
    <sheetView showGridLines="0" view="pageBreakPreview" zoomScale="70" zoomScaleNormal="100" zoomScaleSheetLayoutView="70" workbookViewId="0">
      <selection activeCell="I17" sqref="I17"/>
    </sheetView>
  </sheetViews>
  <sheetFormatPr baseColWidth="10" defaultColWidth="11.5703125" defaultRowHeight="14.25"/>
  <cols>
    <col min="1" max="1" width="5.28515625" style="316" customWidth="1"/>
    <col min="2" max="2" width="40" style="253" customWidth="1"/>
    <col min="3" max="3" width="24.85546875" style="282" customWidth="1"/>
    <col min="4" max="4" width="26" style="282" customWidth="1"/>
    <col min="5" max="5" width="26.42578125" style="282" customWidth="1"/>
    <col min="6" max="6" width="28" style="282" customWidth="1"/>
    <col min="7" max="10" width="14.28515625" style="315" customWidth="1"/>
    <col min="11" max="16384" width="11.5703125" style="253"/>
  </cols>
  <sheetData>
    <row r="1" spans="1:10" s="437" customFormat="1" ht="54" customHeight="1">
      <c r="A1" s="1534" t="s">
        <v>733</v>
      </c>
      <c r="B1" s="1534"/>
      <c r="C1" s="1534"/>
      <c r="D1" s="1534"/>
      <c r="E1" s="1534"/>
      <c r="F1" s="1534"/>
      <c r="G1" s="1534"/>
      <c r="H1" s="1534"/>
      <c r="I1" s="1534"/>
      <c r="J1" s="1534"/>
    </row>
    <row r="2" spans="1:10" s="437" customFormat="1" ht="21.75" customHeight="1">
      <c r="A2" s="1534" t="s">
        <v>944</v>
      </c>
      <c r="B2" s="1534"/>
      <c r="C2" s="1534"/>
      <c r="D2" s="1534"/>
      <c r="E2" s="1534"/>
      <c r="F2" s="1534"/>
      <c r="G2" s="1534"/>
      <c r="H2" s="1534"/>
      <c r="I2" s="1534"/>
      <c r="J2" s="1534"/>
    </row>
    <row r="3" spans="1:10" ht="15.75" customHeight="1">
      <c r="B3" s="317"/>
      <c r="C3" s="317"/>
      <c r="D3" s="317"/>
      <c r="E3" s="317"/>
      <c r="F3" s="317"/>
    </row>
    <row r="4" spans="1:10" s="429" customFormat="1" ht="34.5" customHeight="1">
      <c r="A4" s="459" t="s">
        <v>4</v>
      </c>
      <c r="B4" s="460" t="s">
        <v>312</v>
      </c>
      <c r="C4" s="726" t="s">
        <v>943</v>
      </c>
      <c r="D4" s="726" t="s">
        <v>942</v>
      </c>
      <c r="E4" s="727" t="s">
        <v>587</v>
      </c>
      <c r="F4" s="727" t="s">
        <v>734</v>
      </c>
      <c r="G4" s="428"/>
      <c r="H4" s="428"/>
      <c r="I4" s="428"/>
      <c r="J4" s="428"/>
    </row>
    <row r="5" spans="1:10" ht="15.75">
      <c r="A5" s="728">
        <v>1</v>
      </c>
      <c r="B5" s="729" t="s">
        <v>313</v>
      </c>
      <c r="C5" s="730">
        <f>SUM(D5:F5)</f>
        <v>77020405527.299988</v>
      </c>
      <c r="D5" s="1045">
        <f>+'Resumen '!M72</f>
        <v>5935086637.1000004</v>
      </c>
      <c r="E5" s="1045">
        <v>24482522096.279999</v>
      </c>
      <c r="F5" s="1045">
        <v>46602796793.919998</v>
      </c>
    </row>
    <row r="6" spans="1:10" ht="15.75">
      <c r="A6" s="728">
        <v>2</v>
      </c>
      <c r="B6" s="729" t="s">
        <v>314</v>
      </c>
      <c r="C6" s="730">
        <f t="shared" ref="C6:C29" si="0">SUM(D6:F6)</f>
        <v>97957682475.389999</v>
      </c>
      <c r="D6" s="1045">
        <f>+'Resumen '!M73</f>
        <v>9134930033.1399994</v>
      </c>
      <c r="E6" s="1045">
        <v>35199822304.790001</v>
      </c>
      <c r="F6" s="1045">
        <v>53622930137.459999</v>
      </c>
    </row>
    <row r="7" spans="1:10" ht="15.75">
      <c r="A7" s="728">
        <v>3</v>
      </c>
      <c r="B7" s="729" t="s">
        <v>735</v>
      </c>
      <c r="C7" s="730">
        <f t="shared" si="0"/>
        <v>33236839639.470001</v>
      </c>
      <c r="D7" s="1045">
        <f>+'Resumen '!M74</f>
        <v>2528408977.4099998</v>
      </c>
      <c r="E7" s="1045">
        <v>10412115667.92</v>
      </c>
      <c r="F7" s="1045">
        <v>20296314994.139999</v>
      </c>
    </row>
    <row r="8" spans="1:10" ht="15.75">
      <c r="A8" s="728">
        <v>1</v>
      </c>
      <c r="B8" s="729" t="s">
        <v>320</v>
      </c>
      <c r="C8" s="730">
        <f t="shared" si="0"/>
        <v>17665160380.849998</v>
      </c>
      <c r="D8" s="1045">
        <f>+'Resumen '!M75</f>
        <v>1339699684.6700001</v>
      </c>
      <c r="E8" s="1045">
        <v>5465473145.6099997</v>
      </c>
      <c r="F8" s="1045">
        <v>10859987550.57</v>
      </c>
    </row>
    <row r="9" spans="1:10" ht="15.75">
      <c r="A9" s="728">
        <v>1</v>
      </c>
      <c r="B9" s="729" t="s">
        <v>323</v>
      </c>
      <c r="C9" s="730">
        <f t="shared" si="0"/>
        <v>9007784670.5</v>
      </c>
      <c r="D9" s="1045">
        <f>+'Resumen '!M76</f>
        <v>731041319.98000002</v>
      </c>
      <c r="E9" s="1045">
        <v>2962690093.1900001</v>
      </c>
      <c r="F9" s="1045">
        <v>5314053257.3299999</v>
      </c>
    </row>
    <row r="10" spans="1:10" ht="15.75">
      <c r="A10" s="728">
        <v>1</v>
      </c>
      <c r="B10" s="729" t="s">
        <v>326</v>
      </c>
      <c r="C10" s="730">
        <f t="shared" si="0"/>
        <v>16588657327.700001</v>
      </c>
      <c r="D10" s="1045">
        <f>+'Resumen '!M77</f>
        <v>1707192994.05</v>
      </c>
      <c r="E10" s="1045">
        <v>6153877282.9099998</v>
      </c>
      <c r="F10" s="1045">
        <v>8727587050.7399998</v>
      </c>
    </row>
    <row r="11" spans="1:10" ht="14.25" customHeight="1">
      <c r="A11" s="728">
        <v>1</v>
      </c>
      <c r="B11" s="729" t="s">
        <v>332</v>
      </c>
      <c r="C11" s="730">
        <f t="shared" si="0"/>
        <v>5242497309.9200001</v>
      </c>
      <c r="D11" s="1045">
        <f>+'Resumen '!M79</f>
        <v>428446621.41000003</v>
      </c>
      <c r="E11" s="1045">
        <v>1739355840.46</v>
      </c>
      <c r="F11" s="1045">
        <v>3074694848.0500002</v>
      </c>
    </row>
    <row r="12" spans="1:10" ht="15.75">
      <c r="A12" s="728">
        <v>1</v>
      </c>
      <c r="B12" s="729" t="s">
        <v>335</v>
      </c>
      <c r="C12" s="730">
        <f t="shared" si="0"/>
        <v>5066364177.4099998</v>
      </c>
      <c r="D12" s="1045">
        <f>+'Resumen '!M80</f>
        <v>399334431.57999998</v>
      </c>
      <c r="E12" s="1045">
        <v>1693922348.0699999</v>
      </c>
      <c r="F12" s="1045">
        <v>2973107397.7600002</v>
      </c>
    </row>
    <row r="13" spans="1:10" ht="15.75">
      <c r="A13" s="728">
        <v>1</v>
      </c>
      <c r="B13" s="729" t="s">
        <v>338</v>
      </c>
      <c r="C13" s="730">
        <f t="shared" si="0"/>
        <v>5896410080.3600006</v>
      </c>
      <c r="D13" s="1045">
        <f>+'Resumen '!M81</f>
        <v>592040277.62</v>
      </c>
      <c r="E13" s="1045">
        <v>2200196901.3800001</v>
      </c>
      <c r="F13" s="1045">
        <v>3104172901.3600001</v>
      </c>
    </row>
    <row r="14" spans="1:10" ht="15.75">
      <c r="A14" s="728">
        <v>1</v>
      </c>
      <c r="B14" s="729" t="s">
        <v>341</v>
      </c>
      <c r="C14" s="730">
        <f t="shared" si="0"/>
        <v>6325924291.8899994</v>
      </c>
      <c r="D14" s="1045">
        <f>+'Resumen '!M82</f>
        <v>572938509.37</v>
      </c>
      <c r="E14" s="1045">
        <v>2245322609.54</v>
      </c>
      <c r="F14" s="1045">
        <v>3507663172.98</v>
      </c>
    </row>
    <row r="15" spans="1:10" ht="15.75">
      <c r="A15" s="728">
        <v>1</v>
      </c>
      <c r="B15" s="729" t="s">
        <v>342</v>
      </c>
      <c r="C15" s="730">
        <f t="shared" si="0"/>
        <v>3380092009.8800001</v>
      </c>
      <c r="D15" s="1045">
        <f>+'Resumen '!M83</f>
        <v>423335274.74000001</v>
      </c>
      <c r="E15" s="1045">
        <v>1226177540.3499999</v>
      </c>
      <c r="F15" s="1045">
        <v>1730579194.79</v>
      </c>
    </row>
    <row r="16" spans="1:10" ht="15.75">
      <c r="A16" s="728">
        <v>1</v>
      </c>
      <c r="B16" s="729" t="s">
        <v>346</v>
      </c>
      <c r="C16" s="730">
        <f t="shared" si="0"/>
        <v>1706305199.21</v>
      </c>
      <c r="D16" s="1045">
        <f>+'Resumen '!M84</f>
        <v>107652330.05</v>
      </c>
      <c r="E16" s="1045">
        <v>479762758.66000003</v>
      </c>
      <c r="F16" s="1045">
        <v>1118890110.5</v>
      </c>
    </row>
    <row r="17" spans="1:10" ht="15.75">
      <c r="A17" s="728">
        <v>1</v>
      </c>
      <c r="B17" s="729" t="s">
        <v>349</v>
      </c>
      <c r="C17" s="730">
        <f t="shared" si="0"/>
        <v>1575192876.8800001</v>
      </c>
      <c r="D17" s="1045">
        <f>+'Resumen '!M85</f>
        <v>127954290.84999999</v>
      </c>
      <c r="E17" s="1045">
        <v>491802475.07999998</v>
      </c>
      <c r="F17" s="1045">
        <v>955436110.95000005</v>
      </c>
    </row>
    <row r="18" spans="1:10" ht="15.75">
      <c r="A18" s="728">
        <v>1</v>
      </c>
      <c r="B18" s="729" t="s">
        <v>351</v>
      </c>
      <c r="C18" s="730">
        <f t="shared" si="0"/>
        <v>2486574988.6599998</v>
      </c>
      <c r="D18" s="1045">
        <f>+'Resumen '!M86</f>
        <v>264105282.58000001</v>
      </c>
      <c r="E18" s="1045">
        <v>899820579.77999997</v>
      </c>
      <c r="F18" s="1045">
        <v>1322649126.3</v>
      </c>
    </row>
    <row r="19" spans="1:10" ht="15.75">
      <c r="A19" s="728">
        <v>1</v>
      </c>
      <c r="B19" s="729" t="s">
        <v>354</v>
      </c>
      <c r="C19" s="730">
        <f t="shared" si="0"/>
        <v>2301544782.5999999</v>
      </c>
      <c r="D19" s="1045">
        <f>+'Resumen '!M87</f>
        <v>191910876.22999999</v>
      </c>
      <c r="E19" s="1045">
        <v>775731877.67999995</v>
      </c>
      <c r="F19" s="1045">
        <v>1333902028.6900001</v>
      </c>
    </row>
    <row r="20" spans="1:10" ht="15.75">
      <c r="A20" s="728">
        <v>1</v>
      </c>
      <c r="B20" s="729" t="s">
        <v>362</v>
      </c>
      <c r="C20" s="730">
        <f t="shared" si="0"/>
        <v>2786110014.8299999</v>
      </c>
      <c r="D20" s="1045">
        <f>+'Resumen '!M89</f>
        <v>269808292.36000001</v>
      </c>
      <c r="E20" s="1045">
        <v>1033992766.58</v>
      </c>
      <c r="F20" s="1045">
        <v>1482308955.8899999</v>
      </c>
      <c r="G20" s="318"/>
      <c r="H20" s="318"/>
      <c r="I20" s="318"/>
      <c r="J20" s="318"/>
    </row>
    <row r="21" spans="1:10" ht="15.75">
      <c r="A21" s="728">
        <v>1</v>
      </c>
      <c r="B21" s="729" t="s">
        <v>372</v>
      </c>
      <c r="C21" s="730">
        <f t="shared" si="0"/>
        <v>472100811.63999999</v>
      </c>
      <c r="D21" s="1045">
        <f>+'Resumen '!M92</f>
        <v>39621304.340000004</v>
      </c>
      <c r="E21" s="1045">
        <v>158163088.52000001</v>
      </c>
      <c r="F21" s="1045">
        <v>274316418.77999997</v>
      </c>
    </row>
    <row r="22" spans="1:10" ht="15.75" hidden="1">
      <c r="A22" s="728">
        <v>22</v>
      </c>
      <c r="B22" s="729" t="s">
        <v>374</v>
      </c>
      <c r="C22" s="730">
        <f t="shared" si="0"/>
        <v>0</v>
      </c>
      <c r="D22" s="1045">
        <f>+'Resumen '!M93</f>
        <v>0</v>
      </c>
      <c r="E22" s="986">
        <v>0</v>
      </c>
      <c r="F22" s="986">
        <v>0</v>
      </c>
    </row>
    <row r="23" spans="1:10" ht="15.75" hidden="1">
      <c r="A23" s="728">
        <v>23</v>
      </c>
      <c r="B23" s="729" t="s">
        <v>376</v>
      </c>
      <c r="C23" s="730">
        <f t="shared" si="0"/>
        <v>0</v>
      </c>
      <c r="D23" s="1045">
        <f>+'Resumen '!M94</f>
        <v>0</v>
      </c>
      <c r="E23" s="986">
        <v>0</v>
      </c>
      <c r="F23" s="986">
        <v>0</v>
      </c>
    </row>
    <row r="24" spans="1:10" ht="15.75" hidden="1">
      <c r="A24" s="728">
        <v>24</v>
      </c>
      <c r="B24" s="729" t="s">
        <v>378</v>
      </c>
      <c r="C24" s="730">
        <f t="shared" si="0"/>
        <v>0</v>
      </c>
      <c r="D24" s="1045">
        <f>+'Resumen '!M95</f>
        <v>0</v>
      </c>
      <c r="E24" s="986">
        <v>0</v>
      </c>
      <c r="F24" s="986">
        <v>0</v>
      </c>
    </row>
    <row r="25" spans="1:10" ht="15.75" hidden="1">
      <c r="A25" s="728">
        <v>25</v>
      </c>
      <c r="B25" s="729" t="s">
        <v>380</v>
      </c>
      <c r="C25" s="730">
        <f t="shared" si="0"/>
        <v>0</v>
      </c>
      <c r="D25" s="1045">
        <f>+'Resumen '!M96</f>
        <v>0</v>
      </c>
      <c r="E25" s="986">
        <v>0</v>
      </c>
      <c r="F25" s="986">
        <v>0</v>
      </c>
    </row>
    <row r="26" spans="1:10" ht="15.75" hidden="1">
      <c r="A26" s="728">
        <v>26</v>
      </c>
      <c r="B26" s="729" t="s">
        <v>382</v>
      </c>
      <c r="C26" s="730">
        <f t="shared" si="0"/>
        <v>0</v>
      </c>
      <c r="D26" s="1045">
        <f>+'Resumen '!M97</f>
        <v>0</v>
      </c>
      <c r="E26" s="986">
        <v>0</v>
      </c>
      <c r="F26" s="986">
        <v>0</v>
      </c>
    </row>
    <row r="27" spans="1:10" ht="15.75" hidden="1">
      <c r="A27" s="728">
        <v>27</v>
      </c>
      <c r="B27" s="729" t="s">
        <v>384</v>
      </c>
      <c r="C27" s="730">
        <f t="shared" si="0"/>
        <v>0</v>
      </c>
      <c r="D27" s="1045">
        <f>+'Resumen '!M98</f>
        <v>0</v>
      </c>
      <c r="E27" s="986">
        <v>0</v>
      </c>
      <c r="F27" s="986">
        <v>0</v>
      </c>
    </row>
    <row r="28" spans="1:10" ht="15.75" hidden="1">
      <c r="A28" s="728">
        <v>28</v>
      </c>
      <c r="B28" s="729" t="s">
        <v>387</v>
      </c>
      <c r="C28" s="730">
        <f t="shared" si="0"/>
        <v>0</v>
      </c>
      <c r="D28" s="1045">
        <f>+'Resumen '!M99</f>
        <v>0</v>
      </c>
      <c r="E28" s="986">
        <v>0</v>
      </c>
      <c r="F28" s="986">
        <v>0</v>
      </c>
    </row>
    <row r="29" spans="1:10" ht="15.75" hidden="1">
      <c r="A29" s="728">
        <v>29</v>
      </c>
      <c r="B29" s="729" t="s">
        <v>389</v>
      </c>
      <c r="C29" s="730">
        <f t="shared" si="0"/>
        <v>0</v>
      </c>
      <c r="D29" s="1045">
        <f>+'Resumen '!M100</f>
        <v>0</v>
      </c>
      <c r="E29" s="986">
        <v>0</v>
      </c>
      <c r="F29" s="986">
        <v>0</v>
      </c>
    </row>
    <row r="30" spans="1:10" s="319" customFormat="1" ht="18" customHeight="1">
      <c r="A30" s="731" t="s">
        <v>185</v>
      </c>
      <c r="B30" s="732" t="s">
        <v>185</v>
      </c>
      <c r="C30" s="733">
        <f>SUM(C5:C29)</f>
        <v>288715646564.49005</v>
      </c>
      <c r="D30" s="733">
        <f>SUM(D5:D29)</f>
        <v>24793507137.48</v>
      </c>
      <c r="E30" s="733">
        <f>SUM(E5:E29)</f>
        <v>97620749376.800034</v>
      </c>
      <c r="F30" s="733">
        <f>SUM(F5:F29)</f>
        <v>166301390050.21002</v>
      </c>
      <c r="G30" s="320"/>
      <c r="H30" s="320"/>
      <c r="I30" s="320"/>
      <c r="J30" s="320"/>
    </row>
    <row r="31" spans="1:10" ht="5.25" customHeight="1">
      <c r="A31" s="930"/>
      <c r="B31" s="931"/>
      <c r="C31" s="932"/>
      <c r="D31" s="932"/>
      <c r="E31" s="932"/>
      <c r="F31" s="932"/>
    </row>
    <row r="32" spans="1:10">
      <c r="C32" s="1154"/>
      <c r="D32" s="1154"/>
      <c r="E32" s="1154"/>
    </row>
    <row r="52" ht="42.75" customHeight="1"/>
    <row r="65" spans="2:2" ht="15">
      <c r="B65" s="267" t="s">
        <v>1</v>
      </c>
    </row>
    <row r="66" spans="2:2" ht="15">
      <c r="B66" s="267"/>
    </row>
    <row r="67" spans="2:2" ht="15">
      <c r="B67" s="267"/>
    </row>
    <row r="68" spans="2:2" ht="74.25" customHeight="1"/>
    <row r="69" spans="2:2" ht="74.25" customHeight="1"/>
  </sheetData>
  <sortState ref="B4:K32">
    <sortCondition descending="1" ref="C4:C32"/>
  </sortState>
  <mergeCells count="2">
    <mergeCell ref="A1:J1"/>
    <mergeCell ref="A2:J2"/>
  </mergeCells>
  <conditionalFormatting sqref="E22:F29">
    <cfRule type="cellIs" dxfId="302" priority="5" operator="equal">
      <formula>0</formula>
    </cfRule>
  </conditionalFormatting>
  <conditionalFormatting sqref="E22:F29">
    <cfRule type="cellIs" dxfId="301" priority="1" operator="equal">
      <formula>0</formula>
    </cfRule>
  </conditionalFormatting>
  <pageMargins left="0.70866141732283472" right="0.70866141732283472" top="0.74803149606299213" bottom="0.74803149606299213" header="0.31496062992125984" footer="0.31496062992125984"/>
  <pageSetup paperSize="119" scale="43" orientation="portrait"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G44"/>
  <sheetViews>
    <sheetView showGridLines="0" view="pageBreakPreview" zoomScale="55" zoomScaleNormal="85" zoomScaleSheetLayoutView="55" workbookViewId="0">
      <selection activeCell="B9" sqref="B9"/>
    </sheetView>
  </sheetViews>
  <sheetFormatPr baseColWidth="10" defaultColWidth="11.42578125" defaultRowHeight="15"/>
  <cols>
    <col min="1" max="1" width="86" style="20" bestFit="1" customWidth="1"/>
    <col min="2" max="2" width="41.140625" style="20" customWidth="1"/>
    <col min="3" max="3" width="34.140625" style="20" customWidth="1"/>
    <col min="4" max="4" width="21" style="20" customWidth="1"/>
    <col min="5" max="5" width="25" style="20" bestFit="1" customWidth="1"/>
    <col min="6" max="16384" width="11.42578125" style="20"/>
  </cols>
  <sheetData>
    <row r="1" spans="1:6" s="440" customFormat="1" ht="64.5" customHeight="1">
      <c r="A1" s="1535" t="s">
        <v>736</v>
      </c>
      <c r="B1" s="1535"/>
      <c r="C1" s="1535"/>
      <c r="D1" s="1535"/>
      <c r="E1" s="436"/>
      <c r="F1" s="436"/>
    </row>
    <row r="2" spans="1:6" s="440" customFormat="1" ht="19.5" customHeight="1">
      <c r="A2" s="1536" t="str">
        <f>+'Resumen '!O3</f>
        <v>Período: Marzo 2025</v>
      </c>
      <c r="B2" s="1536"/>
      <c r="C2" s="1536"/>
      <c r="D2" s="1536"/>
      <c r="E2" s="436"/>
      <c r="F2" s="436"/>
    </row>
    <row r="3" spans="1:6" ht="12" customHeight="1">
      <c r="E3"/>
      <c r="F3"/>
    </row>
    <row r="4" spans="1:6" s="419" customFormat="1" ht="24.75" customHeight="1">
      <c r="A4" s="734" t="s">
        <v>737</v>
      </c>
      <c r="B4" s="735" t="s">
        <v>726</v>
      </c>
      <c r="C4" s="736" t="s">
        <v>222</v>
      </c>
      <c r="D4" s="418"/>
    </row>
    <row r="5" spans="1:6" s="129" customFormat="1" ht="24.75" customHeight="1">
      <c r="A5" s="955" t="s">
        <v>738</v>
      </c>
      <c r="B5" s="1251">
        <v>1289918249.05</v>
      </c>
      <c r="C5" s="737">
        <f>+B5/$B$9</f>
        <v>0.57064714094922464</v>
      </c>
      <c r="D5" s="625"/>
    </row>
    <row r="6" spans="1:6" s="129" customFormat="1" ht="20.25">
      <c r="A6" s="956" t="s">
        <v>739</v>
      </c>
      <c r="B6" s="1251">
        <v>515529857.12</v>
      </c>
      <c r="C6" s="737">
        <f>+B6/$B$9</f>
        <v>0.22806533612200025</v>
      </c>
      <c r="D6" s="143"/>
      <c r="E6" s="128"/>
      <c r="F6" s="128"/>
    </row>
    <row r="7" spans="1:6" s="129" customFormat="1" ht="40.5">
      <c r="A7" s="958" t="s">
        <v>740</v>
      </c>
      <c r="B7" s="1251">
        <v>455000000</v>
      </c>
      <c r="C7" s="737">
        <f>+B7/$B$9</f>
        <v>0.20128752292877503</v>
      </c>
      <c r="D7" s="143"/>
      <c r="E7" s="128"/>
      <c r="F7" s="128"/>
    </row>
    <row r="8" spans="1:6" s="129" customFormat="1" ht="20.25" hidden="1">
      <c r="A8" s="956" t="s">
        <v>741</v>
      </c>
      <c r="B8" s="954"/>
      <c r="C8" s="737">
        <f>+B8/$B$9</f>
        <v>0</v>
      </c>
      <c r="D8" s="143"/>
      <c r="E8" s="128"/>
      <c r="F8" s="128"/>
    </row>
    <row r="9" spans="1:6" s="127" customFormat="1" ht="20.25">
      <c r="A9" s="957" t="s">
        <v>185</v>
      </c>
      <c r="B9" s="738">
        <f>SUM(B5:B8)</f>
        <v>2260448106.1700001</v>
      </c>
      <c r="C9" s="739">
        <f>SUM(C5:C8)</f>
        <v>0.99999999999999989</v>
      </c>
      <c r="D9" s="143"/>
      <c r="E9" s="128"/>
      <c r="F9" s="128"/>
    </row>
    <row r="10" spans="1:6" ht="23.25">
      <c r="A10" s="1123" t="s">
        <v>742</v>
      </c>
      <c r="B10" s="30"/>
      <c r="C10" s="30"/>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62"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K75"/>
  <sheetViews>
    <sheetView showGridLines="0" view="pageBreakPreview" zoomScale="55" zoomScaleNormal="85" zoomScaleSheetLayoutView="55" workbookViewId="0">
      <selection activeCell="J33" sqref="J33"/>
    </sheetView>
  </sheetViews>
  <sheetFormatPr baseColWidth="10" defaultColWidth="11.42578125" defaultRowHeight="14.25"/>
  <cols>
    <col min="1" max="1" width="76.28515625" style="321" customWidth="1"/>
    <col min="2" max="2" width="43.42578125" style="321" customWidth="1"/>
    <col min="3" max="3" width="29.42578125" style="321" customWidth="1"/>
    <col min="4" max="4" width="30.5703125" style="321" customWidth="1"/>
    <col min="5" max="5" width="40" style="321" customWidth="1"/>
    <col min="6" max="6" width="34.140625" style="321" customWidth="1"/>
    <col min="7" max="7" width="21" style="321" bestFit="1" customWidth="1"/>
    <col min="8" max="16384" width="11.42578125" style="321"/>
  </cols>
  <sheetData>
    <row r="1" spans="1:10" s="441" customFormat="1" ht="63" customHeight="1">
      <c r="A1" s="1537" t="s">
        <v>743</v>
      </c>
      <c r="B1" s="1537"/>
      <c r="C1" s="1537"/>
      <c r="D1" s="1537"/>
      <c r="E1" s="1537"/>
      <c r="F1" s="437"/>
      <c r="G1" s="437"/>
      <c r="H1" s="437"/>
      <c r="I1" s="437"/>
      <c r="J1" s="437"/>
    </row>
    <row r="2" spans="1:10" s="441" customFormat="1" ht="27" customHeight="1">
      <c r="A2" s="1537" t="str">
        <f>+'Resumen '!O3</f>
        <v>Período: Marzo 2025</v>
      </c>
      <c r="B2" s="1537"/>
      <c r="C2" s="1537"/>
      <c r="D2" s="1537"/>
      <c r="E2" s="1537"/>
      <c r="F2" s="437"/>
      <c r="G2" s="437"/>
      <c r="H2" s="437"/>
      <c r="I2" s="437"/>
      <c r="J2" s="437"/>
    </row>
    <row r="3" spans="1:10" ht="21.75" customHeight="1">
      <c r="A3" s="253"/>
      <c r="B3" s="253"/>
      <c r="C3" s="253"/>
      <c r="D3" s="253"/>
      <c r="E3" s="253"/>
      <c r="F3" s="253"/>
      <c r="G3" s="253"/>
      <c r="H3" s="253"/>
      <c r="I3" s="253"/>
      <c r="J3" s="253"/>
    </row>
    <row r="4" spans="1:10" s="594" customFormat="1" ht="23.25" customHeight="1">
      <c r="A4" s="592" t="s">
        <v>729</v>
      </c>
      <c r="B4" s="593" t="s">
        <v>726</v>
      </c>
      <c r="C4" s="593" t="s">
        <v>222</v>
      </c>
    </row>
    <row r="5" spans="1:10" s="597" customFormat="1" ht="23.25" customHeight="1">
      <c r="A5" s="595" t="s">
        <v>731</v>
      </c>
      <c r="B5" s="1252">
        <f>+'IV.2.7.INV_SFS x Entidad'!B9</f>
        <v>2260448106.1700001</v>
      </c>
      <c r="C5" s="596">
        <f t="shared" ref="C5:C10" si="0">+B5/$B$11</f>
        <v>0.26213286382552387</v>
      </c>
    </row>
    <row r="6" spans="1:10" s="597" customFormat="1" ht="23.25" customHeight="1">
      <c r="A6" s="595" t="s">
        <v>744</v>
      </c>
      <c r="B6" s="1252">
        <v>3968083737.5</v>
      </c>
      <c r="C6" s="596">
        <f t="shared" si="0"/>
        <v>0.46015882920345896</v>
      </c>
    </row>
    <row r="7" spans="1:10" s="597" customFormat="1" ht="23.25" customHeight="1">
      <c r="A7" s="595" t="s">
        <v>745</v>
      </c>
      <c r="B7" s="1252">
        <v>436028706.56</v>
      </c>
      <c r="C7" s="596">
        <f t="shared" si="0"/>
        <v>5.0564068800664559E-2</v>
      </c>
    </row>
    <row r="8" spans="1:10" s="597" customFormat="1" ht="23.25" customHeight="1">
      <c r="A8" s="595" t="s">
        <v>746</v>
      </c>
      <c r="B8" s="1252">
        <v>129499412.69</v>
      </c>
      <c r="C8" s="596">
        <f t="shared" si="0"/>
        <v>1.5017399346393193E-2</v>
      </c>
    </row>
    <row r="9" spans="1:10" s="597" customFormat="1" ht="23.25" customHeight="1">
      <c r="A9" s="595" t="s">
        <v>747</v>
      </c>
      <c r="B9" s="1253">
        <v>188524553.68000001</v>
      </c>
      <c r="C9" s="596">
        <f t="shared" si="0"/>
        <v>2.1862249800239618E-2</v>
      </c>
    </row>
    <row r="10" spans="1:10" s="597" customFormat="1" ht="23.25" customHeight="1">
      <c r="A10" s="595" t="s">
        <v>945</v>
      </c>
      <c r="B10" s="1253">
        <v>1640707020.3</v>
      </c>
      <c r="C10" s="596">
        <f t="shared" si="0"/>
        <v>0.19026458902371984</v>
      </c>
    </row>
    <row r="11" spans="1:10" s="597" customFormat="1" ht="23.25" customHeight="1">
      <c r="A11" s="598" t="s">
        <v>185</v>
      </c>
      <c r="B11" s="599">
        <f>SUM(B5:B10)</f>
        <v>8623291536.8999996</v>
      </c>
      <c r="C11" s="600">
        <f>SUM(C5:C10)</f>
        <v>1.0000000000000002</v>
      </c>
      <c r="G11" s="601"/>
    </row>
    <row r="12" spans="1:10" ht="23.25">
      <c r="A12" s="993" t="s">
        <v>392</v>
      </c>
      <c r="B12" s="994"/>
      <c r="C12" s="597"/>
      <c r="D12" s="597"/>
      <c r="E12" s="322"/>
    </row>
    <row r="13" spans="1:10">
      <c r="A13" s="322"/>
      <c r="B13" s="322"/>
      <c r="C13" s="322"/>
      <c r="D13" s="322"/>
      <c r="E13" s="322"/>
    </row>
    <row r="14" spans="1:10">
      <c r="B14" s="322"/>
      <c r="C14" s="322"/>
      <c r="D14" s="322"/>
      <c r="E14" s="322"/>
    </row>
    <row r="15" spans="1:10">
      <c r="B15" s="322"/>
      <c r="C15" s="322"/>
      <c r="D15" s="322"/>
      <c r="E15" s="322"/>
    </row>
    <row r="16" spans="1:10">
      <c r="B16" s="322"/>
      <c r="C16" s="322"/>
      <c r="D16" s="322"/>
      <c r="E16" s="322"/>
    </row>
    <row r="17" spans="2:11">
      <c r="B17" s="322"/>
      <c r="C17" s="322"/>
      <c r="D17" s="322"/>
      <c r="E17" s="322"/>
    </row>
    <row r="18" spans="2:11">
      <c r="B18" s="322"/>
      <c r="C18" s="322"/>
      <c r="D18" s="322"/>
      <c r="E18" s="322"/>
    </row>
    <row r="19" spans="2:11">
      <c r="B19" s="322"/>
      <c r="C19" s="322"/>
      <c r="D19" s="322"/>
      <c r="E19" s="322"/>
    </row>
    <row r="20" spans="2:11">
      <c r="B20" s="322"/>
      <c r="C20" s="322"/>
      <c r="D20" s="322"/>
      <c r="E20" s="322"/>
    </row>
    <row r="21" spans="2:11">
      <c r="B21" s="322"/>
      <c r="C21" s="322"/>
      <c r="D21" s="322"/>
      <c r="E21" s="322"/>
    </row>
    <row r="22" spans="2:11">
      <c r="B22" s="322"/>
      <c r="C22" s="322"/>
      <c r="D22" s="322"/>
      <c r="E22" s="322"/>
    </row>
    <row r="23" spans="2:11">
      <c r="B23" s="322"/>
      <c r="C23" s="322"/>
      <c r="D23" s="322"/>
      <c r="E23" s="322"/>
    </row>
    <row r="24" spans="2:11">
      <c r="B24" s="322"/>
      <c r="C24" s="322"/>
      <c r="D24" s="322"/>
      <c r="E24" s="322"/>
    </row>
    <row r="25" spans="2:11">
      <c r="B25" s="322"/>
      <c r="C25" s="322"/>
      <c r="D25" s="322"/>
      <c r="E25" s="322"/>
    </row>
    <row r="26" spans="2:11">
      <c r="B26" s="322"/>
      <c r="C26" s="322"/>
      <c r="D26" s="322"/>
      <c r="E26" s="322"/>
    </row>
    <row r="27" spans="2:11" ht="93.75" customHeight="1">
      <c r="B27" s="322"/>
      <c r="C27" s="322"/>
      <c r="D27" s="322"/>
      <c r="E27" s="322"/>
    </row>
    <row r="28" spans="2:11" ht="93.75" customHeight="1">
      <c r="B28" s="322"/>
      <c r="C28" s="322"/>
      <c r="D28" s="322"/>
      <c r="E28" s="322"/>
    </row>
    <row r="29" spans="2:11" ht="93.75" customHeight="1">
      <c r="B29" s="322"/>
      <c r="C29" s="322"/>
      <c r="D29" s="322"/>
      <c r="E29" s="322"/>
    </row>
    <row r="30" spans="2:11" ht="93.75" customHeight="1">
      <c r="B30" s="322"/>
      <c r="C30" s="322"/>
      <c r="D30" s="322"/>
      <c r="E30" s="322"/>
    </row>
    <row r="31" spans="2:11">
      <c r="H31" s="322"/>
      <c r="I31" s="322"/>
      <c r="J31" s="322"/>
      <c r="K31" s="322"/>
    </row>
    <row r="32" spans="2:11">
      <c r="H32" s="322"/>
      <c r="I32" s="322"/>
      <c r="J32" s="322"/>
      <c r="K32" s="322"/>
    </row>
    <row r="33" spans="2:11">
      <c r="H33" s="322"/>
      <c r="I33" s="322"/>
      <c r="J33" s="322"/>
      <c r="K33" s="322"/>
    </row>
    <row r="34" spans="2:11">
      <c r="H34" s="322"/>
      <c r="I34" s="322"/>
      <c r="J34" s="322"/>
      <c r="K34" s="322"/>
    </row>
    <row r="35" spans="2:11">
      <c r="H35" s="322"/>
      <c r="I35" s="322"/>
      <c r="J35" s="322"/>
      <c r="K35" s="322"/>
    </row>
    <row r="36" spans="2:11">
      <c r="H36" s="322"/>
      <c r="I36" s="322"/>
      <c r="J36" s="322"/>
      <c r="K36" s="322"/>
    </row>
    <row r="37" spans="2:11">
      <c r="B37" s="322"/>
      <c r="C37" s="322"/>
      <c r="D37" s="322"/>
      <c r="E37" s="322"/>
      <c r="H37" s="322"/>
    </row>
    <row r="38" spans="2:11" ht="27.75">
      <c r="B38" s="322"/>
      <c r="C38" s="322"/>
      <c r="D38" s="323"/>
      <c r="E38" s="323"/>
      <c r="H38" s="322"/>
    </row>
    <row r="39" spans="2:11">
      <c r="B39" s="322"/>
      <c r="C39" s="322"/>
      <c r="D39" s="322"/>
      <c r="E39" s="322"/>
      <c r="H39" s="322"/>
    </row>
    <row r="40" spans="2:11">
      <c r="B40" s="322"/>
      <c r="H40" s="322"/>
    </row>
    <row r="41" spans="2:11">
      <c r="B41" s="322"/>
      <c r="H41" s="322"/>
    </row>
    <row r="42" spans="2:11">
      <c r="B42" s="322"/>
    </row>
    <row r="43" spans="2:11">
      <c r="B43" s="322"/>
    </row>
    <row r="44" spans="2:11">
      <c r="B44" s="322"/>
    </row>
    <row r="45" spans="2:11">
      <c r="B45" s="322"/>
      <c r="C45" s="322"/>
      <c r="D45" s="322"/>
      <c r="E45" s="322"/>
    </row>
    <row r="46" spans="2:11">
      <c r="B46" s="322"/>
      <c r="C46" s="322"/>
      <c r="D46" s="322"/>
      <c r="E46" s="322"/>
    </row>
    <row r="47" spans="2:11">
      <c r="B47" s="322"/>
      <c r="C47" s="322"/>
      <c r="D47" s="322"/>
      <c r="E47" s="322"/>
    </row>
    <row r="48" spans="2:11">
      <c r="B48" s="322"/>
      <c r="C48" s="322"/>
      <c r="D48" s="322"/>
      <c r="E48" s="322"/>
    </row>
    <row r="49" spans="2:5">
      <c r="B49" s="322"/>
      <c r="C49" s="322"/>
      <c r="D49" s="322"/>
      <c r="E49" s="322"/>
    </row>
    <row r="50" spans="2:5">
      <c r="B50" s="322"/>
      <c r="C50" s="322"/>
      <c r="D50" s="322"/>
      <c r="E50" s="322"/>
    </row>
    <row r="51" spans="2:5">
      <c r="B51" s="322"/>
      <c r="C51" s="322"/>
      <c r="D51" s="322"/>
      <c r="E51" s="322"/>
    </row>
    <row r="52" spans="2:5">
      <c r="B52" s="322"/>
      <c r="C52" s="322"/>
      <c r="D52" s="322"/>
      <c r="E52" s="322"/>
    </row>
    <row r="53" spans="2:5">
      <c r="B53" s="322"/>
      <c r="C53" s="322"/>
      <c r="D53" s="322"/>
      <c r="E53" s="322"/>
    </row>
    <row r="54" spans="2:5">
      <c r="B54" s="322"/>
      <c r="C54" s="322"/>
      <c r="D54" s="322"/>
      <c r="E54" s="322"/>
    </row>
    <row r="55" spans="2:5">
      <c r="B55" s="322"/>
      <c r="C55" s="322"/>
      <c r="D55" s="322"/>
      <c r="E55" s="322"/>
    </row>
    <row r="56" spans="2:5">
      <c r="B56" s="322"/>
      <c r="C56" s="322"/>
      <c r="D56" s="322"/>
      <c r="E56" s="322"/>
    </row>
    <row r="57" spans="2:5">
      <c r="B57" s="322"/>
      <c r="C57" s="322"/>
      <c r="D57" s="322"/>
      <c r="E57" s="322"/>
    </row>
    <row r="58" spans="2:5">
      <c r="B58" s="322"/>
      <c r="C58" s="322"/>
      <c r="D58" s="322"/>
      <c r="E58" s="322"/>
    </row>
    <row r="59" spans="2:5">
      <c r="B59" s="322"/>
      <c r="C59" s="322"/>
      <c r="D59" s="322"/>
      <c r="E59" s="322"/>
    </row>
    <row r="60" spans="2:5">
      <c r="B60" s="322"/>
      <c r="C60" s="322"/>
      <c r="D60" s="322"/>
      <c r="E60" s="322"/>
    </row>
    <row r="61" spans="2:5">
      <c r="B61" s="322"/>
      <c r="C61" s="322"/>
      <c r="D61" s="322"/>
      <c r="E61" s="322"/>
    </row>
    <row r="62" spans="2:5">
      <c r="B62" s="322"/>
      <c r="C62" s="322"/>
      <c r="D62" s="322"/>
      <c r="E62" s="322"/>
    </row>
    <row r="63" spans="2:5">
      <c r="B63" s="322"/>
      <c r="C63" s="322"/>
      <c r="D63" s="322"/>
      <c r="E63" s="322"/>
    </row>
    <row r="64" spans="2:5">
      <c r="B64" s="322"/>
      <c r="C64" s="322"/>
      <c r="D64" s="322"/>
      <c r="E64" s="322"/>
    </row>
    <row r="65" spans="2:5">
      <c r="B65" s="322"/>
      <c r="C65" s="322"/>
      <c r="D65" s="322"/>
      <c r="E65" s="322"/>
    </row>
    <row r="66" spans="2:5">
      <c r="B66" s="322"/>
      <c r="C66" s="322"/>
      <c r="D66" s="322"/>
      <c r="E66" s="322"/>
    </row>
    <row r="67" spans="2:5">
      <c r="B67" s="322"/>
      <c r="C67" s="322"/>
      <c r="D67" s="322"/>
      <c r="E67" s="322"/>
    </row>
    <row r="68" spans="2:5">
      <c r="B68" s="322"/>
      <c r="C68" s="322"/>
      <c r="D68" s="322"/>
      <c r="E68" s="322"/>
    </row>
    <row r="69" spans="2:5">
      <c r="B69" s="322"/>
      <c r="C69" s="322"/>
      <c r="D69" s="322"/>
      <c r="E69" s="322"/>
    </row>
    <row r="70" spans="2:5">
      <c r="B70" s="322"/>
      <c r="C70" s="322"/>
      <c r="D70" s="322"/>
      <c r="E70" s="322"/>
    </row>
    <row r="71" spans="2:5">
      <c r="B71" s="322"/>
      <c r="C71" s="322"/>
      <c r="D71" s="322"/>
      <c r="E71" s="322"/>
    </row>
    <row r="72" spans="2:5">
      <c r="B72" s="322"/>
      <c r="C72" s="322"/>
      <c r="D72" s="322"/>
      <c r="E72" s="322"/>
    </row>
    <row r="73" spans="2:5">
      <c r="B73" s="322"/>
      <c r="C73" s="322"/>
      <c r="D73" s="322"/>
      <c r="E73" s="322"/>
    </row>
    <row r="74" spans="2:5">
      <c r="B74" s="322"/>
      <c r="C74" s="322"/>
      <c r="D74" s="322"/>
      <c r="E74" s="322"/>
    </row>
    <row r="75" spans="2:5">
      <c r="B75" s="322"/>
      <c r="C75" s="322"/>
      <c r="D75" s="322"/>
      <c r="E75" s="322"/>
    </row>
  </sheetData>
  <mergeCells count="2">
    <mergeCell ref="A1:E1"/>
    <mergeCell ref="A2:E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47"/>
  <sheetViews>
    <sheetView showGridLines="0" view="pageBreakPreview" zoomScale="55" zoomScaleNormal="70" zoomScaleSheetLayoutView="55" workbookViewId="0">
      <selection activeCell="G12" sqref="G12"/>
    </sheetView>
  </sheetViews>
  <sheetFormatPr baseColWidth="10" defaultColWidth="11.42578125" defaultRowHeight="15"/>
  <cols>
    <col min="1" max="1" width="30.5703125" style="1037" customWidth="1"/>
    <col min="2" max="2" width="40" style="16" customWidth="1"/>
    <col min="3" max="3" width="36.85546875" style="16" customWidth="1"/>
    <col min="4" max="4" width="37.42578125" style="16" hidden="1" customWidth="1"/>
    <col min="5" max="5" width="23.140625" style="923"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36" customFormat="1" ht="79.5" customHeight="1">
      <c r="A1" s="1538" t="s">
        <v>748</v>
      </c>
      <c r="B1" s="1538"/>
      <c r="C1" s="1538"/>
      <c r="D1" s="1538"/>
      <c r="E1" s="1538"/>
      <c r="F1" s="1538"/>
      <c r="G1" s="1538"/>
      <c r="H1" s="1538"/>
      <c r="I1" s="1538"/>
      <c r="J1" s="1538"/>
      <c r="K1" s="1538"/>
    </row>
    <row r="2" spans="1:13" s="436" customFormat="1" ht="33.75" customHeight="1">
      <c r="A2" s="1540" t="s">
        <v>938</v>
      </c>
      <c r="B2" s="1540"/>
      <c r="C2" s="1540"/>
      <c r="D2" s="1540"/>
      <c r="E2" s="1540"/>
      <c r="F2" s="1540"/>
      <c r="G2" s="1540"/>
      <c r="H2" s="1540"/>
      <c r="I2" s="1540"/>
      <c r="J2" s="1540"/>
      <c r="K2" s="1540"/>
    </row>
    <row r="3" spans="1:13" customFormat="1" ht="18" customHeight="1">
      <c r="A3" s="1539"/>
      <c r="B3" s="1539"/>
      <c r="C3" s="1539"/>
      <c r="D3" s="1539"/>
      <c r="E3" s="1539"/>
      <c r="F3" s="1539"/>
      <c r="G3" s="1539"/>
      <c r="H3" s="1539"/>
      <c r="I3" s="1539"/>
      <c r="J3" s="1539"/>
      <c r="K3" s="1539"/>
      <c r="L3" s="27"/>
      <c r="M3" s="27"/>
    </row>
    <row r="4" spans="1:13" ht="48.75" customHeight="1">
      <c r="A4" s="1057" t="s">
        <v>413</v>
      </c>
      <c r="B4" s="1058" t="s">
        <v>749</v>
      </c>
      <c r="C4" s="1058" t="s">
        <v>750</v>
      </c>
      <c r="D4" s="919" t="s">
        <v>402</v>
      </c>
      <c r="E4" s="921" t="s">
        <v>751</v>
      </c>
      <c r="F4" s="420"/>
      <c r="G4" s="420"/>
      <c r="H4" s="420"/>
      <c r="I4" s="420"/>
      <c r="J4" s="420"/>
      <c r="K4" s="411"/>
    </row>
    <row r="5" spans="1:13" customFormat="1" ht="23.25">
      <c r="A5" s="1059">
        <v>2015</v>
      </c>
      <c r="B5" s="1060">
        <f>+'IV.1.3. Ingr y egr SDSS'!C6</f>
        <v>6922811271.25</v>
      </c>
      <c r="C5" s="1061">
        <f>+'IV.1.3. Ingr y egr SDSS'!I6</f>
        <v>6892825210.3000002</v>
      </c>
      <c r="D5" s="918" t="e">
        <f>+#REF!*1000000</f>
        <v>#REF!</v>
      </c>
      <c r="E5" s="920" t="e">
        <f>+Tabla33[[#This Row],[Aporte Gobierno (Presupuestado)]]/Tabla33[[#This Row],[Columna1]]</f>
        <v>#REF!</v>
      </c>
      <c r="F5" s="8"/>
      <c r="G5" s="8"/>
      <c r="H5" s="8"/>
      <c r="I5" s="8"/>
      <c r="J5" s="8"/>
      <c r="K5" s="29"/>
    </row>
    <row r="6" spans="1:13" customFormat="1" ht="23.25">
      <c r="A6" s="1059">
        <v>2016</v>
      </c>
      <c r="B6" s="1060">
        <f>+'IV.1.3. Ingr y egr SDSS'!C7</f>
        <v>8498167479</v>
      </c>
      <c r="C6" s="1061">
        <f>+'IV.1.3. Ingr y egr SDSS'!I7</f>
        <v>8178603831.1000004</v>
      </c>
      <c r="D6" s="918" t="e">
        <f>+#REF!*1000000</f>
        <v>#REF!</v>
      </c>
      <c r="E6" s="920" t="e">
        <f>+Tabla33[[#This Row],[Aporte Gobierno (Presupuestado)]]/Tabla33[[#This Row],[Columna1]]</f>
        <v>#REF!</v>
      </c>
      <c r="F6" s="8"/>
      <c r="G6" s="8"/>
      <c r="H6" s="8"/>
      <c r="I6" s="8"/>
      <c r="J6" s="8"/>
      <c r="K6" s="29"/>
    </row>
    <row r="7" spans="1:13" customFormat="1" ht="23.25">
      <c r="A7" s="1059">
        <v>2017</v>
      </c>
      <c r="B7" s="1060">
        <f>+'IV.1.3. Ingr y egr SDSS'!C8</f>
        <v>8861365332.7000008</v>
      </c>
      <c r="C7" s="1061">
        <f>+'IV.1.3. Ingr y egr SDSS'!I8</f>
        <v>9002153750.7799988</v>
      </c>
      <c r="D7" s="918" t="e">
        <f>+#REF!*1000000</f>
        <v>#REF!</v>
      </c>
      <c r="E7" s="920" t="e">
        <f>+Tabla33[[#This Row],[Aporte Gobierno (Presupuestado)]]/Tabla33[[#This Row],[Columna1]]</f>
        <v>#REF!</v>
      </c>
      <c r="F7" s="8"/>
      <c r="G7" s="8"/>
      <c r="H7" s="8"/>
      <c r="I7" s="8"/>
      <c r="J7" s="8"/>
      <c r="K7" s="29"/>
    </row>
    <row r="8" spans="1:13" customFormat="1" ht="23.25">
      <c r="A8" s="1059">
        <v>2018</v>
      </c>
      <c r="B8" s="1060">
        <f>+'IV.1.3. Ingr y egr SDSS'!C9</f>
        <v>9303031996.6900005</v>
      </c>
      <c r="C8" s="1061">
        <f>+'IV.1.3. Ingr y egr SDSS'!I9</f>
        <v>9656741344.960001</v>
      </c>
      <c r="D8" s="918" t="e">
        <f>+#REF!*1000000</f>
        <v>#REF!</v>
      </c>
      <c r="E8" s="920" t="e">
        <f>+Tabla33[[#This Row],[Aporte Gobierno (Presupuestado)]]/Tabla33[[#This Row],[Columna1]]</f>
        <v>#REF!</v>
      </c>
      <c r="F8" s="8"/>
      <c r="G8" s="8"/>
      <c r="H8" s="8"/>
      <c r="I8" s="8"/>
      <c r="J8" s="8"/>
      <c r="K8" s="29"/>
    </row>
    <row r="9" spans="1:13" customFormat="1" ht="23.25">
      <c r="A9" s="1059">
        <v>2019</v>
      </c>
      <c r="B9" s="1060">
        <f>+'IV.1.3. Ingr y egr SDSS'!C10</f>
        <v>10073865331.02</v>
      </c>
      <c r="C9" s="1061">
        <f>+'IV.1.3. Ingr y egr SDSS'!I10</f>
        <v>10092459380.139999</v>
      </c>
      <c r="D9" s="918" t="e">
        <f>+#REF!*1000000</f>
        <v>#REF!</v>
      </c>
      <c r="E9" s="920" t="e">
        <f>+Tabla33[[#This Row],[Aporte Gobierno (Presupuestado)]]/Tabla33[[#This Row],[Columna1]]</f>
        <v>#REF!</v>
      </c>
      <c r="F9" s="8"/>
      <c r="G9" s="8"/>
      <c r="H9" s="8"/>
      <c r="I9" s="8"/>
      <c r="J9" s="8"/>
      <c r="K9" s="29"/>
    </row>
    <row r="10" spans="1:13" customFormat="1" ht="23.25">
      <c r="A10" s="1059">
        <v>2020</v>
      </c>
      <c r="B10" s="1061">
        <f>+'IV.1.3. Ingr y egr SDSS'!C11</f>
        <v>10800531998.65</v>
      </c>
      <c r="C10" s="1061">
        <f>+'IV.1.3. Ingr y egr SDSS'!I11</f>
        <v>12108569830.129999</v>
      </c>
      <c r="D10" s="918" t="e">
        <f>+#REF!*1000000</f>
        <v>#REF!</v>
      </c>
      <c r="E10" s="920" t="e">
        <f>+Tabla33[[#This Row],[Aporte Gobierno (Presupuestado)]]/Tabla33[[#This Row],[Columna1]]</f>
        <v>#REF!</v>
      </c>
      <c r="F10" s="8"/>
      <c r="G10" s="8"/>
      <c r="H10" s="8"/>
      <c r="I10" s="8"/>
      <c r="J10" s="8"/>
      <c r="K10" s="29"/>
    </row>
    <row r="11" spans="1:13" customFormat="1" ht="23.25">
      <c r="A11" s="1059">
        <v>2021</v>
      </c>
      <c r="B11" s="1061">
        <f>+'IV.1.3. Ingr y egr SDSS'!C12</f>
        <v>17765576332.630001</v>
      </c>
      <c r="C11" s="1061">
        <v>18026955388.759998</v>
      </c>
      <c r="D11" s="918" t="e">
        <f>+#REF!*1000000</f>
        <v>#REF!</v>
      </c>
      <c r="E11" s="920" t="e">
        <f>+Tabla33[[#This Row],[Aporte Gobierno (Presupuestado)]]/Tabla33[[#This Row],[Columna1]]</f>
        <v>#REF!</v>
      </c>
      <c r="F11" s="8"/>
      <c r="G11" s="8"/>
      <c r="H11" s="8"/>
      <c r="I11" s="8"/>
      <c r="J11" s="8"/>
      <c r="K11" s="29"/>
    </row>
    <row r="12" spans="1:13" customFormat="1" ht="23.25">
      <c r="A12" s="1059">
        <v>2022</v>
      </c>
      <c r="B12" s="1061">
        <f>+'IV.1.3. Ingr y egr SDSS'!C13</f>
        <v>16860531998.969999</v>
      </c>
      <c r="C12" s="1061">
        <v>18618103739.529999</v>
      </c>
      <c r="D12" s="918" t="e">
        <f>+#REF!*1000000</f>
        <v>#REF!</v>
      </c>
      <c r="E12" s="920" t="e">
        <f>+Tabla33[[#This Row],[Aporte Gobierno (Presupuestado)]]/Tabla33[[#This Row],[Columna1]]</f>
        <v>#REF!</v>
      </c>
      <c r="F12" s="8"/>
      <c r="G12" s="8"/>
      <c r="H12" s="8"/>
      <c r="I12" s="8"/>
      <c r="J12" s="8"/>
      <c r="K12" s="29"/>
    </row>
    <row r="13" spans="1:13" customFormat="1" ht="23.25">
      <c r="A13" s="1059">
        <v>2023</v>
      </c>
      <c r="B13" s="1061">
        <f>+'IV.1.3. Ingr y egr SDSS'!C14</f>
        <v>18395222000</v>
      </c>
      <c r="C13" s="1061">
        <f>+'IV.1.3. Ingr y egr SDSS'!I14</f>
        <v>18680602574.010002</v>
      </c>
      <c r="D13" s="918" t="e">
        <f>+#REF!*1000000</f>
        <v>#REF!</v>
      </c>
      <c r="E13" s="920" t="e">
        <f>+Tabla33[[#This Row],[Aporte Gobierno (Presupuestado)]]/Tabla33[[#This Row],[Columna1]]</f>
        <v>#REF!</v>
      </c>
      <c r="F13" s="8"/>
      <c r="G13" s="8"/>
      <c r="H13" s="8"/>
      <c r="I13" s="8"/>
      <c r="J13" s="8"/>
      <c r="K13" s="29"/>
    </row>
    <row r="14" spans="1:13" customFormat="1" ht="23.25">
      <c r="A14" s="1059">
        <v>2024</v>
      </c>
      <c r="B14" s="1060">
        <f>+'IV.1.3. Ingr y egr SDSS'!C15</f>
        <v>18395222000</v>
      </c>
      <c r="C14" s="1061">
        <f>+'IV.1.3. Ingr y egr SDSS'!I15</f>
        <v>18566920747.349998</v>
      </c>
      <c r="D14" s="918" t="e">
        <f>+#REF!*1000000</f>
        <v>#REF!</v>
      </c>
      <c r="E14" s="920" t="e">
        <f>+Tabla33[[#This Row],[Aporte Gobierno (Presupuestado)]]/Tabla33[[#This Row],[Columna1]]</f>
        <v>#REF!</v>
      </c>
      <c r="F14" s="8"/>
      <c r="G14" s="8"/>
      <c r="H14" s="8"/>
      <c r="I14" s="8"/>
      <c r="J14" s="8"/>
      <c r="K14" s="29"/>
    </row>
    <row r="15" spans="1:13" customFormat="1" ht="23.25">
      <c r="A15" s="1059" t="str">
        <f>+'Resumen '!O6</f>
        <v>Mar.2025</v>
      </c>
      <c r="B15" s="1060">
        <f>+'IV.1.3. Ingr y egr SDSS'!C16</f>
        <v>4648805499.9899998</v>
      </c>
      <c r="C15" s="1061">
        <f>+'IV.1.3. Ingr y egr SDSS'!I16</f>
        <v>4553393432.1700001</v>
      </c>
      <c r="D15" s="918" t="e">
        <f>+#REF!*1000000</f>
        <v>#REF!</v>
      </c>
      <c r="E15" s="920" t="e">
        <f>+Tabla33[[#This Row],[Aporte Gobierno (Presupuestado)]]/Tabla33[[#This Row],[Columna1]]</f>
        <v>#REF!</v>
      </c>
      <c r="F15" s="8"/>
      <c r="G15" s="8"/>
      <c r="H15" s="8"/>
      <c r="I15" s="8"/>
      <c r="J15" s="8"/>
    </row>
    <row r="16" spans="1:13" customFormat="1" ht="23.25">
      <c r="A16" s="1062" t="s">
        <v>185</v>
      </c>
      <c r="B16" s="1063">
        <f>SUM(B5:B15)</f>
        <v>130525131240.90001</v>
      </c>
      <c r="C16" s="1063">
        <f>SUM(C5:C15)</f>
        <v>134377329229.23</v>
      </c>
      <c r="D16" s="918" t="e">
        <f>+#REF!*1000000</f>
        <v>#REF!</v>
      </c>
      <c r="E16" s="922" t="e">
        <f>+Tabla33[[#This Row],[Aporte Gobierno (Presupuestado)]]/Tabla33[[#This Row],[Columna1]]</f>
        <v>#REF!</v>
      </c>
      <c r="F16" s="8"/>
      <c r="G16" s="8"/>
      <c r="H16" s="8"/>
      <c r="I16" s="8"/>
      <c r="J16" s="8"/>
      <c r="K16" s="16"/>
    </row>
    <row r="17" spans="1:11" customFormat="1">
      <c r="A17" s="1035"/>
      <c r="B17" s="83"/>
      <c r="C17" s="83"/>
      <c r="D17" s="8"/>
      <c r="E17" s="40"/>
      <c r="F17" s="8"/>
      <c r="G17" s="8"/>
      <c r="H17" s="8"/>
      <c r="I17" s="8"/>
      <c r="J17" s="8"/>
      <c r="K17" s="8"/>
    </row>
    <row r="18" spans="1:11" customFormat="1">
      <c r="A18" s="1036"/>
      <c r="C18" s="8"/>
      <c r="D18" s="8"/>
      <c r="E18" s="40"/>
      <c r="F18" s="8"/>
      <c r="G18" s="8"/>
      <c r="H18" s="8"/>
      <c r="I18" s="8"/>
      <c r="J18" s="8"/>
      <c r="K18" s="8"/>
    </row>
    <row r="19" spans="1:11" customFormat="1">
      <c r="A19" s="1036"/>
      <c r="C19" s="8"/>
      <c r="D19" s="8"/>
      <c r="E19" s="40"/>
      <c r="F19" s="8"/>
      <c r="G19" s="8"/>
      <c r="H19" s="8"/>
      <c r="I19" s="8"/>
      <c r="J19" s="8"/>
      <c r="K19" s="8"/>
    </row>
    <row r="20" spans="1:11" customFormat="1">
      <c r="A20" s="1036"/>
      <c r="C20" s="8"/>
      <c r="D20" s="8"/>
      <c r="E20" s="40"/>
      <c r="F20" s="8"/>
      <c r="G20" s="8"/>
      <c r="H20" s="8"/>
      <c r="I20" s="8"/>
      <c r="J20" s="8"/>
      <c r="K20" s="8"/>
    </row>
    <row r="21" spans="1:11" customFormat="1">
      <c r="A21" s="1036"/>
      <c r="C21" s="8"/>
      <c r="D21" s="8"/>
      <c r="E21" s="40"/>
      <c r="F21" s="8"/>
      <c r="G21" s="8"/>
      <c r="H21" s="8"/>
      <c r="I21" s="8"/>
      <c r="J21" s="8"/>
      <c r="K21" s="8"/>
    </row>
    <row r="22" spans="1:11" customFormat="1">
      <c r="A22" s="1036"/>
      <c r="C22" s="8"/>
      <c r="D22" s="8"/>
      <c r="E22" s="40"/>
      <c r="F22" s="8"/>
      <c r="G22" s="8"/>
      <c r="H22" s="8"/>
      <c r="I22" s="8"/>
      <c r="J22" s="8"/>
      <c r="K22" s="8"/>
    </row>
    <row r="23" spans="1:11" customFormat="1">
      <c r="A23" s="1036"/>
      <c r="C23" s="8"/>
      <c r="D23" s="8"/>
      <c r="E23" s="40"/>
      <c r="F23" s="8"/>
      <c r="G23" s="8"/>
      <c r="H23" s="8"/>
      <c r="I23" s="8"/>
      <c r="J23" s="8"/>
      <c r="K23" s="8"/>
    </row>
    <row r="24" spans="1:11" customFormat="1">
      <c r="A24" s="1036"/>
      <c r="C24" s="8"/>
      <c r="D24" s="8"/>
      <c r="E24" s="40"/>
      <c r="F24" s="8"/>
      <c r="G24" s="8"/>
      <c r="H24" s="8"/>
      <c r="I24" s="8"/>
      <c r="J24" s="8"/>
      <c r="K24" s="8"/>
    </row>
    <row r="25" spans="1:11" customFormat="1">
      <c r="A25" s="1036"/>
      <c r="C25" s="8"/>
      <c r="D25" s="8"/>
      <c r="E25" s="40"/>
      <c r="F25" s="8"/>
      <c r="G25" s="8"/>
      <c r="H25" s="8"/>
      <c r="I25" s="8"/>
      <c r="J25" s="8"/>
      <c r="K25" s="8"/>
    </row>
    <row r="26" spans="1:11" customFormat="1">
      <c r="A26" s="1036"/>
      <c r="C26" s="8"/>
      <c r="D26" s="8"/>
      <c r="E26" s="40"/>
      <c r="F26" s="8"/>
      <c r="G26" s="8"/>
      <c r="H26" s="8"/>
      <c r="I26" s="8"/>
      <c r="J26" s="8"/>
      <c r="K26" s="8"/>
    </row>
    <row r="27" spans="1:11" customFormat="1">
      <c r="A27" s="1036"/>
      <c r="C27" s="8"/>
      <c r="D27" s="8"/>
      <c r="E27" s="40"/>
      <c r="F27" s="8"/>
      <c r="G27" s="8"/>
      <c r="H27" s="8"/>
      <c r="I27" s="8"/>
      <c r="J27" s="8"/>
      <c r="K27" s="8"/>
    </row>
    <row r="28" spans="1:11" customFormat="1">
      <c r="A28" s="1036"/>
      <c r="C28" s="8"/>
      <c r="D28" s="8"/>
      <c r="E28" s="40"/>
      <c r="F28" s="8"/>
      <c r="G28" s="8"/>
      <c r="H28" s="8"/>
      <c r="I28" s="8"/>
      <c r="J28" s="8"/>
      <c r="K28" s="8"/>
    </row>
    <row r="29" spans="1:11" customFormat="1">
      <c r="A29" s="1036"/>
      <c r="C29" s="8"/>
      <c r="D29" s="8"/>
      <c r="E29" s="40"/>
    </row>
    <row r="30" spans="1:11" customFormat="1">
      <c r="A30" s="1036"/>
      <c r="C30" s="8"/>
      <c r="E30" s="40"/>
    </row>
    <row r="31" spans="1:11" customFormat="1">
      <c r="A31" s="1036"/>
      <c r="E31" s="40"/>
    </row>
    <row r="32" spans="1:11" customFormat="1">
      <c r="A32" s="1036"/>
      <c r="E32" s="40"/>
    </row>
    <row r="33" spans="1:5" customFormat="1">
      <c r="A33" s="1036"/>
      <c r="E33" s="40"/>
    </row>
    <row r="34" spans="1:5" customFormat="1">
      <c r="A34" s="1036"/>
      <c r="E34" s="40"/>
    </row>
    <row r="35" spans="1:5" customFormat="1">
      <c r="A35" s="1036"/>
      <c r="E35" s="40"/>
    </row>
    <row r="36" spans="1:5" customFormat="1">
      <c r="A36" s="1036"/>
      <c r="E36" s="40"/>
    </row>
    <row r="37" spans="1:5" customFormat="1">
      <c r="A37" s="1036"/>
      <c r="E37" s="40"/>
    </row>
    <row r="38" spans="1:5" customFormat="1">
      <c r="A38" s="1036"/>
      <c r="E38" s="40"/>
    </row>
    <row r="39" spans="1:5" customFormat="1">
      <c r="A39" s="1036"/>
      <c r="E39" s="40"/>
    </row>
    <row r="40" spans="1:5" customFormat="1">
      <c r="A40" s="1036"/>
      <c r="E40" s="40"/>
    </row>
    <row r="41" spans="1:5" customFormat="1">
      <c r="A41" s="1036"/>
      <c r="E41" s="40"/>
    </row>
    <row r="42" spans="1:5" customFormat="1">
      <c r="A42" s="1036"/>
      <c r="E42" s="40"/>
    </row>
    <row r="43" spans="1:5" customFormat="1">
      <c r="A43" s="1036"/>
      <c r="E43" s="40"/>
    </row>
    <row r="44" spans="1:5" customFormat="1">
      <c r="A44" s="1036"/>
      <c r="E44" s="40"/>
    </row>
    <row r="45" spans="1:5" customFormat="1">
      <c r="A45" s="1036"/>
      <c r="E45" s="40"/>
    </row>
    <row r="46" spans="1:5">
      <c r="A46" s="1036"/>
      <c r="B46"/>
      <c r="C46"/>
      <c r="D46"/>
    </row>
    <row r="47" spans="1:5">
      <c r="A47" s="1036"/>
      <c r="B47"/>
      <c r="C47"/>
    </row>
  </sheetData>
  <mergeCells count="3">
    <mergeCell ref="A1:K1"/>
    <mergeCell ref="A3:K3"/>
    <mergeCell ref="A2:K2"/>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1"/>
  <sheetViews>
    <sheetView showGridLines="0" view="pageBreakPreview" zoomScale="70" zoomScaleNormal="85" zoomScaleSheetLayoutView="70" workbookViewId="0">
      <selection activeCell="E10" sqref="E10"/>
    </sheetView>
  </sheetViews>
  <sheetFormatPr baseColWidth="10" defaultColWidth="11.42578125" defaultRowHeight="14.25"/>
  <cols>
    <col min="1" max="1" width="19.7109375" style="253" customWidth="1"/>
    <col min="2" max="2" width="32.7109375" style="253" customWidth="1"/>
    <col min="3" max="3" width="19.28515625" style="253" bestFit="1" customWidth="1"/>
    <col min="4" max="4" width="22" style="253" bestFit="1" customWidth="1"/>
    <col min="5" max="8" width="22" style="253" customWidth="1"/>
    <col min="9" max="9" width="27" style="253" customWidth="1"/>
    <col min="10" max="10" width="24.28515625" style="253" customWidth="1"/>
    <col min="11" max="11" width="16.28515625" style="253" customWidth="1"/>
    <col min="12" max="16384" width="11.42578125" style="253"/>
  </cols>
  <sheetData>
    <row r="1" spans="1:10" s="437" customFormat="1" ht="64.5" customHeight="1">
      <c r="A1" s="1472" t="s">
        <v>752</v>
      </c>
      <c r="B1" s="1472"/>
      <c r="C1" s="1472"/>
      <c r="D1" s="1472"/>
      <c r="E1" s="1472"/>
      <c r="F1" s="1472"/>
      <c r="G1" s="1472"/>
      <c r="H1" s="1472"/>
      <c r="I1" s="1472"/>
      <c r="J1" s="1472"/>
    </row>
    <row r="2" spans="1:10" s="437" customFormat="1" ht="23.25">
      <c r="A2" s="1541" t="s">
        <v>938</v>
      </c>
      <c r="B2" s="1541"/>
      <c r="C2" s="1541"/>
      <c r="D2" s="1541"/>
      <c r="E2" s="1541"/>
      <c r="F2" s="1541"/>
      <c r="G2" s="1541"/>
      <c r="H2" s="1541"/>
      <c r="I2" s="1541"/>
      <c r="J2" s="1541"/>
    </row>
    <row r="3" spans="1:10" ht="8.25" customHeight="1"/>
    <row r="4" spans="1:10" ht="21" customHeight="1">
      <c r="A4" s="478" t="s">
        <v>187</v>
      </c>
      <c r="B4" s="479" t="s">
        <v>753</v>
      </c>
      <c r="C4" s="309"/>
    </row>
    <row r="5" spans="1:10" ht="18">
      <c r="A5" s="590" t="s">
        <v>472</v>
      </c>
      <c r="B5" s="987">
        <f>+'IV.1.3. Ingr y egr SDSS'!J6</f>
        <v>335652778.95999998</v>
      </c>
      <c r="C5" s="309"/>
    </row>
    <row r="6" spans="1:10" ht="18">
      <c r="A6" s="590" t="s">
        <v>473</v>
      </c>
      <c r="B6" s="987">
        <f>+'IV.1.3. Ingr y egr SDSS'!J7</f>
        <v>328531909.15999991</v>
      </c>
      <c r="C6" s="309"/>
    </row>
    <row r="7" spans="1:10" ht="18">
      <c r="A7" s="590" t="s">
        <v>474</v>
      </c>
      <c r="B7" s="987">
        <f>+'IV.1.3. Ingr y egr SDSS'!J8</f>
        <v>558973905.84000003</v>
      </c>
      <c r="C7" s="309"/>
    </row>
    <row r="8" spans="1:10" ht="18">
      <c r="A8" s="590" t="s">
        <v>475</v>
      </c>
      <c r="B8" s="987">
        <f>+'IV.1.3. Ingr y egr SDSS'!J9</f>
        <v>758411882.95999992</v>
      </c>
      <c r="C8" s="309"/>
    </row>
    <row r="9" spans="1:10" ht="18">
      <c r="A9" s="590" t="s">
        <v>476</v>
      </c>
      <c r="B9" s="987">
        <f>+'IV.1.3. Ingr y egr SDSS'!J10</f>
        <v>973800800.96999991</v>
      </c>
      <c r="C9" s="309"/>
    </row>
    <row r="10" spans="1:10" ht="18">
      <c r="A10" s="591">
        <v>2020</v>
      </c>
      <c r="B10" s="987">
        <f>+'IV.1.3. Ingr y egr SDSS'!J11</f>
        <v>970014744.09000003</v>
      </c>
      <c r="C10" s="309"/>
    </row>
    <row r="11" spans="1:10" ht="18">
      <c r="A11" s="591">
        <v>2021</v>
      </c>
      <c r="B11" s="987">
        <f>+'IV.1.3. Ingr y egr SDSS'!J12</f>
        <v>854040296.11999989</v>
      </c>
      <c r="C11" s="309"/>
    </row>
    <row r="12" spans="1:10" ht="18">
      <c r="A12" s="591">
        <v>2022</v>
      </c>
      <c r="B12" s="987">
        <f>+'IV.1.3. Ingr y egr SDSS'!J13</f>
        <v>1581951303.1199999</v>
      </c>
      <c r="C12" s="309"/>
    </row>
    <row r="13" spans="1:10" ht="18">
      <c r="A13" s="591">
        <v>2023</v>
      </c>
      <c r="B13" s="987">
        <f>+'IV.1.3. Ingr y egr SDSS'!J14</f>
        <v>1744042776.5300002</v>
      </c>
      <c r="C13" s="309"/>
    </row>
    <row r="14" spans="1:10" ht="18">
      <c r="A14" s="591">
        <v>2024</v>
      </c>
      <c r="B14" s="987">
        <v>2068231616.74</v>
      </c>
      <c r="C14" s="309"/>
    </row>
    <row r="15" spans="1:10" ht="18">
      <c r="A15" s="591" t="str">
        <f>+'IV.2.9.Aport. GOB. y Pagos RS'!A15</f>
        <v>Mar.2025</v>
      </c>
      <c r="B15" s="987">
        <f>+'IV.1.3. Ingr y egr SDSS'!J16</f>
        <v>781988678.98000002</v>
      </c>
      <c r="C15" s="309"/>
    </row>
    <row r="16" spans="1:10" ht="18">
      <c r="A16" s="482" t="s">
        <v>185</v>
      </c>
      <c r="B16" s="988">
        <f>SUM(B5:B15)</f>
        <v>10955640693.469999</v>
      </c>
    </row>
    <row r="38" ht="33" customHeight="1"/>
    <row r="39" ht="39" customHeight="1"/>
    <row r="40" ht="39" customHeight="1"/>
    <row r="41" ht="39" customHeight="1"/>
  </sheetData>
  <mergeCells count="2">
    <mergeCell ref="A1:J1"/>
    <mergeCell ref="A2:J2"/>
  </mergeCells>
  <pageMargins left="0.70866141732283472" right="0.70866141732283472" top="0.74803149606299213" bottom="0.74803149606299213" header="0.31496062992125984" footer="0.31496062992125984"/>
  <pageSetup scale="52"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L53"/>
  <sheetViews>
    <sheetView showGridLines="0" view="pageBreakPreview" zoomScale="55" zoomScaleNormal="100" zoomScaleSheetLayoutView="55" workbookViewId="0">
      <selection activeCell="P34" sqref="P34"/>
    </sheetView>
  </sheetViews>
  <sheetFormatPr baseColWidth="10" defaultColWidth="11.42578125" defaultRowHeight="14.25"/>
  <cols>
    <col min="1" max="2" width="11.42578125" style="253"/>
    <col min="3" max="3" width="18.85546875" style="253" customWidth="1"/>
    <col min="4" max="4" width="11.42578125" style="253"/>
    <col min="5" max="6" width="21.140625" style="253" customWidth="1"/>
    <col min="7" max="7" width="29" style="253" customWidth="1"/>
    <col min="8" max="8" width="55.28515625" style="253" customWidth="1"/>
    <col min="9" max="9" width="45.28515625" style="253" customWidth="1"/>
    <col min="10" max="10" width="68.140625" style="253" customWidth="1"/>
    <col min="11" max="11" width="11" style="253" customWidth="1"/>
    <col min="12" max="16384" width="11.42578125" style="253"/>
  </cols>
  <sheetData>
    <row r="5" spans="1:12" ht="36.75" customHeight="1"/>
    <row r="6" spans="1:12" ht="41.25" customHeight="1">
      <c r="A6" s="1452" t="s">
        <v>959</v>
      </c>
      <c r="B6" s="1453"/>
      <c r="C6" s="1453"/>
      <c r="D6" s="1453"/>
      <c r="E6" s="1453"/>
      <c r="F6" s="1453"/>
      <c r="G6" s="1453"/>
      <c r="H6" s="1453"/>
      <c r="I6" s="1453"/>
      <c r="J6" s="1453"/>
    </row>
    <row r="7" spans="1:12">
      <c r="A7" s="1453"/>
      <c r="B7" s="1453"/>
      <c r="C7" s="1453"/>
      <c r="D7" s="1453"/>
      <c r="E7" s="1453"/>
      <c r="F7" s="1453"/>
      <c r="G7" s="1453"/>
      <c r="H7" s="1453"/>
      <c r="I7" s="1453"/>
      <c r="J7" s="1453"/>
    </row>
    <row r="8" spans="1:12">
      <c r="A8" s="1453"/>
      <c r="B8" s="1453"/>
      <c r="C8" s="1453"/>
      <c r="D8" s="1453"/>
      <c r="E8" s="1453"/>
      <c r="F8" s="1453"/>
      <c r="G8" s="1453"/>
      <c r="H8" s="1453"/>
      <c r="I8" s="1453"/>
      <c r="J8" s="1453"/>
    </row>
    <row r="9" spans="1:12">
      <c r="A9" s="1453"/>
      <c r="B9" s="1453"/>
      <c r="C9" s="1453"/>
      <c r="D9" s="1453"/>
      <c r="E9" s="1453"/>
      <c r="F9" s="1453"/>
      <c r="G9" s="1453"/>
      <c r="H9" s="1453"/>
      <c r="I9" s="1453"/>
      <c r="J9" s="1453"/>
    </row>
    <row r="10" spans="1:12">
      <c r="A10" s="1453"/>
      <c r="B10" s="1453"/>
      <c r="C10" s="1453"/>
      <c r="D10" s="1453"/>
      <c r="E10" s="1453"/>
      <c r="F10" s="1453"/>
      <c r="G10" s="1453"/>
      <c r="H10" s="1453"/>
      <c r="I10" s="1453"/>
      <c r="J10" s="1453"/>
    </row>
    <row r="11" spans="1:12">
      <c r="A11" s="1453"/>
      <c r="B11" s="1453"/>
      <c r="C11" s="1453"/>
      <c r="D11" s="1453"/>
      <c r="E11" s="1453"/>
      <c r="F11" s="1453"/>
      <c r="G11" s="1453"/>
      <c r="H11" s="1453"/>
      <c r="I11" s="1453"/>
      <c r="J11" s="1453"/>
    </row>
    <row r="12" spans="1:12">
      <c r="A12" s="1453"/>
      <c r="B12" s="1453"/>
      <c r="C12" s="1453"/>
      <c r="D12" s="1453"/>
      <c r="E12" s="1453"/>
      <c r="F12" s="1453"/>
      <c r="G12" s="1453"/>
      <c r="H12" s="1453"/>
      <c r="I12" s="1453"/>
      <c r="J12" s="1453"/>
    </row>
    <row r="13" spans="1:12" ht="18">
      <c r="A13" s="1453"/>
      <c r="B13" s="1453"/>
      <c r="C13" s="1453"/>
      <c r="D13" s="1453"/>
      <c r="E13" s="1453"/>
      <c r="F13" s="1453"/>
      <c r="G13" s="1453"/>
      <c r="H13" s="1453"/>
      <c r="I13" s="1453"/>
      <c r="J13" s="1453"/>
      <c r="L13" s="398"/>
    </row>
    <row r="14" spans="1:12" ht="18">
      <c r="A14" s="1453"/>
      <c r="B14" s="1453"/>
      <c r="C14" s="1453"/>
      <c r="D14" s="1453"/>
      <c r="E14" s="1453"/>
      <c r="F14" s="1453"/>
      <c r="G14" s="1453"/>
      <c r="H14" s="1453"/>
      <c r="I14" s="1453"/>
      <c r="J14" s="1453"/>
      <c r="L14" s="398"/>
    </row>
    <row r="15" spans="1:12" ht="18">
      <c r="A15" s="1453"/>
      <c r="B15" s="1453"/>
      <c r="C15" s="1453"/>
      <c r="D15" s="1453"/>
      <c r="E15" s="1453"/>
      <c r="F15" s="1453"/>
      <c r="G15" s="1453"/>
      <c r="H15" s="1453"/>
      <c r="I15" s="1453"/>
      <c r="J15" s="1453"/>
      <c r="L15" s="398"/>
    </row>
    <row r="16" spans="1:12" ht="18">
      <c r="A16" s="1453"/>
      <c r="B16" s="1453"/>
      <c r="C16" s="1453"/>
      <c r="D16" s="1453"/>
      <c r="E16" s="1453"/>
      <c r="F16" s="1453"/>
      <c r="G16" s="1453"/>
      <c r="H16" s="1453"/>
      <c r="I16" s="1453"/>
      <c r="J16" s="1453"/>
      <c r="L16" s="398"/>
    </row>
    <row r="17" spans="1:12" ht="18">
      <c r="A17" s="1453"/>
      <c r="B17" s="1453"/>
      <c r="C17" s="1453"/>
      <c r="D17" s="1453"/>
      <c r="E17" s="1453"/>
      <c r="F17" s="1453"/>
      <c r="G17" s="1453"/>
      <c r="H17" s="1453"/>
      <c r="I17" s="1453"/>
      <c r="J17" s="1453"/>
      <c r="L17" s="398"/>
    </row>
    <row r="18" spans="1:12" ht="18">
      <c r="A18" s="1453"/>
      <c r="B18" s="1453"/>
      <c r="C18" s="1453"/>
      <c r="D18" s="1453"/>
      <c r="E18" s="1453"/>
      <c r="F18" s="1453"/>
      <c r="G18" s="1453"/>
      <c r="H18" s="1453"/>
      <c r="I18" s="1453"/>
      <c r="J18" s="1453"/>
      <c r="L18" s="398"/>
    </row>
    <row r="19" spans="1:12" ht="18">
      <c r="A19" s="1453"/>
      <c r="B19" s="1453"/>
      <c r="C19" s="1453"/>
      <c r="D19" s="1453"/>
      <c r="E19" s="1453"/>
      <c r="F19" s="1453"/>
      <c r="G19" s="1453"/>
      <c r="H19" s="1453"/>
      <c r="I19" s="1453"/>
      <c r="J19" s="1453"/>
      <c r="L19" s="398"/>
    </row>
    <row r="20" spans="1:12" ht="18">
      <c r="A20" s="1453"/>
      <c r="B20" s="1453"/>
      <c r="C20" s="1453"/>
      <c r="D20" s="1453"/>
      <c r="E20" s="1453"/>
      <c r="F20" s="1453"/>
      <c r="G20" s="1453"/>
      <c r="H20" s="1453"/>
      <c r="I20" s="1453"/>
      <c r="J20" s="1453"/>
      <c r="L20" s="398"/>
    </row>
    <row r="21" spans="1:12" ht="18">
      <c r="A21" s="1453"/>
      <c r="B21" s="1453"/>
      <c r="C21" s="1453"/>
      <c r="D21" s="1453"/>
      <c r="E21" s="1453"/>
      <c r="F21" s="1453"/>
      <c r="G21" s="1453"/>
      <c r="H21" s="1453"/>
      <c r="I21" s="1453"/>
      <c r="J21" s="1453"/>
      <c r="L21" s="398"/>
    </row>
    <row r="22" spans="1:12" ht="18">
      <c r="A22" s="1453"/>
      <c r="B22" s="1453"/>
      <c r="C22" s="1453"/>
      <c r="D22" s="1453"/>
      <c r="E22" s="1453"/>
      <c r="F22" s="1453"/>
      <c r="G22" s="1453"/>
      <c r="H22" s="1453"/>
      <c r="I22" s="1453"/>
      <c r="J22" s="1453"/>
      <c r="L22" s="398"/>
    </row>
    <row r="23" spans="1:12" ht="18">
      <c r="A23" s="1453"/>
      <c r="B23" s="1453"/>
      <c r="C23" s="1453"/>
      <c r="D23" s="1453"/>
      <c r="E23" s="1453"/>
      <c r="F23" s="1453"/>
      <c r="G23" s="1453"/>
      <c r="H23" s="1453"/>
      <c r="I23" s="1453"/>
      <c r="J23" s="1453"/>
      <c r="L23" s="398"/>
    </row>
    <row r="24" spans="1:12">
      <c r="A24" s="1453"/>
      <c r="B24" s="1453"/>
      <c r="C24" s="1453"/>
      <c r="D24" s="1453"/>
      <c r="E24" s="1453"/>
      <c r="F24" s="1453"/>
      <c r="G24" s="1453"/>
      <c r="H24" s="1453"/>
      <c r="I24" s="1453"/>
      <c r="J24" s="1453"/>
    </row>
    <row r="25" spans="1:12" ht="23.25">
      <c r="A25" s="1453"/>
      <c r="B25" s="1453"/>
      <c r="C25" s="1453"/>
      <c r="D25" s="1453"/>
      <c r="E25" s="1453"/>
      <c r="F25" s="1453"/>
      <c r="G25" s="1453"/>
      <c r="H25" s="1453"/>
      <c r="I25" s="1453"/>
      <c r="J25" s="1453"/>
      <c r="K25" s="1000"/>
    </row>
    <row r="26" spans="1:12" ht="24" customHeight="1">
      <c r="A26" s="1453"/>
      <c r="B26" s="1453"/>
      <c r="C26" s="1453"/>
      <c r="D26" s="1453"/>
      <c r="E26" s="1453"/>
      <c r="F26" s="1453"/>
      <c r="G26" s="1453"/>
      <c r="H26" s="1453"/>
      <c r="I26" s="1453"/>
      <c r="J26" s="1453"/>
    </row>
    <row r="27" spans="1:12">
      <c r="A27" s="1453"/>
      <c r="B27" s="1453"/>
      <c r="C27" s="1453"/>
      <c r="D27" s="1453"/>
      <c r="E27" s="1453"/>
      <c r="F27" s="1453"/>
      <c r="G27" s="1453"/>
      <c r="H27" s="1453"/>
      <c r="I27" s="1453"/>
      <c r="J27" s="1453"/>
    </row>
    <row r="28" spans="1:12">
      <c r="A28" s="1453"/>
      <c r="B28" s="1453"/>
      <c r="C28" s="1453"/>
      <c r="D28" s="1453"/>
      <c r="E28" s="1453"/>
      <c r="F28" s="1453"/>
      <c r="G28" s="1453"/>
      <c r="H28" s="1453"/>
      <c r="I28" s="1453"/>
      <c r="J28" s="1453"/>
    </row>
    <row r="29" spans="1:12">
      <c r="A29" s="1453"/>
      <c r="B29" s="1453"/>
      <c r="C29" s="1453"/>
      <c r="D29" s="1453"/>
      <c r="E29" s="1453"/>
      <c r="F29" s="1453"/>
      <c r="G29" s="1453"/>
      <c r="H29" s="1453"/>
      <c r="I29" s="1453"/>
      <c r="J29" s="1453"/>
    </row>
    <row r="30" spans="1:12">
      <c r="A30" s="1453"/>
      <c r="B30" s="1453"/>
      <c r="C30" s="1453"/>
      <c r="D30" s="1453"/>
      <c r="E30" s="1453"/>
      <c r="F30" s="1453"/>
      <c r="G30" s="1453"/>
      <c r="H30" s="1453"/>
      <c r="I30" s="1453"/>
      <c r="J30" s="1453"/>
    </row>
    <row r="31" spans="1:12">
      <c r="A31" s="1453"/>
      <c r="B31" s="1453"/>
      <c r="C31" s="1453"/>
      <c r="D31" s="1453"/>
      <c r="E31" s="1453"/>
      <c r="F31" s="1453"/>
      <c r="G31" s="1453"/>
      <c r="H31" s="1453"/>
      <c r="I31" s="1453"/>
      <c r="J31" s="1453"/>
    </row>
    <row r="32" spans="1:12">
      <c r="A32" s="1453"/>
      <c r="B32" s="1453"/>
      <c r="C32" s="1453"/>
      <c r="D32" s="1453"/>
      <c r="E32" s="1453"/>
      <c r="F32" s="1453"/>
      <c r="G32" s="1453"/>
      <c r="H32" s="1453"/>
      <c r="I32" s="1453"/>
      <c r="J32" s="1453"/>
    </row>
    <row r="33" spans="1:11">
      <c r="A33" s="1453"/>
      <c r="B33" s="1453"/>
      <c r="C33" s="1453"/>
      <c r="D33" s="1453"/>
      <c r="E33" s="1453"/>
      <c r="F33" s="1453"/>
      <c r="G33" s="1453"/>
      <c r="H33" s="1453"/>
      <c r="I33" s="1453"/>
      <c r="J33" s="1453"/>
    </row>
    <row r="34" spans="1:11">
      <c r="A34" s="1453"/>
      <c r="B34" s="1453"/>
      <c r="C34" s="1453"/>
      <c r="D34" s="1453"/>
      <c r="E34" s="1453"/>
      <c r="F34" s="1453"/>
      <c r="G34" s="1453"/>
      <c r="H34" s="1453"/>
      <c r="I34" s="1453"/>
      <c r="J34" s="1453"/>
    </row>
    <row r="35" spans="1:11">
      <c r="A35" s="1453"/>
      <c r="B35" s="1453"/>
      <c r="C35" s="1453"/>
      <c r="D35" s="1453"/>
      <c r="E35" s="1453"/>
      <c r="F35" s="1453"/>
      <c r="G35" s="1453"/>
      <c r="H35" s="1453"/>
      <c r="I35" s="1453"/>
      <c r="J35" s="1453"/>
    </row>
    <row r="36" spans="1:11">
      <c r="A36" s="1453"/>
      <c r="B36" s="1453"/>
      <c r="C36" s="1453"/>
      <c r="D36" s="1453"/>
      <c r="E36" s="1453"/>
      <c r="F36" s="1453"/>
      <c r="G36" s="1453"/>
      <c r="H36" s="1453"/>
      <c r="I36" s="1453"/>
      <c r="J36" s="1453"/>
    </row>
    <row r="37" spans="1:11">
      <c r="A37" s="1453"/>
      <c r="B37" s="1453"/>
      <c r="C37" s="1453"/>
      <c r="D37" s="1453"/>
      <c r="E37" s="1453"/>
      <c r="F37" s="1453"/>
      <c r="G37" s="1453"/>
      <c r="H37" s="1453"/>
      <c r="I37" s="1453"/>
      <c r="J37" s="1453"/>
    </row>
    <row r="38" spans="1:11">
      <c r="A38" s="1453"/>
      <c r="B38" s="1453"/>
      <c r="C38" s="1453"/>
      <c r="D38" s="1453"/>
      <c r="E38" s="1453"/>
      <c r="F38" s="1453"/>
      <c r="G38" s="1453"/>
      <c r="H38" s="1453"/>
      <c r="I38" s="1453"/>
      <c r="J38" s="1453"/>
    </row>
    <row r="39" spans="1:11" ht="18">
      <c r="A39" s="1453"/>
      <c r="B39" s="1453"/>
      <c r="C39" s="1453"/>
      <c r="D39" s="1453"/>
      <c r="E39" s="1453"/>
      <c r="F39" s="1453"/>
      <c r="G39" s="1453"/>
      <c r="H39" s="1453"/>
      <c r="I39" s="1453"/>
      <c r="J39" s="1453"/>
      <c r="K39" s="399"/>
    </row>
    <row r="40" spans="1:11" ht="18">
      <c r="A40" s="1453"/>
      <c r="B40" s="1453"/>
      <c r="C40" s="1453"/>
      <c r="D40" s="1453"/>
      <c r="E40" s="1453"/>
      <c r="F40" s="1453"/>
      <c r="G40" s="1453"/>
      <c r="H40" s="1453"/>
      <c r="I40" s="1453"/>
      <c r="J40" s="1453"/>
      <c r="K40" s="399"/>
    </row>
    <row r="41" spans="1:11" ht="18">
      <c r="A41" s="1453"/>
      <c r="B41" s="1453"/>
      <c r="C41" s="1453"/>
      <c r="D41" s="1453"/>
      <c r="E41" s="1453"/>
      <c r="F41" s="1453"/>
      <c r="G41" s="1453"/>
      <c r="H41" s="1453"/>
      <c r="I41" s="1453"/>
      <c r="J41" s="1453"/>
      <c r="K41" s="399"/>
    </row>
    <row r="42" spans="1:11" ht="18">
      <c r="A42" s="1453"/>
      <c r="B42" s="1453"/>
      <c r="C42" s="1453"/>
      <c r="D42" s="1453"/>
      <c r="E42" s="1453"/>
      <c r="F42" s="1453"/>
      <c r="G42" s="1453"/>
      <c r="H42" s="1453"/>
      <c r="I42" s="1453"/>
      <c r="J42" s="1453"/>
      <c r="K42" s="399"/>
    </row>
    <row r="43" spans="1:11" ht="18">
      <c r="A43" s="1453"/>
      <c r="B43" s="1453"/>
      <c r="C43" s="1453"/>
      <c r="D43" s="1453"/>
      <c r="E43" s="1453"/>
      <c r="F43" s="1453"/>
      <c r="G43" s="1453"/>
      <c r="H43" s="1453"/>
      <c r="I43" s="1453"/>
      <c r="J43" s="1453"/>
      <c r="K43" s="400"/>
    </row>
    <row r="44" spans="1:11" ht="18">
      <c r="A44" s="1453"/>
      <c r="B44" s="1453"/>
      <c r="C44" s="1453"/>
      <c r="D44" s="1453"/>
      <c r="E44" s="1453"/>
      <c r="F44" s="1453"/>
      <c r="G44" s="1453"/>
      <c r="H44" s="1453"/>
      <c r="I44" s="1453"/>
      <c r="J44" s="1453"/>
      <c r="K44" s="400"/>
    </row>
    <row r="45" spans="1:11" ht="18">
      <c r="A45" s="1453"/>
      <c r="B45" s="1453"/>
      <c r="C45" s="1453"/>
      <c r="D45" s="1453"/>
      <c r="E45" s="1453"/>
      <c r="F45" s="1453"/>
      <c r="G45" s="1453"/>
      <c r="H45" s="1453"/>
      <c r="I45" s="1453"/>
      <c r="J45" s="1453"/>
      <c r="K45" s="400"/>
    </row>
    <row r="46" spans="1:11" ht="18">
      <c r="A46" s="1453"/>
      <c r="B46" s="1453"/>
      <c r="C46" s="1453"/>
      <c r="D46" s="1453"/>
      <c r="E46" s="1453"/>
      <c r="F46" s="1453"/>
      <c r="G46" s="1453"/>
      <c r="H46" s="1453"/>
      <c r="I46" s="1453"/>
      <c r="J46" s="1453"/>
      <c r="K46" s="401"/>
    </row>
    <row r="47" spans="1:11" ht="36" customHeight="1">
      <c r="A47" s="1453"/>
      <c r="B47" s="1453"/>
      <c r="C47" s="1453"/>
      <c r="D47" s="1453"/>
      <c r="E47" s="1453"/>
      <c r="F47" s="1453"/>
      <c r="G47" s="1453"/>
      <c r="H47" s="1453"/>
      <c r="I47" s="1453"/>
      <c r="J47" s="1453"/>
      <c r="K47" s="402"/>
    </row>
    <row r="48" spans="1:11" ht="36" customHeight="1">
      <c r="A48" s="1453"/>
      <c r="B48" s="1453"/>
      <c r="C48" s="1453"/>
      <c r="D48" s="1453"/>
      <c r="E48" s="1453"/>
      <c r="F48" s="1453"/>
      <c r="G48" s="1453"/>
      <c r="H48" s="1453"/>
      <c r="I48" s="1453"/>
      <c r="J48" s="1453"/>
      <c r="K48" s="314"/>
    </row>
    <row r="49" spans="1:10" ht="36" customHeight="1">
      <c r="A49" s="1453"/>
      <c r="B49" s="1453"/>
      <c r="C49" s="1453"/>
      <c r="D49" s="1453"/>
      <c r="E49" s="1453"/>
      <c r="F49" s="1453"/>
      <c r="G49" s="1453"/>
      <c r="H49" s="1453"/>
      <c r="I49" s="1453"/>
      <c r="J49" s="1453"/>
    </row>
    <row r="50" spans="1:10" ht="36" customHeight="1">
      <c r="A50" s="1453"/>
      <c r="B50" s="1453"/>
      <c r="C50" s="1453"/>
      <c r="D50" s="1453"/>
      <c r="E50" s="1453"/>
      <c r="F50" s="1453"/>
      <c r="G50" s="1453"/>
      <c r="H50" s="1453"/>
      <c r="I50" s="1453"/>
      <c r="J50" s="1453"/>
    </row>
    <row r="51" spans="1:10" ht="36" customHeight="1">
      <c r="A51" s="1453"/>
      <c r="B51" s="1453"/>
      <c r="C51" s="1453"/>
      <c r="D51" s="1453"/>
      <c r="E51" s="1453"/>
      <c r="F51" s="1453"/>
      <c r="G51" s="1453"/>
      <c r="H51" s="1453"/>
      <c r="I51" s="1453"/>
      <c r="J51" s="1453"/>
    </row>
    <row r="52" spans="1:10" ht="36" customHeight="1">
      <c r="A52" s="1453"/>
      <c r="B52" s="1453"/>
      <c r="C52" s="1453"/>
      <c r="D52" s="1453"/>
      <c r="E52" s="1453"/>
      <c r="F52" s="1453"/>
      <c r="G52" s="1453"/>
      <c r="H52" s="1453"/>
      <c r="I52" s="1453"/>
      <c r="J52" s="1453"/>
    </row>
    <row r="53" spans="1:10" ht="20.25" customHeight="1"/>
  </sheetData>
  <mergeCells count="1">
    <mergeCell ref="A6:J52"/>
  </mergeCells>
  <pageMargins left="0.70866141732283472" right="0.70866141732283472" top="0.74803149606299213" bottom="0.74803149606299213" header="0.31496062992125984" footer="0.31496062992125984"/>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baseColWidth="10" defaultColWidth="11.42578125" defaultRowHeight="14.25"/>
  <cols>
    <col min="1" max="1" width="57.85546875" style="253" customWidth="1"/>
    <col min="2" max="2" width="44.140625" style="253" customWidth="1"/>
    <col min="3" max="3" width="43.28515625" style="253" customWidth="1"/>
    <col min="4" max="4" width="40" style="253" customWidth="1"/>
    <col min="5" max="5" width="19.42578125" style="253" customWidth="1"/>
    <col min="6" max="6" width="47.28515625" style="253" customWidth="1"/>
    <col min="7" max="7" width="36.42578125" style="253" customWidth="1"/>
    <col min="8" max="8" width="33.140625" style="253" customWidth="1"/>
    <col min="9" max="9" width="47.42578125" style="253" customWidth="1"/>
    <col min="10" max="10" width="18.7109375" style="253" customWidth="1"/>
    <col min="11" max="11" width="17.140625" style="253" customWidth="1"/>
    <col min="12" max="12" width="18" style="253" bestFit="1" customWidth="1"/>
    <col min="13" max="13" width="17.42578125" style="253" customWidth="1"/>
    <col min="14" max="14" width="24.7109375" style="253" customWidth="1"/>
    <col min="15" max="15" width="20.42578125" style="253" customWidth="1"/>
    <col min="16" max="16" width="14.7109375" style="253" customWidth="1"/>
    <col min="17" max="17" width="13" style="253" customWidth="1"/>
    <col min="18" max="21" width="11.42578125" style="253"/>
    <col min="22" max="22" width="18.7109375" style="253" bestFit="1" customWidth="1"/>
    <col min="23" max="16384" width="11.42578125" style="253"/>
  </cols>
  <sheetData>
    <row r="1" spans="1:17" ht="88.5" customHeight="1">
      <c r="A1" s="1376"/>
      <c r="B1" s="1376"/>
      <c r="C1" s="1376"/>
      <c r="D1" s="1376"/>
      <c r="E1" s="1376"/>
      <c r="F1" s="1376"/>
      <c r="G1" s="1376"/>
      <c r="H1" s="1376"/>
      <c r="I1" s="1376"/>
      <c r="J1" s="1376"/>
      <c r="K1" s="1376"/>
    </row>
    <row r="2" spans="1:17" ht="344.25" customHeight="1">
      <c r="A2" s="1378" t="s">
        <v>404</v>
      </c>
      <c r="B2" s="1379"/>
      <c r="C2" s="1379"/>
      <c r="D2" s="1379"/>
      <c r="E2" s="1379"/>
      <c r="F2" s="1379"/>
      <c r="G2" s="1379"/>
      <c r="H2" s="1379"/>
      <c r="I2" s="1379"/>
      <c r="J2" s="1379"/>
      <c r="K2" s="1379"/>
      <c r="L2" s="268"/>
      <c r="M2" s="268"/>
      <c r="N2" s="270"/>
      <c r="O2" s="270"/>
      <c r="P2" s="270"/>
      <c r="Q2" s="270"/>
    </row>
    <row r="3" spans="1:17" ht="204" customHeight="1">
      <c r="A3" s="1378"/>
      <c r="B3" s="1379"/>
      <c r="C3" s="1379"/>
      <c r="D3" s="1379"/>
      <c r="E3" s="1379"/>
      <c r="F3" s="1379"/>
      <c r="G3" s="1379"/>
      <c r="H3" s="1379"/>
      <c r="I3" s="1379"/>
      <c r="J3" s="1379"/>
      <c r="K3" s="1379"/>
      <c r="L3" s="268"/>
      <c r="M3" s="268"/>
      <c r="N3" s="270"/>
      <c r="O3" s="270"/>
      <c r="P3" s="270"/>
      <c r="Q3" s="270"/>
    </row>
    <row r="4" spans="1:17" ht="204" customHeight="1">
      <c r="A4" s="1378"/>
      <c r="B4" s="1379"/>
      <c r="C4" s="1379"/>
      <c r="D4" s="1379"/>
      <c r="E4" s="1379"/>
      <c r="F4" s="1379"/>
      <c r="G4" s="1379"/>
      <c r="H4" s="1379"/>
      <c r="I4" s="1379"/>
      <c r="J4" s="1379"/>
      <c r="K4" s="1379"/>
      <c r="L4" s="268"/>
      <c r="M4" s="268"/>
      <c r="N4" s="270"/>
      <c r="O4" s="270"/>
      <c r="P4" s="270"/>
      <c r="Q4" s="270"/>
    </row>
    <row r="5" spans="1:17" ht="324" customHeight="1">
      <c r="A5" s="1379"/>
      <c r="B5" s="1379"/>
      <c r="C5" s="1379"/>
      <c r="D5" s="1379"/>
      <c r="E5" s="1379"/>
      <c r="F5" s="1379"/>
      <c r="G5" s="1379"/>
      <c r="H5" s="1379"/>
      <c r="I5" s="1379"/>
      <c r="J5" s="1379"/>
      <c r="K5" s="1379"/>
      <c r="L5" s="268"/>
      <c r="M5" s="268"/>
      <c r="N5" s="270"/>
      <c r="O5" s="270"/>
      <c r="P5" s="270"/>
      <c r="Q5" s="270"/>
    </row>
    <row r="6" spans="1:17" ht="204" customHeight="1">
      <c r="A6" s="1379"/>
      <c r="B6" s="1379"/>
      <c r="C6" s="1379"/>
      <c r="D6" s="1379"/>
      <c r="E6" s="1379"/>
      <c r="F6" s="1379"/>
      <c r="G6" s="1379"/>
      <c r="H6" s="1379"/>
      <c r="I6" s="1379"/>
      <c r="J6" s="1379"/>
      <c r="K6" s="1379"/>
      <c r="L6" s="268"/>
      <c r="M6" s="268"/>
      <c r="N6" s="270"/>
      <c r="O6" s="270"/>
      <c r="P6" s="270"/>
      <c r="Q6" s="270"/>
    </row>
    <row r="7" spans="1:17" ht="204" customHeight="1">
      <c r="A7" s="1379"/>
      <c r="B7" s="1379"/>
      <c r="C7" s="1379"/>
      <c r="D7" s="1379"/>
      <c r="E7" s="1379"/>
      <c r="F7" s="1379"/>
      <c r="G7" s="1379"/>
      <c r="H7" s="1379"/>
      <c r="I7" s="1379"/>
      <c r="J7" s="1379"/>
      <c r="K7" s="1379"/>
      <c r="L7" s="268"/>
      <c r="M7" s="268"/>
      <c r="N7" s="270"/>
      <c r="O7" s="270"/>
      <c r="P7" s="270"/>
      <c r="Q7" s="270"/>
    </row>
    <row r="8" spans="1:17" ht="154.5" customHeight="1">
      <c r="A8" s="1379"/>
      <c r="B8" s="1379"/>
      <c r="C8" s="1379"/>
      <c r="D8" s="1379"/>
      <c r="E8" s="1379"/>
      <c r="F8" s="1379"/>
      <c r="G8" s="1379"/>
      <c r="H8" s="1379"/>
      <c r="I8" s="1379"/>
      <c r="J8" s="1379"/>
      <c r="K8" s="1379"/>
      <c r="L8" s="268"/>
      <c r="M8" s="268"/>
      <c r="N8" s="270"/>
      <c r="O8" s="270"/>
      <c r="P8" s="270"/>
      <c r="Q8" s="270"/>
    </row>
    <row r="9" spans="1:17" ht="25.5" customHeight="1">
      <c r="L9" s="268"/>
      <c r="M9" s="268"/>
      <c r="N9" s="270"/>
      <c r="O9" s="270"/>
      <c r="P9" s="270"/>
      <c r="Q9" s="270"/>
    </row>
    <row r="10" spans="1:17" ht="25.5" customHeight="1">
      <c r="L10" s="268"/>
      <c r="M10" s="268"/>
      <c r="N10" s="270"/>
      <c r="O10" s="270"/>
      <c r="P10" s="270"/>
      <c r="Q10" s="270"/>
    </row>
    <row r="11" spans="1:17" ht="25.5" customHeight="1">
      <c r="L11" s="268"/>
      <c r="M11" s="268"/>
      <c r="N11" s="270"/>
      <c r="O11" s="270"/>
      <c r="P11" s="270"/>
      <c r="Q11" s="270"/>
    </row>
    <row r="12" spans="1:17" ht="25.5" customHeight="1">
      <c r="L12" s="268"/>
      <c r="M12" s="268"/>
      <c r="N12" s="270"/>
      <c r="O12" s="270"/>
      <c r="P12" s="270"/>
      <c r="Q12" s="270"/>
    </row>
    <row r="13" spans="1:17" ht="25.5" customHeight="1">
      <c r="L13" s="268"/>
      <c r="M13" s="268"/>
      <c r="N13" s="270"/>
      <c r="O13" s="270"/>
      <c r="P13" s="270"/>
      <c r="Q13" s="270"/>
    </row>
    <row r="14" spans="1:17" ht="25.5" customHeight="1">
      <c r="L14" s="268"/>
      <c r="M14" s="268"/>
      <c r="N14" s="270"/>
      <c r="O14" s="270"/>
      <c r="P14" s="270"/>
      <c r="Q14" s="270"/>
    </row>
    <row r="15" spans="1:17" ht="23.25" customHeight="1">
      <c r="L15" s="268"/>
      <c r="M15" s="268"/>
      <c r="N15" s="270"/>
      <c r="O15" s="270"/>
      <c r="P15" s="270"/>
      <c r="Q15" s="270"/>
    </row>
    <row r="16" spans="1:17" ht="25.5" customHeight="1">
      <c r="A16" s="304"/>
      <c r="B16" s="304"/>
      <c r="C16" s="304"/>
      <c r="D16" s="304"/>
      <c r="E16" s="304"/>
      <c r="F16" s="304"/>
      <c r="G16" s="304"/>
      <c r="H16" s="304"/>
      <c r="I16" s="304"/>
      <c r="J16" s="304"/>
      <c r="K16" s="304"/>
      <c r="M16" s="268"/>
      <c r="N16" s="270"/>
      <c r="O16" s="270"/>
      <c r="P16" s="270"/>
      <c r="Q16" s="270"/>
    </row>
    <row r="17" spans="1:28" ht="25.5" customHeight="1">
      <c r="A17" s="304"/>
      <c r="B17" s="304"/>
      <c r="C17" s="304"/>
      <c r="D17" s="304"/>
      <c r="E17" s="304"/>
      <c r="F17" s="304"/>
      <c r="G17" s="304"/>
      <c r="H17" s="304"/>
      <c r="I17" s="304"/>
      <c r="J17" s="304"/>
      <c r="K17" s="304"/>
      <c r="L17" s="304"/>
      <c r="M17" s="304"/>
      <c r="N17" s="304"/>
      <c r="O17" s="304"/>
      <c r="P17" s="304"/>
      <c r="Q17" s="304"/>
    </row>
    <row r="18" spans="1:28" ht="25.5" customHeight="1">
      <c r="A18" s="304"/>
      <c r="B18" s="304"/>
      <c r="C18" s="304"/>
      <c r="D18" s="304"/>
      <c r="E18" s="304"/>
      <c r="F18" s="304"/>
      <c r="G18" s="304"/>
      <c r="H18" s="304"/>
      <c r="I18" s="304"/>
      <c r="J18" s="304"/>
      <c r="K18" s="304"/>
      <c r="L18" s="304"/>
      <c r="M18" s="304"/>
      <c r="N18" s="304"/>
      <c r="O18" s="304"/>
      <c r="P18" s="304"/>
      <c r="Q18" s="304"/>
      <c r="AB18" s="253" t="s">
        <v>1</v>
      </c>
    </row>
    <row r="19" spans="1:28" ht="25.5" customHeight="1">
      <c r="A19" s="304"/>
      <c r="B19" s="304"/>
      <c r="C19" s="304"/>
      <c r="D19" s="304"/>
      <c r="E19" s="304"/>
      <c r="F19" s="304"/>
      <c r="G19" s="304"/>
      <c r="H19" s="304"/>
      <c r="I19" s="304"/>
      <c r="J19" s="304"/>
      <c r="K19" s="304"/>
      <c r="L19" s="304"/>
      <c r="M19" s="304"/>
      <c r="N19" s="304"/>
      <c r="O19" s="304"/>
      <c r="P19" s="304"/>
      <c r="Q19" s="304"/>
    </row>
    <row r="20" spans="1:28" ht="25.5" customHeight="1">
      <c r="A20" s="304"/>
      <c r="B20" s="304"/>
      <c r="C20" s="304"/>
      <c r="D20" s="304"/>
      <c r="E20" s="304"/>
      <c r="F20" s="304"/>
      <c r="G20" s="304"/>
      <c r="H20" s="304"/>
      <c r="I20" s="304"/>
      <c r="J20" s="304"/>
      <c r="K20" s="304"/>
      <c r="L20" s="304"/>
      <c r="M20" s="304"/>
      <c r="N20" s="304"/>
      <c r="O20" s="304"/>
      <c r="P20" s="304"/>
      <c r="Q20" s="304"/>
    </row>
    <row r="21" spans="1:28" ht="25.5" customHeight="1">
      <c r="A21" s="304"/>
      <c r="B21" s="304"/>
      <c r="C21" s="304"/>
      <c r="D21" s="304"/>
      <c r="E21" s="304"/>
      <c r="F21" s="304"/>
      <c r="G21" s="304"/>
      <c r="H21" s="304"/>
      <c r="I21" s="304"/>
      <c r="J21" s="304"/>
      <c r="K21" s="304"/>
      <c r="L21" s="304"/>
      <c r="M21" s="304"/>
      <c r="N21" s="304"/>
      <c r="O21" s="304"/>
      <c r="P21" s="304"/>
      <c r="Q21" s="304"/>
    </row>
    <row r="22" spans="1:28" ht="25.5" customHeight="1">
      <c r="A22" s="304"/>
      <c r="B22" s="304"/>
      <c r="C22" s="304"/>
      <c r="D22" s="304"/>
      <c r="E22" s="304"/>
      <c r="F22" s="304"/>
      <c r="G22" s="304"/>
      <c r="H22" s="304"/>
      <c r="I22" s="304"/>
      <c r="J22" s="304"/>
      <c r="K22" s="304"/>
      <c r="L22" s="304"/>
      <c r="M22" s="304"/>
      <c r="N22" s="304"/>
      <c r="O22" s="304"/>
      <c r="P22" s="304"/>
      <c r="Q22" s="304"/>
    </row>
    <row r="23" spans="1:28" ht="25.5" customHeight="1">
      <c r="A23" s="304"/>
      <c r="B23" s="304"/>
      <c r="C23" s="304"/>
      <c r="D23" s="304"/>
      <c r="E23" s="304"/>
      <c r="F23" s="304"/>
      <c r="G23" s="304"/>
      <c r="H23" s="304"/>
      <c r="I23" s="304"/>
      <c r="J23" s="304"/>
      <c r="K23" s="304"/>
      <c r="L23" s="304"/>
      <c r="M23" s="304"/>
      <c r="N23" s="304"/>
      <c r="O23" s="304"/>
      <c r="P23" s="304"/>
      <c r="Q23" s="304"/>
    </row>
    <row r="24" spans="1:28" ht="25.5" customHeight="1">
      <c r="A24" s="304"/>
      <c r="B24" s="304"/>
      <c r="C24" s="304"/>
      <c r="D24" s="304"/>
      <c r="E24" s="304"/>
      <c r="F24" s="304"/>
      <c r="G24" s="304"/>
      <c r="H24" s="304"/>
      <c r="I24" s="304"/>
      <c r="J24" s="304"/>
      <c r="K24" s="304"/>
      <c r="L24" s="304"/>
      <c r="M24" s="304"/>
      <c r="N24" s="304"/>
      <c r="O24" s="304"/>
      <c r="P24" s="304"/>
      <c r="Q24" s="304"/>
    </row>
    <row r="25" spans="1:28" ht="25.5" customHeight="1">
      <c r="A25" s="304"/>
      <c r="B25" s="304"/>
      <c r="C25" s="304"/>
      <c r="D25" s="304"/>
      <c r="E25" s="304"/>
      <c r="F25" s="304"/>
      <c r="G25" s="304"/>
      <c r="H25" s="304"/>
      <c r="I25" s="304"/>
      <c r="J25" s="304"/>
      <c r="K25" s="304"/>
      <c r="L25" s="304"/>
      <c r="M25" s="304"/>
      <c r="N25" s="304"/>
      <c r="O25" s="304"/>
      <c r="P25" s="304"/>
      <c r="Q25" s="304"/>
    </row>
    <row r="26" spans="1:28" ht="25.5" customHeight="1">
      <c r="A26" s="304"/>
      <c r="B26" s="304"/>
      <c r="C26" s="304"/>
      <c r="D26" s="304"/>
      <c r="E26" s="304"/>
      <c r="F26" s="304"/>
      <c r="G26" s="304"/>
      <c r="H26" s="304"/>
      <c r="I26" s="304"/>
      <c r="J26" s="304"/>
      <c r="K26" s="304"/>
      <c r="L26" s="304"/>
      <c r="M26" s="304"/>
      <c r="N26" s="304"/>
      <c r="O26" s="304"/>
      <c r="P26" s="304"/>
      <c r="Q26" s="304"/>
    </row>
    <row r="27" spans="1:28" ht="25.5" customHeight="1">
      <c r="A27" s="304"/>
      <c r="B27" s="304"/>
      <c r="C27" s="304"/>
      <c r="D27" s="304"/>
      <c r="E27" s="304"/>
      <c r="F27" s="304"/>
      <c r="G27" s="304"/>
      <c r="H27" s="304"/>
      <c r="I27" s="304"/>
      <c r="J27" s="304"/>
      <c r="K27" s="304"/>
      <c r="L27" s="304"/>
      <c r="M27" s="304"/>
      <c r="N27" s="304"/>
      <c r="O27" s="304"/>
      <c r="P27" s="304"/>
      <c r="Q27" s="304"/>
    </row>
    <row r="28" spans="1:28" ht="25.5" customHeight="1">
      <c r="A28" s="304"/>
      <c r="B28" s="304"/>
      <c r="C28" s="304"/>
      <c r="D28" s="304"/>
      <c r="E28" s="304"/>
      <c r="F28" s="304"/>
      <c r="G28" s="304"/>
      <c r="H28" s="304"/>
      <c r="I28" s="304"/>
      <c r="J28" s="304"/>
      <c r="K28" s="304"/>
      <c r="L28" s="304"/>
      <c r="M28" s="304"/>
      <c r="N28" s="304"/>
      <c r="O28" s="304"/>
      <c r="P28" s="304"/>
      <c r="Q28" s="304"/>
    </row>
    <row r="29" spans="1:28" ht="25.5" customHeight="1">
      <c r="A29" s="304"/>
      <c r="B29" s="304"/>
      <c r="C29" s="304"/>
      <c r="D29" s="304"/>
      <c r="E29" s="304"/>
      <c r="F29" s="304"/>
      <c r="G29" s="304"/>
      <c r="H29" s="304"/>
      <c r="I29" s="304"/>
      <c r="J29" s="304"/>
      <c r="K29" s="304"/>
      <c r="L29" s="304"/>
      <c r="M29" s="304"/>
      <c r="N29" s="304"/>
      <c r="O29" s="304"/>
      <c r="P29" s="304"/>
      <c r="Q29" s="304"/>
    </row>
    <row r="30" spans="1:28" ht="25.5" customHeight="1">
      <c r="A30" s="304"/>
      <c r="B30" s="304"/>
      <c r="C30" s="304"/>
      <c r="D30" s="304"/>
      <c r="E30" s="304"/>
      <c r="F30" s="304"/>
      <c r="G30" s="304"/>
      <c r="H30" s="304"/>
      <c r="I30" s="304"/>
      <c r="J30" s="304"/>
      <c r="K30" s="304"/>
      <c r="L30" s="304"/>
      <c r="M30" s="304"/>
      <c r="N30" s="304"/>
      <c r="O30" s="304"/>
      <c r="P30" s="304"/>
      <c r="Q30" s="304"/>
      <c r="R30" s="253" t="s">
        <v>1</v>
      </c>
    </row>
    <row r="31" spans="1:28" ht="25.5" customHeight="1">
      <c r="A31" s="304"/>
      <c r="B31" s="304"/>
      <c r="C31" s="304"/>
      <c r="D31" s="304"/>
      <c r="E31" s="304"/>
      <c r="F31" s="304"/>
      <c r="G31" s="304"/>
      <c r="H31" s="304"/>
      <c r="I31" s="304"/>
      <c r="J31" s="304"/>
      <c r="K31" s="304"/>
      <c r="L31" s="304"/>
      <c r="M31" s="304"/>
      <c r="N31" s="304"/>
      <c r="O31" s="304"/>
      <c r="P31" s="304"/>
      <c r="Q31" s="304"/>
    </row>
    <row r="32" spans="1:28" ht="25.5" customHeight="1">
      <c r="A32" s="304"/>
      <c r="B32" s="304"/>
      <c r="C32" s="304"/>
      <c r="D32" s="304"/>
      <c r="E32" s="304"/>
      <c r="F32" s="304"/>
      <c r="G32" s="304"/>
      <c r="H32" s="304"/>
      <c r="I32" s="304"/>
      <c r="J32" s="304"/>
      <c r="K32" s="304"/>
      <c r="L32" s="304"/>
      <c r="M32" s="304"/>
      <c r="N32" s="304"/>
      <c r="O32" s="304"/>
      <c r="P32" s="304"/>
      <c r="Q32" s="304"/>
    </row>
    <row r="33" spans="1:20" ht="25.5" customHeight="1">
      <c r="A33" s="304"/>
      <c r="B33" s="304"/>
      <c r="C33" s="304"/>
      <c r="D33" s="304"/>
      <c r="E33" s="304"/>
      <c r="F33" s="304"/>
      <c r="G33" s="304"/>
      <c r="H33" s="304"/>
      <c r="I33" s="304"/>
      <c r="J33" s="304"/>
      <c r="K33" s="304"/>
      <c r="L33" s="304"/>
      <c r="M33" s="304"/>
      <c r="N33" s="304"/>
      <c r="O33" s="304"/>
      <c r="P33" s="304"/>
      <c r="Q33" s="304"/>
    </row>
    <row r="34" spans="1:20" ht="25.5" customHeight="1">
      <c r="A34" s="304"/>
      <c r="B34" s="304"/>
      <c r="C34" s="304"/>
      <c r="D34" s="304"/>
      <c r="E34" s="304"/>
      <c r="F34" s="304"/>
      <c r="G34" s="304"/>
      <c r="H34" s="304"/>
      <c r="I34" s="304"/>
      <c r="J34" s="304"/>
      <c r="K34" s="304"/>
      <c r="L34" s="304"/>
      <c r="M34" s="304"/>
      <c r="N34" s="304"/>
      <c r="O34" s="304"/>
      <c r="P34" s="304"/>
      <c r="Q34" s="304"/>
    </row>
    <row r="35" spans="1:20" ht="25.5" customHeight="1">
      <c r="A35" s="304"/>
      <c r="B35" s="304"/>
      <c r="C35" s="304"/>
      <c r="D35" s="304"/>
      <c r="E35" s="304"/>
      <c r="F35" s="304"/>
      <c r="G35" s="304"/>
      <c r="H35" s="304"/>
      <c r="I35" s="304"/>
      <c r="J35" s="304"/>
      <c r="K35" s="304"/>
      <c r="L35" s="304"/>
      <c r="M35" s="304"/>
      <c r="N35" s="304"/>
      <c r="O35" s="304"/>
      <c r="P35" s="304"/>
      <c r="Q35" s="304"/>
    </row>
    <row r="36" spans="1:20" ht="25.5" customHeight="1">
      <c r="A36" s="304"/>
      <c r="B36" s="304"/>
      <c r="C36" s="304"/>
      <c r="D36" s="304"/>
      <c r="E36" s="304"/>
      <c r="F36" s="304"/>
      <c r="G36" s="304"/>
      <c r="H36" s="304"/>
      <c r="I36" s="304"/>
      <c r="J36" s="304"/>
      <c r="K36" s="304"/>
      <c r="L36" s="304"/>
      <c r="M36" s="304"/>
      <c r="N36" s="304"/>
      <c r="O36" s="304"/>
      <c r="P36" s="304"/>
      <c r="Q36" s="304"/>
    </row>
    <row r="37" spans="1:20" ht="25.5" customHeight="1">
      <c r="A37" s="304"/>
      <c r="B37" s="304"/>
      <c r="C37" s="304"/>
      <c r="D37" s="304"/>
      <c r="E37" s="304"/>
      <c r="F37" s="304"/>
      <c r="G37" s="304"/>
      <c r="H37" s="304"/>
      <c r="I37" s="304"/>
      <c r="J37" s="304"/>
      <c r="K37" s="304"/>
      <c r="L37" s="304"/>
      <c r="M37" s="304"/>
      <c r="N37" s="304"/>
      <c r="O37" s="304"/>
      <c r="P37" s="304"/>
      <c r="Q37" s="304"/>
    </row>
    <row r="42" spans="1:20" ht="51" customHeight="1"/>
    <row r="43" spans="1:20" ht="78" customHeight="1">
      <c r="A43" s="1377"/>
      <c r="B43" s="1377"/>
      <c r="C43" s="1377"/>
      <c r="D43" s="1377"/>
      <c r="E43" s="1377"/>
      <c r="F43" s="1377"/>
      <c r="G43" s="1377"/>
      <c r="H43" s="1377"/>
      <c r="I43" s="1377"/>
      <c r="J43" s="1377"/>
      <c r="K43" s="1377"/>
      <c r="L43" s="1377"/>
      <c r="M43" s="1377"/>
      <c r="N43" s="1377"/>
      <c r="O43" s="1377"/>
      <c r="P43" s="1377"/>
      <c r="Q43" s="1377"/>
      <c r="R43" s="1377"/>
      <c r="S43" s="1377"/>
      <c r="T43" s="1377"/>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I42"/>
  <sheetViews>
    <sheetView showGridLines="0" view="pageBreakPreview" zoomScale="55" zoomScaleNormal="85" zoomScaleSheetLayoutView="55" workbookViewId="0">
      <selection activeCell="F11" sqref="F11"/>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9.7109375" bestFit="1" customWidth="1"/>
    <col min="8" max="8" width="25.85546875" customWidth="1"/>
    <col min="9" max="9" width="31.5703125" customWidth="1"/>
  </cols>
  <sheetData>
    <row r="1" spans="1:9" s="436" customFormat="1" ht="84.75" customHeight="1">
      <c r="A1" s="1542" t="s">
        <v>755</v>
      </c>
      <c r="B1" s="1542"/>
      <c r="C1" s="1542"/>
      <c r="D1" s="1542"/>
      <c r="E1" s="1542"/>
      <c r="F1" s="1542"/>
      <c r="G1" s="1542"/>
      <c r="H1" s="1542"/>
      <c r="I1" s="1542"/>
    </row>
    <row r="2" spans="1:9" s="436" customFormat="1" ht="43.5" customHeight="1">
      <c r="A2" s="1540" t="s">
        <v>938</v>
      </c>
      <c r="B2" s="1540"/>
      <c r="C2" s="1540"/>
      <c r="D2" s="1540"/>
      <c r="E2" s="1540"/>
      <c r="F2" s="1540"/>
      <c r="G2" s="1540"/>
      <c r="H2" s="1540"/>
      <c r="I2" s="1540"/>
    </row>
    <row r="3" spans="1:9" ht="17.25" customHeight="1"/>
    <row r="4" spans="1:9" s="411" customFormat="1" ht="27.75" customHeight="1">
      <c r="A4" s="490" t="s">
        <v>187</v>
      </c>
      <c r="B4" s="492" t="s">
        <v>756</v>
      </c>
      <c r="C4" s="421"/>
    </row>
    <row r="5" spans="1:9" s="78" customFormat="1" ht="27.75">
      <c r="A5" s="493" t="s">
        <v>472</v>
      </c>
      <c r="B5" s="494">
        <v>38018208331.940002</v>
      </c>
      <c r="C5" s="124"/>
    </row>
    <row r="6" spans="1:9" s="78" customFormat="1" ht="27.75">
      <c r="A6" s="493" t="s">
        <v>473</v>
      </c>
      <c r="B6" s="494">
        <v>42519520570.940002</v>
      </c>
      <c r="C6" s="124"/>
    </row>
    <row r="7" spans="1:9" s="78" customFormat="1" ht="27.75">
      <c r="A7" s="493" t="s">
        <v>474</v>
      </c>
      <c r="B7" s="865">
        <v>47463118892.330002</v>
      </c>
      <c r="C7" s="124"/>
      <c r="D7" s="123"/>
    </row>
    <row r="8" spans="1:9" s="78" customFormat="1" ht="27.75">
      <c r="A8" s="493" t="s">
        <v>475</v>
      </c>
      <c r="B8" s="865">
        <v>53637242684.989998</v>
      </c>
      <c r="C8" s="124"/>
      <c r="D8" s="123"/>
    </row>
    <row r="9" spans="1:9" s="78" customFormat="1" ht="27.75">
      <c r="A9" s="493" t="s">
        <v>476</v>
      </c>
      <c r="B9" s="865">
        <v>58492444764.089996</v>
      </c>
      <c r="C9" s="124"/>
      <c r="D9" s="123"/>
    </row>
    <row r="10" spans="1:9" s="78" customFormat="1" ht="27.75">
      <c r="A10" s="495">
        <v>2020</v>
      </c>
      <c r="B10" s="865">
        <v>57570980579.769997</v>
      </c>
      <c r="C10" s="124"/>
      <c r="D10" s="123"/>
    </row>
    <row r="11" spans="1:9" s="78" customFormat="1" ht="27.75">
      <c r="A11" s="495">
        <v>2021</v>
      </c>
      <c r="B11" s="865">
        <v>66464047805.599998</v>
      </c>
      <c r="C11" s="124"/>
      <c r="D11" s="123"/>
    </row>
    <row r="12" spans="1:9" s="78" customFormat="1" ht="27.75">
      <c r="A12" s="495">
        <v>2022</v>
      </c>
      <c r="B12" s="865">
        <v>80172200895.899994</v>
      </c>
      <c r="C12" s="124"/>
      <c r="D12" s="123"/>
    </row>
    <row r="13" spans="1:9" s="78" customFormat="1" ht="27.75">
      <c r="A13" s="495">
        <v>2023</v>
      </c>
      <c r="B13" s="865">
        <v>89113603543.490005</v>
      </c>
      <c r="C13" s="124"/>
      <c r="D13" s="123"/>
    </row>
    <row r="14" spans="1:9" s="78" customFormat="1" ht="27.75">
      <c r="A14" s="495">
        <v>2024</v>
      </c>
      <c r="B14" s="865">
        <v>99668069831.240005</v>
      </c>
      <c r="C14" s="124"/>
      <c r="D14" s="123"/>
    </row>
    <row r="15" spans="1:9" s="78" customFormat="1" ht="27.75">
      <c r="A15" s="495" t="str">
        <f>+'Resumen '!O6</f>
        <v>Mar.2025</v>
      </c>
      <c r="B15" s="865">
        <f>+'IV.3.3.Pagos anuales x cuentas'!E14</f>
        <v>25762623578.200005</v>
      </c>
      <c r="C15" s="77"/>
    </row>
    <row r="16" spans="1:9" ht="27.75">
      <c r="A16" s="491" t="s">
        <v>185</v>
      </c>
      <c r="B16" s="496">
        <f>SUM(B5:B15)</f>
        <v>658882061478.48987</v>
      </c>
      <c r="C16" s="1"/>
    </row>
    <row r="17" spans="1:7">
      <c r="A17" s="1"/>
      <c r="B17" s="1"/>
      <c r="C17" s="1"/>
      <c r="D17" s="1"/>
      <c r="E17" s="1"/>
      <c r="F17" s="118"/>
      <c r="G17" s="117"/>
    </row>
    <row r="18" spans="1:7">
      <c r="A18" s="1"/>
      <c r="B18" s="1"/>
      <c r="C18" s="1"/>
      <c r="D18" s="1"/>
      <c r="E18" s="1"/>
      <c r="F18" s="1"/>
      <c r="G18" s="117"/>
    </row>
    <row r="19" spans="1:7">
      <c r="A19" s="1"/>
      <c r="B19" s="1"/>
      <c r="C19" s="1"/>
      <c r="D19" s="1"/>
      <c r="E19" s="1"/>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row>
    <row r="42" spans="1:7">
      <c r="A42" s="1"/>
      <c r="B42" s="1"/>
    </row>
  </sheetData>
  <mergeCells count="2">
    <mergeCell ref="A1:I1"/>
    <mergeCell ref="A2:I2"/>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M40"/>
  <sheetViews>
    <sheetView showGridLines="0" view="pageBreakPreview" zoomScale="70" zoomScaleNormal="70" zoomScaleSheetLayoutView="70" workbookViewId="0">
      <pane xSplit="1" ySplit="4" topLeftCell="B5" activePane="bottomRight" state="frozen"/>
      <selection pane="topRight" activeCell="A6" sqref="A6:J27"/>
      <selection pane="bottomLeft" activeCell="A6" sqref="A6:J27"/>
      <selection pane="bottomRight" activeCell="N37" sqref="N37"/>
    </sheetView>
  </sheetViews>
  <sheetFormatPr baseColWidth="10" defaultColWidth="11.5703125" defaultRowHeight="15"/>
  <cols>
    <col min="1" max="1" width="54.28515625" bestFit="1" customWidth="1"/>
    <col min="2" max="4" width="28.28515625" customWidth="1"/>
    <col min="5" max="5" width="31" customWidth="1"/>
    <col min="6" max="6" width="32.42578125" customWidth="1"/>
    <col min="7" max="7" width="15.42578125" customWidth="1"/>
    <col min="8" max="8" width="24.28515625" bestFit="1" customWidth="1"/>
    <col min="9" max="9" width="19.140625" customWidth="1"/>
  </cols>
  <sheetData>
    <row r="1" spans="1:13" s="436" customFormat="1" ht="62.25" customHeight="1">
      <c r="A1" s="1472" t="s">
        <v>757</v>
      </c>
      <c r="B1" s="1472"/>
      <c r="C1" s="1472"/>
      <c r="D1" s="1472"/>
      <c r="E1" s="1472"/>
      <c r="F1" s="1472"/>
      <c r="G1" s="1472"/>
      <c r="H1" s="1472"/>
    </row>
    <row r="2" spans="1:13" s="436" customFormat="1" ht="32.25" customHeight="1">
      <c r="A2" s="1543" t="s">
        <v>947</v>
      </c>
      <c r="B2" s="1543"/>
      <c r="C2" s="1543"/>
      <c r="D2" s="1543"/>
      <c r="E2" s="1543"/>
      <c r="F2" s="1543"/>
      <c r="G2" s="1543"/>
      <c r="H2" s="1543"/>
    </row>
    <row r="3" spans="1:13" ht="13.5" customHeight="1">
      <c r="A3" s="995"/>
      <c r="B3" s="58"/>
      <c r="C3" s="58"/>
      <c r="D3" s="58"/>
      <c r="E3" s="58"/>
    </row>
    <row r="4" spans="1:13" s="312" customFormat="1" ht="29.25" customHeight="1">
      <c r="A4" s="497" t="s">
        <v>729</v>
      </c>
      <c r="B4" s="498" t="s">
        <v>479</v>
      </c>
      <c r="C4" s="498" t="s">
        <v>586</v>
      </c>
      <c r="D4" s="498" t="s">
        <v>587</v>
      </c>
      <c r="E4" s="498" t="s">
        <v>946</v>
      </c>
      <c r="F4" s="499" t="s">
        <v>185</v>
      </c>
    </row>
    <row r="5" spans="1:13" s="258" customFormat="1" ht="18.75" customHeight="1">
      <c r="A5" s="500" t="s">
        <v>758</v>
      </c>
      <c r="B5" s="501">
        <v>64516667631.620003</v>
      </c>
      <c r="C5" s="501">
        <v>72515503134.449997</v>
      </c>
      <c r="D5" s="501">
        <v>81223400245.509995</v>
      </c>
      <c r="E5" s="501">
        <f>+'Resumen '!E75</f>
        <v>20971083730.610001</v>
      </c>
      <c r="F5" s="502">
        <f t="shared" ref="F5:F13" si="0">SUM(B5:E5)</f>
        <v>239226654742.19</v>
      </c>
      <c r="H5" s="312"/>
      <c r="J5"/>
      <c r="K5"/>
    </row>
    <row r="6" spans="1:13" s="258" customFormat="1" ht="18.75" customHeight="1">
      <c r="A6" s="500" t="s">
        <v>759</v>
      </c>
      <c r="B6" s="501">
        <v>3637727227.8899999</v>
      </c>
      <c r="C6" s="501">
        <v>3046658090.7199998</v>
      </c>
      <c r="D6" s="501">
        <v>3302531369.3600001</v>
      </c>
      <c r="E6" s="501">
        <f>+'Resumen '!E76</f>
        <v>882049010.66999996</v>
      </c>
      <c r="F6" s="502">
        <f t="shared" si="0"/>
        <v>10868965698.639999</v>
      </c>
      <c r="H6" s="312"/>
      <c r="J6"/>
      <c r="K6"/>
    </row>
    <row r="7" spans="1:13" s="258" customFormat="1" ht="18.75" customHeight="1">
      <c r="A7" s="500" t="s">
        <v>327</v>
      </c>
      <c r="B7" s="501">
        <v>6657059927.75</v>
      </c>
      <c r="C7" s="501">
        <v>7539272243.8900003</v>
      </c>
      <c r="D7" s="501">
        <v>8428664553.5299997</v>
      </c>
      <c r="E7" s="501">
        <f>+'Resumen '!E78</f>
        <v>2172611926.2600002</v>
      </c>
      <c r="F7" s="502">
        <f t="shared" si="0"/>
        <v>24797608651.43</v>
      </c>
      <c r="H7" s="312"/>
      <c r="J7"/>
      <c r="K7"/>
    </row>
    <row r="8" spans="1:13" s="258" customFormat="1" ht="18">
      <c r="A8" s="500" t="s">
        <v>330</v>
      </c>
      <c r="B8" s="503">
        <v>299922059.91000003</v>
      </c>
      <c r="C8" s="503">
        <v>328081703.39999998</v>
      </c>
      <c r="D8" s="503">
        <v>354482605.56999999</v>
      </c>
      <c r="E8" s="501">
        <f>+'Resumen '!E79</f>
        <v>94453989.709999993</v>
      </c>
      <c r="F8" s="502">
        <f t="shared" si="0"/>
        <v>1076940358.5899999</v>
      </c>
      <c r="H8" s="312"/>
      <c r="J8"/>
      <c r="K8"/>
    </row>
    <row r="9" spans="1:13" s="258" customFormat="1" ht="18.75" customHeight="1">
      <c r="A9" s="500" t="s">
        <v>333</v>
      </c>
      <c r="B9" s="503">
        <v>534942027.41000003</v>
      </c>
      <c r="C9" s="503">
        <v>550668409.03999996</v>
      </c>
      <c r="D9" s="503">
        <v>623677440.78999996</v>
      </c>
      <c r="E9" s="501">
        <f>+'Resumen '!E80</f>
        <v>165517845.24000001</v>
      </c>
      <c r="F9" s="502">
        <f t="shared" si="0"/>
        <v>1874805722.48</v>
      </c>
      <c r="H9" s="312"/>
      <c r="J9"/>
      <c r="K9"/>
      <c r="L9" s="314"/>
      <c r="M9" s="314"/>
    </row>
    <row r="10" spans="1:13" s="258" customFormat="1" ht="18.75" customHeight="1">
      <c r="A10" s="500" t="s">
        <v>760</v>
      </c>
      <c r="B10" s="501">
        <v>537390142.97000003</v>
      </c>
      <c r="C10" s="501">
        <v>598183649.45000005</v>
      </c>
      <c r="D10" s="501">
        <v>668602213.62</v>
      </c>
      <c r="E10" s="501">
        <f>+'Resumen '!E81</f>
        <v>172342304.27000001</v>
      </c>
      <c r="F10" s="502">
        <f t="shared" si="0"/>
        <v>1976518310.3099999</v>
      </c>
      <c r="H10" s="312"/>
      <c r="J10"/>
      <c r="K10"/>
    </row>
    <row r="11" spans="1:13" s="258" customFormat="1" ht="18.75" customHeight="1">
      <c r="A11" s="500" t="s">
        <v>761</v>
      </c>
      <c r="B11" s="501">
        <v>3070768143.7399998</v>
      </c>
      <c r="C11" s="501">
        <v>3418154271.48</v>
      </c>
      <c r="D11" s="501">
        <v>3820529252.0700002</v>
      </c>
      <c r="E11" s="501">
        <f>+'Resumen '!E82</f>
        <v>984798381.22000003</v>
      </c>
      <c r="F11" s="502">
        <f t="shared" si="0"/>
        <v>11294250048.509998</v>
      </c>
      <c r="H11" s="312"/>
      <c r="J11"/>
      <c r="K11"/>
    </row>
    <row r="12" spans="1:13" s="258" customFormat="1" ht="18.75" customHeight="1">
      <c r="A12" s="500" t="s">
        <v>762</v>
      </c>
      <c r="B12" s="501">
        <v>660867082.09000003</v>
      </c>
      <c r="C12" s="501">
        <v>744719455.63999999</v>
      </c>
      <c r="D12" s="501">
        <v>830780103.28999996</v>
      </c>
      <c r="E12" s="501">
        <f>+'Resumen '!E83</f>
        <v>213175262.97999999</v>
      </c>
      <c r="F12" s="502">
        <f t="shared" si="0"/>
        <v>2449541904</v>
      </c>
      <c r="H12" s="312"/>
      <c r="J12"/>
      <c r="K12"/>
      <c r="L12"/>
      <c r="M12"/>
    </row>
    <row r="13" spans="1:13" s="258" customFormat="1" ht="18.75" customHeight="1">
      <c r="A13" s="500" t="s">
        <v>763</v>
      </c>
      <c r="B13" s="503">
        <v>330441648.19999999</v>
      </c>
      <c r="C13" s="503">
        <v>372362585.42000002</v>
      </c>
      <c r="D13" s="503">
        <v>415402047.5</v>
      </c>
      <c r="E13" s="501">
        <f>+'Resumen '!E84</f>
        <v>106591127.23999999</v>
      </c>
      <c r="F13" s="502">
        <f t="shared" si="0"/>
        <v>1224797408.3599999</v>
      </c>
      <c r="H13" s="312"/>
      <c r="J13"/>
      <c r="K13"/>
      <c r="L13"/>
      <c r="M13"/>
    </row>
    <row r="14" spans="1:13" s="258" customFormat="1" ht="18.75" customHeight="1">
      <c r="A14" s="776" t="s">
        <v>185</v>
      </c>
      <c r="B14" s="502">
        <f t="shared" ref="B14:E14" si="1">SUM(B5:B13)</f>
        <v>80245785891.580017</v>
      </c>
      <c r="C14" s="502">
        <f t="shared" si="1"/>
        <v>89113603543.489975</v>
      </c>
      <c r="D14" s="502">
        <f t="shared" si="1"/>
        <v>99668069831.23999</v>
      </c>
      <c r="E14" s="502">
        <f t="shared" si="1"/>
        <v>25762623578.200005</v>
      </c>
      <c r="F14" s="502">
        <f>SUM(F5:F13)</f>
        <v>294790082844.51001</v>
      </c>
      <c r="J14"/>
      <c r="K14"/>
      <c r="L14"/>
      <c r="M14"/>
    </row>
    <row r="15" spans="1:13" ht="18" customHeight="1"/>
    <row r="16" spans="1:13" ht="14.25" customHeight="1">
      <c r="E16" s="40"/>
      <c r="F16" s="40"/>
      <c r="G16" s="40"/>
      <c r="H16" s="40"/>
    </row>
    <row r="17" spans="5:8">
      <c r="E17" s="40"/>
      <c r="F17" s="40"/>
      <c r="G17" s="40"/>
      <c r="H17" s="40"/>
    </row>
    <row r="18" spans="5:8" ht="14.25" customHeight="1"/>
    <row r="19" spans="5:8" ht="14.25" customHeight="1"/>
    <row r="20" spans="5:8" ht="64.5" customHeight="1"/>
    <row r="21" spans="5:8" ht="14.25" customHeight="1"/>
    <row r="22" spans="5:8" ht="14.25" customHeight="1"/>
    <row r="23" spans="5:8" ht="14.25" customHeight="1"/>
    <row r="24" spans="5:8" ht="14.25" customHeight="1"/>
    <row r="25" spans="5:8" ht="14.25" customHeight="1"/>
    <row r="26" spans="5:8" ht="14.25" customHeight="1"/>
    <row r="27" spans="5:8" ht="14.25" customHeight="1"/>
    <row r="28" spans="5:8" ht="14.25" customHeight="1"/>
    <row r="29" spans="5:8" ht="14.25" customHeight="1"/>
    <row r="30" spans="5:8" ht="14.25" customHeight="1"/>
    <row r="31" spans="5:8" ht="14.25" customHeight="1"/>
    <row r="39" ht="58.5" customHeight="1"/>
    <row r="40" ht="98.25" customHeight="1"/>
  </sheetData>
  <mergeCells count="2">
    <mergeCell ref="A1:H1"/>
    <mergeCell ref="A2:H2"/>
  </mergeCells>
  <conditionalFormatting sqref="B5:E13">
    <cfRule type="cellIs" dxfId="245" priority="4" operator="equal">
      <formula>0</formula>
    </cfRule>
  </conditionalFormatting>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H71"/>
  <sheetViews>
    <sheetView showGridLines="0" view="pageBreakPreview" zoomScale="70" zoomScaleNormal="100" zoomScaleSheetLayoutView="70" workbookViewId="0">
      <pane xSplit="1" ySplit="4" topLeftCell="B5" activePane="bottomRight" state="frozen"/>
      <selection pane="topRight" activeCell="A6" sqref="A6:J27"/>
      <selection pane="bottomLeft" activeCell="A6" sqref="A6:J27"/>
      <selection pane="bottomRight" activeCell="H13" sqref="H13"/>
    </sheetView>
  </sheetViews>
  <sheetFormatPr baseColWidth="10" defaultColWidth="11.42578125" defaultRowHeight="15"/>
  <cols>
    <col min="1" max="1" width="33" style="41" customWidth="1"/>
    <col min="2" max="4" width="24.7109375" style="41" customWidth="1"/>
    <col min="5" max="5" width="24.7109375" style="75" customWidth="1"/>
    <col min="6" max="6" width="27.140625" style="75" bestFit="1" customWidth="1"/>
    <col min="7" max="7" width="24.5703125" style="41" customWidth="1"/>
    <col min="8" max="8" width="30.5703125" style="172" customWidth="1"/>
    <col min="9" max="16384" width="11.42578125" style="41"/>
  </cols>
  <sheetData>
    <row r="1" spans="1:8" s="442" customFormat="1" ht="57.75" customHeight="1">
      <c r="A1" s="1545" t="s">
        <v>764</v>
      </c>
      <c r="B1" s="1545"/>
      <c r="C1" s="1545"/>
      <c r="D1" s="1545"/>
      <c r="E1" s="1545"/>
      <c r="F1" s="1545"/>
      <c r="G1" s="1545"/>
      <c r="H1" s="1545"/>
    </row>
    <row r="2" spans="1:8" s="442" customFormat="1" ht="23.25">
      <c r="A2" s="1545" t="str">
        <f>+'Resumen '!O1</f>
        <v>Período:  Diciembre 2009 - Marzo 2025</v>
      </c>
      <c r="B2" s="1545"/>
      <c r="C2" s="1545"/>
      <c r="D2" s="1545"/>
      <c r="E2" s="1545"/>
      <c r="F2" s="1545"/>
      <c r="G2" s="1545"/>
      <c r="H2" s="1545"/>
    </row>
    <row r="3" spans="1:8" ht="7.5" customHeight="1">
      <c r="A3" s="624"/>
      <c r="B3" s="624"/>
      <c r="C3" s="624"/>
      <c r="D3" s="624"/>
    </row>
    <row r="4" spans="1:8" s="430" customFormat="1" ht="27" customHeight="1">
      <c r="A4" s="767" t="s">
        <v>371</v>
      </c>
      <c r="B4" s="768" t="s">
        <v>479</v>
      </c>
      <c r="C4" s="768" t="s">
        <v>586</v>
      </c>
      <c r="D4" s="768" t="s">
        <v>587</v>
      </c>
      <c r="E4" s="1254" t="s">
        <v>948</v>
      </c>
      <c r="F4" s="769" t="s">
        <v>185</v>
      </c>
      <c r="H4" s="431"/>
    </row>
    <row r="5" spans="1:8" s="148" customFormat="1">
      <c r="A5" s="770" t="s">
        <v>319</v>
      </c>
      <c r="B5" s="771">
        <v>21133960278.52</v>
      </c>
      <c r="C5" s="771">
        <v>23761158668.84</v>
      </c>
      <c r="D5" s="771">
        <v>26307149985.470001</v>
      </c>
      <c r="E5" s="772">
        <f>+'Resumen '!H75</f>
        <v>6749550693.6999998</v>
      </c>
      <c r="F5" s="773">
        <f t="shared" ref="F5:F19" si="0">SUM(B5:E5)</f>
        <v>77951819626.529999</v>
      </c>
      <c r="H5" s="235"/>
    </row>
    <row r="6" spans="1:8" s="148" customFormat="1">
      <c r="A6" s="770" t="s">
        <v>322</v>
      </c>
      <c r="B6" s="771">
        <v>15142864075.59</v>
      </c>
      <c r="C6" s="771">
        <v>16944321974.73</v>
      </c>
      <c r="D6" s="771">
        <v>18574520728.369999</v>
      </c>
      <c r="E6" s="772">
        <f>+'Resumen '!H76</f>
        <v>4770004127.8999996</v>
      </c>
      <c r="F6" s="773">
        <f t="shared" si="0"/>
        <v>55431710906.590004</v>
      </c>
      <c r="H6" s="235"/>
    </row>
    <row r="7" spans="1:8" s="148" customFormat="1">
      <c r="A7" s="770" t="s">
        <v>325</v>
      </c>
      <c r="B7" s="771">
        <v>13013729587.18</v>
      </c>
      <c r="C7" s="771">
        <v>14701970341.059999</v>
      </c>
      <c r="D7" s="771">
        <v>16494263877.709999</v>
      </c>
      <c r="E7" s="772">
        <f>+'Resumen '!H77</f>
        <v>4258209316.48</v>
      </c>
      <c r="F7" s="773">
        <f t="shared" si="0"/>
        <v>48468173122.43</v>
      </c>
      <c r="H7" s="235"/>
    </row>
    <row r="8" spans="1:8" s="148" customFormat="1">
      <c r="A8" s="770" t="s">
        <v>328</v>
      </c>
      <c r="B8" s="771">
        <v>12570028697.83</v>
      </c>
      <c r="C8" s="771">
        <v>13887348136.860001</v>
      </c>
      <c r="D8" s="771">
        <v>15841462403.57</v>
      </c>
      <c r="E8" s="772">
        <f>+'Resumen '!H78</f>
        <v>4097209436.6399999</v>
      </c>
      <c r="F8" s="773">
        <f t="shared" si="0"/>
        <v>46396048674.900002</v>
      </c>
      <c r="H8" s="235"/>
    </row>
    <row r="9" spans="1:8" s="148" customFormat="1">
      <c r="A9" s="770" t="s">
        <v>331</v>
      </c>
      <c r="B9" s="771">
        <v>10637508913.700001</v>
      </c>
      <c r="C9" s="771">
        <v>12015726917.77</v>
      </c>
      <c r="D9" s="771">
        <v>13536130550.85</v>
      </c>
      <c r="E9" s="772">
        <f>+'Resumen '!H79</f>
        <v>3574259992.8699999</v>
      </c>
      <c r="F9" s="773">
        <f t="shared" si="0"/>
        <v>39763626375.190002</v>
      </c>
      <c r="H9" s="236"/>
    </row>
    <row r="10" spans="1:8" s="148" customFormat="1">
      <c r="A10" s="770" t="s">
        <v>334</v>
      </c>
      <c r="B10" s="771">
        <v>3741208489.0300002</v>
      </c>
      <c r="C10" s="771">
        <v>3130204689.73</v>
      </c>
      <c r="D10" s="771">
        <v>3399884093.4499998</v>
      </c>
      <c r="E10" s="772">
        <f>+'Resumen '!H80</f>
        <v>909012392.05999994</v>
      </c>
      <c r="F10" s="773">
        <f t="shared" si="0"/>
        <v>11180309664.269999</v>
      </c>
      <c r="H10" s="235"/>
    </row>
    <row r="11" spans="1:8" s="148" customFormat="1">
      <c r="A11" s="770" t="s">
        <v>348</v>
      </c>
      <c r="B11" s="771">
        <v>471821207.45999998</v>
      </c>
      <c r="C11" s="771">
        <v>504301157.47000003</v>
      </c>
      <c r="D11" s="771">
        <v>534668410.19</v>
      </c>
      <c r="E11" s="772">
        <f>+'Resumen '!H81</f>
        <v>444380710.5</v>
      </c>
      <c r="F11" s="773">
        <f t="shared" si="0"/>
        <v>1955171485.6200001</v>
      </c>
      <c r="H11" s="235"/>
    </row>
    <row r="12" spans="1:8" s="148" customFormat="1">
      <c r="A12" s="770" t="s">
        <v>254</v>
      </c>
      <c r="B12" s="771">
        <v>537390142.97000003</v>
      </c>
      <c r="C12" s="771">
        <v>598183649.45000005</v>
      </c>
      <c r="D12" s="771">
        <v>668602213.62</v>
      </c>
      <c r="E12" s="772">
        <f>+'Resumen '!H82</f>
        <v>213175262.97999999</v>
      </c>
      <c r="F12" s="773">
        <f t="shared" si="0"/>
        <v>2017351269.02</v>
      </c>
      <c r="G12" s="149"/>
      <c r="H12" s="149"/>
    </row>
    <row r="13" spans="1:8" s="148" customFormat="1">
      <c r="A13" s="770" t="s">
        <v>361</v>
      </c>
      <c r="B13" s="771">
        <v>296541693.35000002</v>
      </c>
      <c r="C13" s="771">
        <v>302866298.23000002</v>
      </c>
      <c r="D13" s="771">
        <v>314432235.98000002</v>
      </c>
      <c r="E13" s="772">
        <f>+'Resumen '!H83</f>
        <v>172342304.27000001</v>
      </c>
      <c r="F13" s="773">
        <f t="shared" si="0"/>
        <v>1086182531.8300002</v>
      </c>
      <c r="G13" s="149"/>
      <c r="H13" s="819"/>
    </row>
    <row r="14" spans="1:8" s="148" customFormat="1">
      <c r="A14" s="770" t="s">
        <v>357</v>
      </c>
      <c r="B14" s="771">
        <v>151374061.84</v>
      </c>
      <c r="C14" s="771">
        <v>125458548.02</v>
      </c>
      <c r="D14" s="771">
        <v>129359342.27</v>
      </c>
      <c r="E14" s="772">
        <f>+'Resumen '!H84</f>
        <v>154075964.5</v>
      </c>
      <c r="F14" s="773">
        <f t="shared" si="0"/>
        <v>560267916.63</v>
      </c>
      <c r="G14" s="150"/>
      <c r="H14" s="819"/>
    </row>
    <row r="15" spans="1:8" s="148" customFormat="1">
      <c r="A15" s="770" t="s">
        <v>353</v>
      </c>
      <c r="B15" s="771">
        <v>299922059.91000003</v>
      </c>
      <c r="C15" s="771">
        <v>328083703.39999998</v>
      </c>
      <c r="D15" s="771">
        <v>354482585.56999999</v>
      </c>
      <c r="E15" s="772">
        <f>+'Resumen '!H85</f>
        <v>138219821.78</v>
      </c>
      <c r="F15" s="773">
        <f t="shared" si="0"/>
        <v>1120708170.6599998</v>
      </c>
      <c r="G15" s="149"/>
    </row>
    <row r="16" spans="1:8" s="148" customFormat="1">
      <c r="A16" s="770" t="s">
        <v>337</v>
      </c>
      <c r="B16" s="771">
        <v>862196273.07000005</v>
      </c>
      <c r="C16" s="771">
        <v>1191703556.96</v>
      </c>
      <c r="D16" s="771">
        <v>1667785704.45</v>
      </c>
      <c r="E16" s="772">
        <f>+'Resumen '!H86</f>
        <v>106591127.23999999</v>
      </c>
      <c r="F16" s="773">
        <f t="shared" si="0"/>
        <v>3828276661.7200003</v>
      </c>
      <c r="G16" s="149"/>
    </row>
    <row r="17" spans="1:8" s="148" customFormat="1">
      <c r="A17" s="770" t="s">
        <v>345</v>
      </c>
      <c r="B17" s="771">
        <v>395931680.88999999</v>
      </c>
      <c r="C17" s="771">
        <v>505195760.00999999</v>
      </c>
      <c r="D17" s="771">
        <v>599145528.95000005</v>
      </c>
      <c r="E17" s="772">
        <f>+'Resumen '!H87</f>
        <v>94453989.709999993</v>
      </c>
      <c r="F17" s="773">
        <f t="shared" si="0"/>
        <v>1594726959.5599999</v>
      </c>
      <c r="G17" s="149"/>
    </row>
    <row r="18" spans="1:8" s="148" customFormat="1">
      <c r="A18" s="770" t="s">
        <v>340</v>
      </c>
      <c r="B18" s="771">
        <v>660867082.09000003</v>
      </c>
      <c r="C18" s="771">
        <v>744719455.62</v>
      </c>
      <c r="D18" s="771">
        <v>830780103.28999996</v>
      </c>
      <c r="E18" s="772">
        <f>+'Resumen '!H88</f>
        <v>31709316.789999999</v>
      </c>
      <c r="F18" s="773">
        <f t="shared" si="0"/>
        <v>2268075957.79</v>
      </c>
      <c r="G18" s="149"/>
    </row>
    <row r="19" spans="1:8" s="148" customFormat="1">
      <c r="A19" s="770" t="s">
        <v>344</v>
      </c>
      <c r="B19" s="771">
        <v>330441648.19999999</v>
      </c>
      <c r="C19" s="771">
        <v>372362585.44</v>
      </c>
      <c r="D19" s="771">
        <v>415402047.5</v>
      </c>
      <c r="E19" s="772">
        <f>+'Resumen '!H89</f>
        <v>49429120.780000001</v>
      </c>
      <c r="F19" s="773">
        <f t="shared" si="0"/>
        <v>1167635401.9199998</v>
      </c>
      <c r="G19" s="149"/>
    </row>
    <row r="20" spans="1:8" s="151" customFormat="1">
      <c r="A20" s="774" t="s">
        <v>371</v>
      </c>
      <c r="B20" s="775">
        <f>SUM(B5:B19)</f>
        <v>80245785891.63002</v>
      </c>
      <c r="C20" s="775">
        <f>SUM(C5:C19)</f>
        <v>89113605443.589981</v>
      </c>
      <c r="D20" s="775">
        <f>SUM(D5:D19)</f>
        <v>99668069811.23999</v>
      </c>
      <c r="E20" s="775">
        <f>SUM(E5:E19)</f>
        <v>25762623578.199997</v>
      </c>
      <c r="F20" s="775">
        <f>SUM(F5:F19)</f>
        <v>294790084724.65991</v>
      </c>
      <c r="G20" s="149"/>
      <c r="H20" s="938"/>
    </row>
    <row r="21" spans="1:8" s="146" customFormat="1" ht="12.75" customHeight="1">
      <c r="A21" s="1544" t="s">
        <v>765</v>
      </c>
      <c r="B21" s="1544"/>
      <c r="C21" s="1544"/>
      <c r="D21" s="1544"/>
      <c r="E21" s="1544"/>
      <c r="F21" s="1544"/>
      <c r="G21" s="147"/>
    </row>
    <row r="22" spans="1:8" ht="15.75">
      <c r="A22" s="146" t="s">
        <v>766</v>
      </c>
      <c r="B22" s="146"/>
      <c r="C22" s="146"/>
      <c r="D22" s="146"/>
      <c r="E22" s="1130"/>
      <c r="F22" s="146"/>
      <c r="G22" s="131"/>
    </row>
    <row r="23" spans="1:8">
      <c r="E23" s="121"/>
      <c r="G23" s="131"/>
    </row>
    <row r="24" spans="1:8">
      <c r="G24" s="131"/>
    </row>
    <row r="25" spans="1:8">
      <c r="G25" s="131"/>
    </row>
    <row r="26" spans="1:8">
      <c r="G26" s="131"/>
    </row>
    <row r="27" spans="1:8">
      <c r="G27" s="131"/>
    </row>
    <row r="28" spans="1:8">
      <c r="G28" s="131"/>
    </row>
    <row r="29" spans="1:8">
      <c r="G29" s="131"/>
    </row>
    <row r="30" spans="1:8">
      <c r="G30" s="131"/>
      <c r="H30" s="131"/>
    </row>
    <row r="31" spans="1:8">
      <c r="G31" s="131"/>
      <c r="H31" s="131"/>
    </row>
    <row r="32" spans="1:8">
      <c r="G32" s="131"/>
      <c r="H32" s="131"/>
    </row>
    <row r="33" spans="7:8">
      <c r="G33" s="131"/>
      <c r="H33" s="131"/>
    </row>
    <row r="34" spans="7:8">
      <c r="G34" s="131"/>
      <c r="H34" s="131"/>
    </row>
    <row r="35" spans="7:8">
      <c r="G35" s="131"/>
      <c r="H35" s="131"/>
    </row>
    <row r="36" spans="7:8">
      <c r="G36" s="131"/>
      <c r="H36" s="131"/>
    </row>
    <row r="37" spans="7:8">
      <c r="G37" s="131"/>
      <c r="H37" s="131"/>
    </row>
    <row r="38" spans="7:8">
      <c r="G38" s="131"/>
      <c r="H38" s="131"/>
    </row>
    <row r="39" spans="7:8">
      <c r="G39" s="131"/>
      <c r="H39" s="131"/>
    </row>
    <row r="40" spans="7:8">
      <c r="G40" s="131"/>
      <c r="H40" s="131"/>
    </row>
    <row r="69" spans="1:6" ht="30" customHeight="1"/>
    <row r="70" spans="1:6" ht="17.25" customHeight="1">
      <c r="A70" s="130" t="s">
        <v>767</v>
      </c>
      <c r="B70" s="741"/>
      <c r="C70" s="741"/>
      <c r="D70" s="741"/>
      <c r="E70" s="146"/>
      <c r="F70" s="146"/>
    </row>
    <row r="71" spans="1:6" ht="20.25" customHeight="1">
      <c r="A71" s="1544" t="s">
        <v>765</v>
      </c>
      <c r="B71" s="1544"/>
      <c r="C71" s="1544"/>
      <c r="D71" s="1544"/>
      <c r="E71" s="1544"/>
      <c r="F71" s="1544"/>
    </row>
  </sheetData>
  <mergeCells count="4">
    <mergeCell ref="A71:F71"/>
    <mergeCell ref="A21:F21"/>
    <mergeCell ref="A2:H2"/>
    <mergeCell ref="A1:H1"/>
  </mergeCells>
  <conditionalFormatting sqref="B5:F19">
    <cfRule type="cellIs" dxfId="233" priority="1" operator="equal">
      <formula>0</formula>
    </cfRule>
  </conditionalFormatting>
  <conditionalFormatting sqref="E5:E19">
    <cfRule type="cellIs" dxfId="232" priority="3" operator="equal">
      <formula>0</formula>
    </cfRule>
    <cfRule type="cellIs" dxfId="231" priority="4" operator="equal">
      <formula>0</formula>
    </cfRule>
  </conditionalFormatting>
  <pageMargins left="0.70866141732283472" right="0.70866141732283472" top="0.74803149606299213" bottom="0.74803149606299213" header="0.31496062992125984" footer="0.31496062992125984"/>
  <pageSetup paperSize="119" scale="41" orientation="portrait"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7"/>
  <sheetViews>
    <sheetView showGridLines="0" view="pageBreakPreview" zoomScale="85" zoomScaleNormal="100" zoomScaleSheetLayoutView="85" workbookViewId="0">
      <pane ySplit="1" topLeftCell="A2" activePane="bottomLeft" state="frozen"/>
      <selection activeCell="A6" sqref="A6:J27"/>
      <selection pane="bottomLeft" activeCell="P27" sqref="P27"/>
    </sheetView>
  </sheetViews>
  <sheetFormatPr baseColWidth="10" defaultColWidth="11.42578125" defaultRowHeight="22.5" customHeight="1"/>
  <cols>
    <col min="1" max="1" width="20.140625" style="21" customWidth="1"/>
    <col min="2" max="2" width="26.7109375" style="102" customWidth="1"/>
    <col min="3" max="3" width="22.85546875" style="102" customWidth="1"/>
    <col min="4" max="4" width="19.140625" style="102" customWidth="1"/>
    <col min="5" max="5" width="21.7109375" style="102"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44" customFormat="1" ht="81" customHeight="1">
      <c r="A1" s="1549" t="s">
        <v>768</v>
      </c>
      <c r="B1" s="1549"/>
      <c r="C1" s="1549"/>
      <c r="D1" s="1549"/>
      <c r="E1" s="1549"/>
      <c r="F1" s="1549"/>
      <c r="G1" s="1549"/>
      <c r="H1" s="1549"/>
      <c r="I1" s="1549"/>
      <c r="J1" s="443"/>
    </row>
    <row r="2" spans="1:13" ht="22.5" customHeight="1">
      <c r="A2" s="1550" t="str">
        <f>+'Resumen '!O4</f>
        <v>Período:  Diciembre 2008 - Marzo 2025</v>
      </c>
      <c r="B2" s="1550"/>
      <c r="C2" s="1550"/>
      <c r="D2" s="1550"/>
      <c r="E2" s="1550"/>
      <c r="F2" s="1550"/>
      <c r="G2" s="1550"/>
      <c r="H2" s="1550"/>
      <c r="I2" s="1550"/>
      <c r="J2" s="227"/>
    </row>
    <row r="3" spans="1:13" ht="13.5" customHeight="1">
      <c r="A3" s="1546"/>
      <c r="B3" s="1546"/>
      <c r="C3" s="1546"/>
      <c r="D3" s="1546"/>
      <c r="E3" s="1546"/>
      <c r="F3" s="1546"/>
      <c r="G3" s="1546"/>
      <c r="H3" s="1546"/>
      <c r="I3" s="1546"/>
      <c r="J3" s="32"/>
    </row>
    <row r="4" spans="1:13" s="422" customFormat="1" ht="59.25" customHeight="1">
      <c r="A4" s="976" t="s">
        <v>399</v>
      </c>
      <c r="B4" s="977" t="s">
        <v>769</v>
      </c>
      <c r="C4" s="977" t="s">
        <v>770</v>
      </c>
      <c r="D4" s="977" t="s">
        <v>771</v>
      </c>
      <c r="E4" s="978" t="s">
        <v>772</v>
      </c>
      <c r="G4" s="16"/>
    </row>
    <row r="5" spans="1:13" ht="16.5" customHeight="1">
      <c r="A5" s="483">
        <v>2008</v>
      </c>
      <c r="B5" s="484">
        <v>68371.91</v>
      </c>
      <c r="C5" s="484">
        <v>0</v>
      </c>
      <c r="D5" s="484">
        <v>1661642.6804877073</v>
      </c>
      <c r="E5" s="485">
        <f t="shared" ref="E5:E12" si="0">B5/D5</f>
        <v>4.1147179717321791E-2</v>
      </c>
      <c r="G5"/>
      <c r="H5" s="43"/>
      <c r="M5" s="14"/>
    </row>
    <row r="6" spans="1:13" ht="16.5" customHeight="1">
      <c r="A6" s="483">
        <v>2009</v>
      </c>
      <c r="B6" s="484">
        <v>94318.74</v>
      </c>
      <c r="C6" s="486">
        <f t="shared" ref="C6:C11" si="1">B6/B5-1</f>
        <v>0.37949546824127034</v>
      </c>
      <c r="D6" s="484">
        <v>1736041.0636671539</v>
      </c>
      <c r="E6" s="485">
        <f t="shared" si="0"/>
        <v>5.4329786301692835E-2</v>
      </c>
      <c r="G6"/>
      <c r="M6" s="14"/>
    </row>
    <row r="7" spans="1:13" ht="16.5" customHeight="1">
      <c r="A7" s="483">
        <v>2010</v>
      </c>
      <c r="B7" s="484">
        <v>120339.19</v>
      </c>
      <c r="C7" s="486">
        <f t="shared" si="1"/>
        <v>0.27587783721453452</v>
      </c>
      <c r="D7" s="484">
        <v>1983201.6822193242</v>
      </c>
      <c r="E7" s="485">
        <f t="shared" si="0"/>
        <v>6.0679249659234394E-2</v>
      </c>
      <c r="G7"/>
      <c r="L7" s="99"/>
      <c r="M7" s="14"/>
    </row>
    <row r="8" spans="1:13" customFormat="1" ht="16.5" customHeight="1">
      <c r="A8" s="483">
        <v>2011</v>
      </c>
      <c r="B8" s="484">
        <v>154672.16</v>
      </c>
      <c r="C8" s="486">
        <f t="shared" si="1"/>
        <v>0.28530165443194355</v>
      </c>
      <c r="D8" s="484">
        <v>2210213.9344516792</v>
      </c>
      <c r="E8" s="485">
        <f t="shared" si="0"/>
        <v>6.9980628385809096E-2</v>
      </c>
      <c r="F8" s="33"/>
      <c r="H8" s="21"/>
      <c r="K8" s="21"/>
      <c r="L8" s="99"/>
      <c r="M8" s="14"/>
    </row>
    <row r="9" spans="1:13" customFormat="1" ht="16.5" customHeight="1">
      <c r="A9" s="483">
        <v>2012</v>
      </c>
      <c r="B9" s="484">
        <v>198249.65</v>
      </c>
      <c r="C9" s="486">
        <f t="shared" si="1"/>
        <v>0.28174100626770837</v>
      </c>
      <c r="D9" s="484">
        <v>2386016.246957059</v>
      </c>
      <c r="E9" s="485">
        <f t="shared" si="0"/>
        <v>8.308813917458957E-2</v>
      </c>
      <c r="F9" s="33"/>
      <c r="H9" s="21"/>
      <c r="K9" s="21"/>
      <c r="L9" s="99"/>
      <c r="M9" s="14"/>
    </row>
    <row r="10" spans="1:13" customFormat="1" ht="16.5" customHeight="1">
      <c r="A10" s="483">
        <v>2013</v>
      </c>
      <c r="B10" s="484">
        <v>248516.38566900001</v>
      </c>
      <c r="C10" s="486">
        <f t="shared" si="1"/>
        <v>0.25355270825951015</v>
      </c>
      <c r="D10" s="484">
        <v>2619769.6965127527</v>
      </c>
      <c r="E10" s="485">
        <f t="shared" si="0"/>
        <v>9.486192087793327E-2</v>
      </c>
      <c r="F10" s="33"/>
      <c r="H10" s="21"/>
      <c r="K10" s="21"/>
      <c r="L10" s="99"/>
      <c r="M10" s="14"/>
    </row>
    <row r="11" spans="1:13" customFormat="1" ht="16.5" customHeight="1">
      <c r="A11" s="483">
        <v>2014</v>
      </c>
      <c r="B11" s="484">
        <v>305297.32352799998</v>
      </c>
      <c r="C11" s="486">
        <f t="shared" si="1"/>
        <v>0.2284796541932117</v>
      </c>
      <c r="D11" s="484">
        <v>2925665.101870168</v>
      </c>
      <c r="E11" s="485">
        <f t="shared" si="0"/>
        <v>0.1043514253674644</v>
      </c>
      <c r="F11" s="33"/>
      <c r="H11" s="21"/>
      <c r="K11" s="21"/>
      <c r="L11" s="99"/>
      <c r="M11" s="14"/>
    </row>
    <row r="12" spans="1:13" customFormat="1" ht="16.5" customHeight="1">
      <c r="A12" s="483">
        <v>2015</v>
      </c>
      <c r="B12" s="484">
        <v>367708.87092800002</v>
      </c>
      <c r="C12" s="486">
        <f>B12/B11-1</f>
        <v>0.20442874073960238</v>
      </c>
      <c r="D12" s="484">
        <v>3205655.1361474036</v>
      </c>
      <c r="E12" s="485">
        <f t="shared" si="0"/>
        <v>0.11470630972797564</v>
      </c>
      <c r="F12" s="33"/>
      <c r="H12" s="21"/>
      <c r="K12" s="21"/>
      <c r="L12" s="99"/>
      <c r="M12" s="14"/>
    </row>
    <row r="13" spans="1:13" customFormat="1" ht="16.5" customHeight="1">
      <c r="A13" s="483">
        <v>2016</v>
      </c>
      <c r="B13" s="484">
        <v>436929.96823200001</v>
      </c>
      <c r="C13" s="486">
        <v>0.18824973444155502</v>
      </c>
      <c r="D13" s="484">
        <v>3487292.5127027496</v>
      </c>
      <c r="E13" s="485">
        <v>0.13300480292241038</v>
      </c>
      <c r="F13" s="119"/>
      <c r="H13" s="21"/>
      <c r="K13" s="21"/>
      <c r="L13" s="99"/>
      <c r="M13" s="14"/>
    </row>
    <row r="14" spans="1:13" customFormat="1" ht="16.5" customHeight="1">
      <c r="A14" s="483">
        <v>2017</v>
      </c>
      <c r="B14" s="484">
        <f>520077015573/1000000</f>
        <v>520077.01557300001</v>
      </c>
      <c r="C14" s="486">
        <f t="shared" ref="C14:C22" si="2">B14/B13-1</f>
        <v>0.19029833929095652</v>
      </c>
      <c r="D14" s="484">
        <v>3802655.7724425402</v>
      </c>
      <c r="E14" s="485">
        <f t="shared" ref="E14:E22" si="3">B14/D14</f>
        <v>0.13676678792278418</v>
      </c>
      <c r="F14" s="119"/>
      <c r="H14" s="21"/>
      <c r="L14" s="84"/>
      <c r="M14" s="14"/>
    </row>
    <row r="15" spans="1:13" customFormat="1" ht="16.5" customHeight="1">
      <c r="A15" s="483">
        <v>2018</v>
      </c>
      <c r="B15" s="484">
        <v>599976.12957899994</v>
      </c>
      <c r="C15" s="486">
        <f t="shared" si="2"/>
        <v>0.15362938875114551</v>
      </c>
      <c r="D15" s="484">
        <v>4235846.7669485277</v>
      </c>
      <c r="E15" s="485">
        <f t="shared" si="3"/>
        <v>0.14164254813476604</v>
      </c>
      <c r="F15" s="119"/>
      <c r="H15" s="21"/>
      <c r="L15" s="84"/>
      <c r="M15" s="14"/>
    </row>
    <row r="16" spans="1:13" customFormat="1" ht="16.5" customHeight="1">
      <c r="A16" s="483">
        <v>2019</v>
      </c>
      <c r="B16" s="484">
        <f>707666437209/1000000</f>
        <v>707666.437209</v>
      </c>
      <c r="C16" s="486">
        <f t="shared" si="2"/>
        <v>0.1794909869257062</v>
      </c>
      <c r="D16" s="489">
        <v>4562235.0757361948</v>
      </c>
      <c r="E16" s="485">
        <f t="shared" si="3"/>
        <v>0.1551139793240062</v>
      </c>
      <c r="F16" s="119"/>
      <c r="H16" s="21"/>
      <c r="L16" s="84"/>
      <c r="M16" s="14"/>
    </row>
    <row r="17" spans="1:13" customFormat="1" ht="16.5" customHeight="1">
      <c r="A17" s="483">
        <v>2020</v>
      </c>
      <c r="B17" s="484">
        <v>820942.24981800001</v>
      </c>
      <c r="C17" s="486">
        <f t="shared" si="2"/>
        <v>0.16006949977132434</v>
      </c>
      <c r="D17" s="489">
        <v>4456657.3767522685</v>
      </c>
      <c r="E17" s="485">
        <f t="shared" si="3"/>
        <v>0.18420582522236678</v>
      </c>
      <c r="F17" s="119"/>
      <c r="H17" s="21"/>
      <c r="L17" s="84"/>
      <c r="M17" s="14"/>
    </row>
    <row r="18" spans="1:13" customFormat="1" ht="16.5" customHeight="1">
      <c r="A18" s="487">
        <v>2021</v>
      </c>
      <c r="B18" s="484">
        <v>960567.11641200003</v>
      </c>
      <c r="C18" s="486">
        <f t="shared" si="2"/>
        <v>0.17007879253985814</v>
      </c>
      <c r="D18" s="489">
        <v>5392714.1020838208</v>
      </c>
      <c r="E18" s="485">
        <f t="shared" si="3"/>
        <v>0.17812313025102208</v>
      </c>
      <c r="F18" s="119"/>
      <c r="H18" s="21"/>
      <c r="L18" s="84"/>
      <c r="M18" s="14"/>
    </row>
    <row r="19" spans="1:13" ht="15.75">
      <c r="A19" s="488">
        <v>2022</v>
      </c>
      <c r="B19" s="489">
        <v>1062302.305562</v>
      </c>
      <c r="C19" s="486">
        <f t="shared" si="2"/>
        <v>0.10591158848952764</v>
      </c>
      <c r="D19" s="489">
        <v>6260564.0185964201</v>
      </c>
      <c r="E19" s="485">
        <f t="shared" si="3"/>
        <v>0.1696815658152413</v>
      </c>
      <c r="F19" s="33"/>
      <c r="G19"/>
      <c r="I19"/>
      <c r="K19" s="14"/>
      <c r="M19" s="14"/>
    </row>
    <row r="20" spans="1:13" ht="15.75">
      <c r="A20" s="488">
        <v>2023</v>
      </c>
      <c r="B20" s="489">
        <v>1213344.006122</v>
      </c>
      <c r="C20" s="486">
        <f t="shared" si="2"/>
        <v>0.14218335003998028</v>
      </c>
      <c r="D20" s="489">
        <v>6260564</v>
      </c>
      <c r="E20" s="485">
        <f t="shared" si="3"/>
        <v>0.19380745985856865</v>
      </c>
      <c r="F20" s="33"/>
      <c r="G20"/>
      <c r="I20"/>
      <c r="K20" s="14"/>
      <c r="M20" s="14"/>
    </row>
    <row r="21" spans="1:13" ht="15.75">
      <c r="A21" s="488">
        <v>2024</v>
      </c>
      <c r="B21" s="489">
        <v>1397051.0850722701</v>
      </c>
      <c r="C21" s="486">
        <f t="shared" si="2"/>
        <v>0.15140560139858517</v>
      </c>
      <c r="D21" s="489">
        <v>6820019.2999999998</v>
      </c>
      <c r="E21" s="485">
        <f t="shared" si="3"/>
        <v>0.20484562046214005</v>
      </c>
      <c r="F21" s="33"/>
      <c r="G21"/>
      <c r="I21"/>
      <c r="K21" s="14"/>
      <c r="M21" s="14"/>
    </row>
    <row r="22" spans="1:13" ht="15.75">
      <c r="A22" s="488" t="str">
        <f>+'Resumen '!O6</f>
        <v>Mar.2025</v>
      </c>
      <c r="B22" s="489">
        <f>+'Resumen '!B59/1000000</f>
        <v>1446291.6634411002</v>
      </c>
      <c r="C22" s="486">
        <f t="shared" si="2"/>
        <v>3.5246082906326137E-2</v>
      </c>
      <c r="D22" s="489">
        <f>+'Resumen '!B60/1000000</f>
        <v>6820019.2599957138</v>
      </c>
      <c r="E22" s="485">
        <f t="shared" si="3"/>
        <v>0.21206562742786289</v>
      </c>
      <c r="F22" s="33"/>
      <c r="K22" s="14"/>
    </row>
    <row r="23" spans="1:13" ht="29.25" customHeight="1">
      <c r="A23" s="1547" t="s">
        <v>773</v>
      </c>
      <c r="B23" s="1548"/>
      <c r="C23" s="1548"/>
      <c r="D23" s="1548"/>
      <c r="E23" s="1548"/>
      <c r="J23" s="22"/>
      <c r="K23" s="14"/>
    </row>
    <row r="24" spans="1:13" ht="22.5" customHeight="1">
      <c r="K24" s="14"/>
    </row>
    <row r="25" spans="1:13" ht="22.5" customHeight="1">
      <c r="K25" s="14"/>
    </row>
    <row r="26" spans="1:13" ht="39.75" customHeight="1">
      <c r="K26" s="14"/>
    </row>
    <row r="27" spans="1:13" ht="39.7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row r="157" spans="11:11" ht="22.5" customHeight="1">
      <c r="K157" s="14"/>
    </row>
  </sheetData>
  <mergeCells count="4">
    <mergeCell ref="A3:I3"/>
    <mergeCell ref="A23:E23"/>
    <mergeCell ref="A1:I1"/>
    <mergeCell ref="A2:I2"/>
  </mergeCells>
  <conditionalFormatting sqref="C6:C22">
    <cfRule type="cellIs" dxfId="219" priority="1" operator="equal">
      <formula>0</formula>
    </cfRule>
  </conditionalFormatting>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E88"/>
  <sheetViews>
    <sheetView showGridLines="0" view="pageBreakPreview" zoomScale="85" zoomScaleNormal="100" zoomScaleSheetLayoutView="85" workbookViewId="0">
      <selection activeCell="M13" sqref="M13:M14"/>
    </sheetView>
  </sheetViews>
  <sheetFormatPr baseColWidth="10" defaultColWidth="11.42578125" defaultRowHeight="15"/>
  <cols>
    <col min="1" max="1" width="51.7109375" style="64" customWidth="1"/>
    <col min="2" max="2" width="30.140625" style="64" customWidth="1"/>
    <col min="3" max="5" width="26.5703125" style="64" customWidth="1"/>
    <col min="6" max="16384" width="11.42578125" style="64"/>
  </cols>
  <sheetData>
    <row r="1" spans="1:5" s="445" customFormat="1" ht="57.75" customHeight="1">
      <c r="A1" s="1430" t="s">
        <v>774</v>
      </c>
      <c r="B1" s="1430"/>
      <c r="C1" s="1430"/>
      <c r="D1" s="1430"/>
      <c r="E1" s="1430"/>
    </row>
    <row r="2" spans="1:5" s="445" customFormat="1" ht="21" customHeight="1">
      <c r="A2" s="1551" t="s">
        <v>775</v>
      </c>
      <c r="B2" s="1551"/>
      <c r="C2" s="1551"/>
      <c r="D2" s="1551"/>
      <c r="E2" s="1551"/>
    </row>
    <row r="3" spans="1:5" ht="12.75" customHeight="1"/>
    <row r="4" spans="1:5" s="424" customFormat="1" ht="24" customHeight="1">
      <c r="A4" s="866" t="s">
        <v>776</v>
      </c>
      <c r="B4" s="867" t="s">
        <v>777</v>
      </c>
      <c r="C4" s="866" t="s">
        <v>778</v>
      </c>
      <c r="D4" s="423"/>
      <c r="E4" s="423"/>
    </row>
    <row r="5" spans="1:5" ht="13.5" customHeight="1">
      <c r="A5" s="1065" t="s">
        <v>334</v>
      </c>
      <c r="B5" s="1066">
        <v>604193862191.69995</v>
      </c>
      <c r="C5" s="1067">
        <f>+Tabla4112[[#This Row],[Inversión ]]/$B$13</f>
        <v>0.4864189609023078</v>
      </c>
      <c r="D5" s="1046"/>
      <c r="E5" s="1046"/>
    </row>
    <row r="6" spans="1:5" ht="13.5" customHeight="1">
      <c r="A6" s="1065" t="s">
        <v>779</v>
      </c>
      <c r="B6" s="1066">
        <v>243583964496.66</v>
      </c>
      <c r="C6" s="1067">
        <f>+Tabla4112[[#This Row],[Inversión ]]/$B$13</f>
        <v>0.19610238752365408</v>
      </c>
      <c r="D6" s="1046"/>
      <c r="E6" s="1046"/>
    </row>
    <row r="7" spans="1:5" ht="13.5" customHeight="1">
      <c r="A7" s="1065" t="s">
        <v>780</v>
      </c>
      <c r="B7" s="1066">
        <v>91024126361.479996</v>
      </c>
      <c r="C7" s="1067">
        <f>+Tabla4112[[#This Row],[Inversión ]]/$B$13</f>
        <v>7.3280885047692729E-2</v>
      </c>
      <c r="D7" s="1046"/>
      <c r="E7" s="1046"/>
    </row>
    <row r="8" spans="1:5" ht="13.5" customHeight="1">
      <c r="A8" s="1065" t="s">
        <v>781</v>
      </c>
      <c r="B8" s="1066">
        <v>22794191710.690002</v>
      </c>
      <c r="C8" s="1067">
        <f>+Tabla4112[[#This Row],[Inversión ]]/$B$13</f>
        <v>1.8350942868406623E-2</v>
      </c>
      <c r="D8" s="1046"/>
      <c r="E8" s="1046"/>
    </row>
    <row r="9" spans="1:5" ht="13.5" customHeight="1">
      <c r="A9" s="1065" t="s">
        <v>782</v>
      </c>
      <c r="B9" s="1066">
        <v>578528909</v>
      </c>
      <c r="C9" s="1067">
        <f>+Tabla4112[[#This Row],[Inversión ]]/$B$13</f>
        <v>4.6575685119826693E-4</v>
      </c>
      <c r="D9" s="1046"/>
      <c r="E9" s="1046"/>
    </row>
    <row r="10" spans="1:5" ht="13.5" customHeight="1">
      <c r="A10" s="1065" t="s">
        <v>414</v>
      </c>
      <c r="B10" s="1066">
        <v>28366297022.850002</v>
      </c>
      <c r="C10" s="1067">
        <f>+Tabla4112[[#This Row],[Inversión ]]/$B$13</f>
        <v>2.2836883301742474E-2</v>
      </c>
      <c r="D10" s="1046"/>
      <c r="E10" s="1046"/>
    </row>
    <row r="11" spans="1:5" ht="13.5" customHeight="1">
      <c r="A11" s="1065" t="s">
        <v>783</v>
      </c>
      <c r="B11" s="1066">
        <v>56667099670.329994</v>
      </c>
      <c r="C11" s="1067">
        <f>+Tabla4112[[#This Row],[Inversión ]]/$B$13</f>
        <v>4.5621038980769843E-2</v>
      </c>
      <c r="D11" s="1046"/>
      <c r="E11" s="1046"/>
    </row>
    <row r="12" spans="1:5" ht="13.5" customHeight="1">
      <c r="A12" s="1068" t="s">
        <v>784</v>
      </c>
      <c r="B12" s="1066">
        <v>194918390067.44998</v>
      </c>
      <c r="C12" s="1067">
        <f>+Tabla4112[[#This Row],[Inversión ]]/$B$13</f>
        <v>0.15692314452422818</v>
      </c>
      <c r="D12" s="1046"/>
      <c r="E12" s="1046"/>
    </row>
    <row r="13" spans="1:5" s="125" customFormat="1" ht="13.5" customHeight="1">
      <c r="A13" s="1069" t="s">
        <v>238</v>
      </c>
      <c r="B13" s="1070">
        <v>1242126460430.1599</v>
      </c>
      <c r="C13" s="1067">
        <f>+Tabla4112[[#This Row],[Inversión ]]/$B$13</f>
        <v>1</v>
      </c>
      <c r="D13" s="1046"/>
      <c r="E13" s="1046"/>
    </row>
    <row r="14" spans="1:5" ht="15.75">
      <c r="A14" s="1214" t="s">
        <v>785</v>
      </c>
      <c r="B14" s="1215"/>
      <c r="C14" s="1069"/>
    </row>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sheetData>
  <mergeCells count="2">
    <mergeCell ref="A1:E1"/>
    <mergeCell ref="A2:E2"/>
  </mergeCells>
  <pageMargins left="0.70866141732283472" right="0.70866141732283472" top="0.74803149606299213" bottom="0.74803149606299213" header="0.31496062992125984" footer="0.31496062992125984"/>
  <pageSetup paperSize="119" scale="64"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M52"/>
  <sheetViews>
    <sheetView showGridLines="0" view="pageBreakPreview" zoomScale="55" zoomScaleNormal="100" zoomScaleSheetLayoutView="55" workbookViewId="0">
      <selection activeCell="K34" sqref="K34"/>
    </sheetView>
  </sheetViews>
  <sheetFormatPr baseColWidth="10" defaultColWidth="11.42578125" defaultRowHeight="15"/>
  <cols>
    <col min="1" max="1" width="34" style="23" customWidth="1"/>
    <col min="2" max="2" width="46" style="23" customWidth="1"/>
    <col min="3" max="3" width="40" style="23" customWidth="1"/>
    <col min="4" max="8" width="11.42578125" style="23"/>
    <col min="9" max="9" width="11.42578125" style="135"/>
    <col min="10" max="10" width="22" style="135" customWidth="1"/>
    <col min="11" max="11" width="25.42578125" style="135" customWidth="1"/>
    <col min="12" max="12" width="18.7109375" style="135" customWidth="1"/>
    <col min="13" max="13" width="11.42578125" style="135"/>
    <col min="14" max="16384" width="11.42578125" style="23"/>
  </cols>
  <sheetData>
    <row r="1" spans="1:13" s="448" customFormat="1" ht="81.75" customHeight="1">
      <c r="A1" s="1538" t="s">
        <v>786</v>
      </c>
      <c r="B1" s="1538"/>
      <c r="C1" s="1538"/>
      <c r="D1" s="1538"/>
      <c r="E1" s="1538"/>
      <c r="F1" s="1538"/>
      <c r="G1" s="1538"/>
      <c r="H1" s="1538"/>
      <c r="I1" s="1538"/>
      <c r="J1" s="1538"/>
      <c r="K1" s="1538"/>
      <c r="L1" s="1538"/>
      <c r="M1" s="447"/>
    </row>
    <row r="2" spans="1:13" s="448" customFormat="1" ht="32.25" customHeight="1">
      <c r="A2" s="1480" t="s">
        <v>787</v>
      </c>
      <c r="B2" s="1480"/>
      <c r="C2" s="1480"/>
      <c r="D2" s="1480"/>
      <c r="E2" s="1480"/>
      <c r="F2" s="1480"/>
      <c r="G2" s="1480"/>
      <c r="H2" s="1480"/>
      <c r="I2" s="1480"/>
      <c r="J2" s="1480"/>
      <c r="K2" s="1480"/>
      <c r="L2" s="1480"/>
      <c r="M2" s="447"/>
    </row>
    <row r="3" spans="1:13" ht="34.5" customHeight="1">
      <c r="A3" s="1553" t="s">
        <v>788</v>
      </c>
      <c r="B3" s="1553"/>
      <c r="C3" s="1553"/>
      <c r="D3" s="1553"/>
      <c r="E3" s="1553"/>
      <c r="F3" s="1553"/>
      <c r="G3" s="1553"/>
      <c r="H3" s="1553"/>
      <c r="I3" s="1553"/>
      <c r="J3" s="1553"/>
      <c r="K3" s="1553"/>
      <c r="L3" s="1553"/>
    </row>
    <row r="4" spans="1:13" ht="42.75" customHeight="1">
      <c r="A4" s="1552" t="s">
        <v>789</v>
      </c>
      <c r="B4" s="1552"/>
      <c r="C4" s="1552"/>
      <c r="D4" s="432"/>
    </row>
    <row r="5" spans="1:13" ht="30" customHeight="1">
      <c r="A5" s="820" t="s">
        <v>399</v>
      </c>
      <c r="B5" s="821" t="s">
        <v>790</v>
      </c>
      <c r="C5" s="822" t="s">
        <v>791</v>
      </c>
      <c r="D5" s="433"/>
      <c r="G5" s="68"/>
      <c r="H5" s="68"/>
      <c r="I5" s="136"/>
      <c r="J5" s="137"/>
      <c r="K5" s="137"/>
      <c r="L5" s="138"/>
    </row>
    <row r="6" spans="1:13" ht="26.25" hidden="1">
      <c r="A6" s="585">
        <v>37956</v>
      </c>
      <c r="B6" s="584">
        <v>0.24099999999999999</v>
      </c>
      <c r="C6" s="586">
        <v>0.23569999999999999</v>
      </c>
      <c r="D6" s="433"/>
      <c r="G6" s="68"/>
      <c r="H6" s="68"/>
      <c r="I6" s="136"/>
      <c r="J6" s="137"/>
      <c r="K6" s="137"/>
      <c r="L6" s="138"/>
    </row>
    <row r="7" spans="1:13" ht="26.25" hidden="1">
      <c r="A7" s="585">
        <v>38139</v>
      </c>
      <c r="B7" s="584">
        <v>0.25175884853706698</v>
      </c>
      <c r="C7" s="586">
        <v>0.24867163477509091</v>
      </c>
      <c r="D7" s="433"/>
      <c r="G7" s="68"/>
      <c r="H7" s="68"/>
      <c r="I7" s="136"/>
      <c r="L7" s="138"/>
    </row>
    <row r="8" spans="1:13" ht="26.25" hidden="1">
      <c r="A8" s="585">
        <v>38322</v>
      </c>
      <c r="B8" s="584">
        <v>0.22987130488506399</v>
      </c>
      <c r="C8" s="586">
        <v>0.238433752130429</v>
      </c>
      <c r="D8" s="433"/>
      <c r="G8" s="68"/>
      <c r="H8" s="68"/>
      <c r="I8" s="136"/>
      <c r="L8" s="138"/>
    </row>
    <row r="9" spans="1:13" ht="26.25" hidden="1">
      <c r="A9" s="585">
        <v>38504</v>
      </c>
      <c r="B9" s="584">
        <v>0.1992410770624177</v>
      </c>
      <c r="C9" s="586">
        <v>0.20409561690347056</v>
      </c>
      <c r="D9" s="433"/>
      <c r="G9" s="68"/>
      <c r="H9" s="68"/>
      <c r="I9" s="136"/>
      <c r="L9" s="138"/>
    </row>
    <row r="10" spans="1:13" ht="26.25" hidden="1">
      <c r="A10" s="585">
        <v>38687</v>
      </c>
      <c r="B10" s="584">
        <v>0.17089695553831788</v>
      </c>
      <c r="C10" s="586">
        <v>0.16964146990989265</v>
      </c>
      <c r="D10" s="433"/>
      <c r="G10" s="68"/>
      <c r="H10" s="68"/>
      <c r="I10" s="136"/>
      <c r="L10" s="138"/>
    </row>
    <row r="11" spans="1:13" ht="26.25" hidden="1">
      <c r="A11" s="585">
        <v>38869</v>
      </c>
      <c r="B11" s="584">
        <v>0.13300480636525761</v>
      </c>
      <c r="C11" s="586">
        <v>0.13468173812691406</v>
      </c>
      <c r="D11" s="433"/>
      <c r="G11" s="68"/>
      <c r="H11" s="68"/>
      <c r="I11" s="136"/>
      <c r="L11" s="138"/>
    </row>
    <row r="12" spans="1:13" ht="26.25" hidden="1">
      <c r="A12" s="585">
        <v>39052</v>
      </c>
      <c r="B12" s="584">
        <v>0.11468843642102869</v>
      </c>
      <c r="C12" s="586">
        <v>0.11484584318471436</v>
      </c>
      <c r="D12" s="433"/>
      <c r="G12" s="68"/>
      <c r="H12" s="68"/>
      <c r="I12" s="136"/>
      <c r="L12" s="138"/>
    </row>
    <row r="13" spans="1:13" ht="26.25" hidden="1">
      <c r="A13" s="585">
        <v>39234</v>
      </c>
      <c r="B13" s="584">
        <v>9.4391360756030912E-2</v>
      </c>
      <c r="C13" s="586">
        <v>9.4204840251650449E-2</v>
      </c>
      <c r="D13" s="433"/>
      <c r="G13" s="68"/>
      <c r="H13" s="68"/>
      <c r="I13" s="136"/>
      <c r="L13" s="138"/>
    </row>
    <row r="14" spans="1:13" ht="26.25" hidden="1">
      <c r="A14" s="585">
        <v>39417</v>
      </c>
      <c r="B14" s="584">
        <v>8.4768885030462301E-2</v>
      </c>
      <c r="C14" s="586">
        <v>8.4401489702688598E-2</v>
      </c>
      <c r="D14" s="433"/>
      <c r="G14" s="68"/>
      <c r="H14" s="68"/>
      <c r="I14" s="136"/>
      <c r="L14" s="138"/>
    </row>
    <row r="15" spans="1:13" ht="26.25" hidden="1">
      <c r="A15" s="585">
        <v>39600</v>
      </c>
      <c r="B15" s="584">
        <v>8.6699999999999999E-2</v>
      </c>
      <c r="C15" s="586">
        <v>9.06E-2</v>
      </c>
      <c r="D15" s="433"/>
      <c r="L15" s="138"/>
    </row>
    <row r="16" spans="1:13" ht="26.25" hidden="1">
      <c r="A16" s="585">
        <v>39783</v>
      </c>
      <c r="B16" s="584">
        <v>0.1208</v>
      </c>
      <c r="C16" s="586">
        <v>0.1326</v>
      </c>
      <c r="D16" s="433"/>
      <c r="L16" s="138"/>
    </row>
    <row r="17" spans="1:13" customFormat="1" ht="26.25" hidden="1">
      <c r="A17" s="585">
        <v>39965</v>
      </c>
      <c r="B17" s="584">
        <v>0.15529999999999999</v>
      </c>
      <c r="C17" s="586">
        <v>0.161</v>
      </c>
      <c r="D17" s="434"/>
      <c r="I17" s="49"/>
      <c r="L17" s="139"/>
      <c r="M17" s="49"/>
    </row>
    <row r="18" spans="1:13" ht="26.25" hidden="1">
      <c r="A18" s="585">
        <v>40148</v>
      </c>
      <c r="B18" s="584">
        <v>0.1404</v>
      </c>
      <c r="C18" s="586">
        <v>0.14330000000000001</v>
      </c>
      <c r="D18" s="433"/>
      <c r="L18" s="138"/>
    </row>
    <row r="19" spans="1:13" ht="26.25" hidden="1">
      <c r="A19" s="585">
        <v>40330</v>
      </c>
      <c r="B19" s="584">
        <v>0.11609999999999999</v>
      </c>
      <c r="C19" s="586">
        <v>0.1183</v>
      </c>
      <c r="D19" s="434"/>
      <c r="E19"/>
      <c r="F19"/>
      <c r="G19"/>
      <c r="H19"/>
      <c r="I19" s="49"/>
      <c r="L19" s="139"/>
    </row>
    <row r="20" spans="1:13" ht="26.25">
      <c r="A20" s="585">
        <v>40513</v>
      </c>
      <c r="B20" s="584">
        <v>0.108409960162953</v>
      </c>
      <c r="C20" s="586">
        <v>0.110547250717437</v>
      </c>
      <c r="D20" s="433"/>
      <c r="L20" s="138"/>
    </row>
    <row r="21" spans="1:13" ht="26.25" hidden="1">
      <c r="A21" s="585">
        <v>40695</v>
      </c>
      <c r="B21" s="584">
        <v>0.113957126516463</v>
      </c>
      <c r="C21" s="586">
        <v>0.115288967128472</v>
      </c>
      <c r="D21" s="433"/>
      <c r="L21" s="138"/>
    </row>
    <row r="22" spans="1:13" ht="26.25">
      <c r="A22" s="585">
        <v>40878</v>
      </c>
      <c r="B22" s="584">
        <v>0.124824699343822</v>
      </c>
      <c r="C22" s="586">
        <v>0.12663965470126301</v>
      </c>
      <c r="D22" s="433"/>
      <c r="L22" s="138"/>
    </row>
    <row r="23" spans="1:13" ht="26.25" hidden="1">
      <c r="A23" s="585">
        <v>41061</v>
      </c>
      <c r="B23" s="584">
        <v>0.13097785101096041</v>
      </c>
      <c r="C23" s="586">
        <v>0.13425247806895432</v>
      </c>
      <c r="D23" s="433"/>
      <c r="L23" s="138"/>
    </row>
    <row r="24" spans="1:13" ht="26.25">
      <c r="A24" s="585">
        <v>41244</v>
      </c>
      <c r="B24" s="584">
        <v>0.14269999999999999</v>
      </c>
      <c r="C24" s="586">
        <v>0.1454</v>
      </c>
      <c r="D24" s="433"/>
      <c r="J24" s="138"/>
      <c r="K24" s="138"/>
      <c r="L24" s="138"/>
    </row>
    <row r="25" spans="1:13" ht="26.25" hidden="1">
      <c r="A25" s="585">
        <v>41426</v>
      </c>
      <c r="B25" s="584">
        <v>0.15329999999999999</v>
      </c>
      <c r="C25" s="586">
        <v>0.15759999999999999</v>
      </c>
      <c r="D25" s="433"/>
      <c r="J25" s="138"/>
      <c r="K25" s="138"/>
      <c r="L25" s="138"/>
    </row>
    <row r="26" spans="1:13" ht="26.25">
      <c r="A26" s="585">
        <v>41609</v>
      </c>
      <c r="B26" s="584">
        <v>0.132289709655253</v>
      </c>
      <c r="C26" s="586">
        <v>0.133732017269869</v>
      </c>
      <c r="D26" s="433"/>
      <c r="J26" s="138"/>
      <c r="K26" s="138"/>
      <c r="L26" s="138"/>
    </row>
    <row r="27" spans="1:13" ht="26.25" hidden="1">
      <c r="A27" s="585">
        <v>41791</v>
      </c>
      <c r="B27" s="584">
        <v>0.116663916655663</v>
      </c>
      <c r="C27" s="586">
        <v>0.117645839774349</v>
      </c>
      <c r="D27" s="433"/>
      <c r="J27" s="138"/>
      <c r="K27" s="138"/>
      <c r="L27" s="138"/>
    </row>
    <row r="28" spans="1:13" ht="26.25">
      <c r="A28" s="585">
        <v>41974</v>
      </c>
      <c r="B28" s="584">
        <v>0.12024802064232901</v>
      </c>
      <c r="C28" s="586">
        <v>0.124785116569871</v>
      </c>
      <c r="D28" s="433"/>
      <c r="J28" s="138"/>
      <c r="K28" s="138"/>
      <c r="L28" s="138"/>
    </row>
    <row r="29" spans="1:13" ht="26.25" hidden="1">
      <c r="A29" s="585">
        <v>42156</v>
      </c>
      <c r="B29" s="584">
        <v>0.119904812700729</v>
      </c>
      <c r="C29" s="586">
        <v>0.12382087974788</v>
      </c>
      <c r="D29" s="433"/>
      <c r="J29" s="138"/>
      <c r="K29" s="138"/>
      <c r="L29" s="138"/>
    </row>
    <row r="30" spans="1:13" ht="26.25">
      <c r="A30" s="585">
        <v>42339</v>
      </c>
      <c r="B30" s="584">
        <v>0.10699132529452618</v>
      </c>
      <c r="C30" s="586">
        <v>0.11080081164274938</v>
      </c>
      <c r="D30" s="433"/>
    </row>
    <row r="31" spans="1:13" ht="26.25" hidden="1">
      <c r="A31" s="585">
        <v>42522</v>
      </c>
      <c r="B31" s="584">
        <v>9.4724611591017208E-2</v>
      </c>
      <c r="C31" s="586">
        <v>9.923979479437206E-2</v>
      </c>
      <c r="D31" s="433"/>
    </row>
    <row r="32" spans="1:13" ht="26.25">
      <c r="A32" s="585">
        <v>42705</v>
      </c>
      <c r="B32" s="584">
        <v>9.8297349429762718E-2</v>
      </c>
      <c r="C32" s="586">
        <v>0.10235589284546419</v>
      </c>
      <c r="D32" s="433"/>
    </row>
    <row r="33" spans="1:4" ht="26.25">
      <c r="A33" s="585">
        <v>43070</v>
      </c>
      <c r="B33" s="584">
        <v>0.1082</v>
      </c>
      <c r="C33" s="586">
        <v>0.11070000000000001</v>
      </c>
      <c r="D33" s="433"/>
    </row>
    <row r="34" spans="1:4" ht="26.25">
      <c r="A34" s="587">
        <v>43435</v>
      </c>
      <c r="B34" s="588">
        <v>7.7600000000000002E-2</v>
      </c>
      <c r="C34" s="589">
        <v>8.2600000000000007E-2</v>
      </c>
      <c r="D34" s="433"/>
    </row>
    <row r="35" spans="1:4" ht="26.25">
      <c r="A35" s="587">
        <v>43800</v>
      </c>
      <c r="B35" s="588">
        <v>0.10809646211624585</v>
      </c>
      <c r="C35" s="589">
        <v>0.10823910973861361</v>
      </c>
      <c r="D35" s="433"/>
    </row>
    <row r="36" spans="1:4" ht="26.25">
      <c r="A36" s="587">
        <v>44166</v>
      </c>
      <c r="B36" s="588">
        <v>0.1028</v>
      </c>
      <c r="C36" s="589">
        <v>0.1021</v>
      </c>
      <c r="D36" s="433"/>
    </row>
    <row r="37" spans="1:4" ht="26.25">
      <c r="A37" s="587">
        <v>44531</v>
      </c>
      <c r="B37" s="588">
        <v>0.1215</v>
      </c>
      <c r="C37" s="589">
        <v>0.12</v>
      </c>
      <c r="D37" s="433"/>
    </row>
    <row r="38" spans="1:4" ht="26.25">
      <c r="A38" s="587">
        <v>44896</v>
      </c>
      <c r="B38" s="588">
        <v>5.5199999999999999E-2</v>
      </c>
      <c r="C38" s="589">
        <v>6.0999999999999999E-2</v>
      </c>
      <c r="D38" s="435"/>
    </row>
    <row r="39" spans="1:4" ht="26.25">
      <c r="A39" s="587">
        <v>45261</v>
      </c>
      <c r="B39" s="588">
        <v>8.7400000000000005E-2</v>
      </c>
      <c r="C39" s="589">
        <v>8.8999999999999996E-2</v>
      </c>
    </row>
    <row r="40" spans="1:4" ht="26.25">
      <c r="A40" s="587">
        <v>45627</v>
      </c>
      <c r="B40" s="588">
        <v>9.9900000000000003E-2</v>
      </c>
      <c r="C40" s="589">
        <v>0.1</v>
      </c>
    </row>
    <row r="41" spans="1:4" ht="26.25">
      <c r="A41" s="587">
        <v>45717</v>
      </c>
      <c r="B41" s="588">
        <f>+'Resumen '!B49</f>
        <v>9.7900000000000001E-2</v>
      </c>
      <c r="C41" s="589">
        <f>+'Resumen '!B50</f>
        <v>9.9400000000000002E-2</v>
      </c>
    </row>
    <row r="50" ht="39.75" customHeight="1"/>
    <row r="51" ht="39.75" customHeight="1"/>
    <row r="52" ht="39.75" customHeight="1"/>
  </sheetData>
  <mergeCells count="4">
    <mergeCell ref="A1:L1"/>
    <mergeCell ref="A4:C4"/>
    <mergeCell ref="A3:L3"/>
    <mergeCell ref="A2:L2"/>
  </mergeCells>
  <conditionalFormatting sqref="B41:C41">
    <cfRule type="cellIs" dxfId="201" priority="1" operator="equal">
      <formula>0</formula>
    </cfRule>
  </conditionalFormatting>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P40"/>
  <sheetViews>
    <sheetView showGridLines="0" view="pageBreakPreview" zoomScale="70" zoomScaleNormal="100" zoomScaleSheetLayoutView="70" workbookViewId="0">
      <selection activeCell="J14" sqref="J14"/>
    </sheetView>
  </sheetViews>
  <sheetFormatPr baseColWidth="10" defaultColWidth="11.42578125" defaultRowHeight="15"/>
  <cols>
    <col min="1" max="1" width="23.7109375" style="56" customWidth="1"/>
    <col min="2" max="2" width="26.5703125" style="56" customWidth="1"/>
    <col min="3" max="3" width="22.28515625" style="56" customWidth="1"/>
    <col min="4" max="4" width="22.42578125" style="56" customWidth="1"/>
    <col min="5" max="5" width="14.28515625" style="56" customWidth="1"/>
    <col min="6" max="11" width="13.5703125" style="56" customWidth="1"/>
    <col min="12" max="12" width="26.85546875" style="56" customWidth="1"/>
    <col min="13" max="13" width="22.7109375" style="56" customWidth="1"/>
    <col min="14" max="14" width="0.28515625" style="56" customWidth="1"/>
    <col min="15" max="15" width="11.42578125" style="56"/>
    <col min="16" max="16" width="12.7109375" style="56" customWidth="1"/>
    <col min="17" max="18" width="15.28515625" style="56" customWidth="1"/>
    <col min="19" max="19" width="15.85546875" style="56" customWidth="1"/>
    <col min="20" max="16384" width="11.42578125" style="56"/>
  </cols>
  <sheetData>
    <row r="1" spans="1:14" s="446" customFormat="1" ht="72.75" customHeight="1">
      <c r="A1" s="1554" t="s">
        <v>792</v>
      </c>
      <c r="B1" s="1554"/>
      <c r="C1" s="1554"/>
      <c r="D1" s="1554"/>
      <c r="E1" s="1554"/>
      <c r="F1" s="1554"/>
      <c r="G1" s="1554"/>
      <c r="H1" s="1554"/>
      <c r="I1" s="1554"/>
      <c r="J1" s="1554"/>
      <c r="K1" s="1554"/>
      <c r="L1" s="1554"/>
      <c r="M1" s="1554"/>
      <c r="N1" s="1554"/>
    </row>
    <row r="2" spans="1:14" s="446" customFormat="1" ht="40.5" customHeight="1">
      <c r="A2" s="1559" t="str">
        <f>+'Resumen '!O4</f>
        <v>Período:  Diciembre 2008 - Marzo 2025</v>
      </c>
      <c r="B2" s="1559"/>
      <c r="C2" s="1559"/>
      <c r="D2" s="1559"/>
      <c r="E2" s="1559"/>
      <c r="F2" s="1559"/>
      <c r="G2" s="1559"/>
      <c r="H2" s="1559"/>
      <c r="I2" s="1559"/>
      <c r="J2" s="1559"/>
      <c r="K2" s="1559"/>
      <c r="L2" s="1559"/>
      <c r="M2" s="1559"/>
      <c r="N2" s="1559"/>
    </row>
    <row r="3" spans="1:14" ht="9" customHeight="1">
      <c r="A3" s="1555"/>
      <c r="B3" s="1555"/>
      <c r="C3" s="1555"/>
      <c r="D3" s="1555"/>
      <c r="E3" s="1555"/>
      <c r="F3" s="1555"/>
      <c r="G3" s="1555"/>
      <c r="H3" s="1555"/>
      <c r="I3" s="1555"/>
      <c r="J3" s="1555"/>
      <c r="K3" s="1555"/>
      <c r="L3" s="1555"/>
      <c r="M3" s="1555"/>
    </row>
    <row r="4" spans="1:14" ht="30" customHeight="1">
      <c r="A4" s="1556" t="s">
        <v>793</v>
      </c>
      <c r="B4" s="1557"/>
      <c r="C4" s="1557"/>
      <c r="D4" s="1558"/>
    </row>
    <row r="5" spans="1:14" ht="57" customHeight="1">
      <c r="A5" s="1227" t="s">
        <v>399</v>
      </c>
      <c r="B5" s="1228" t="s">
        <v>794</v>
      </c>
      <c r="C5" s="1228" t="s">
        <v>795</v>
      </c>
      <c r="D5" s="1228" t="s">
        <v>796</v>
      </c>
      <c r="G5" s="85"/>
      <c r="I5" s="85"/>
      <c r="J5" s="85"/>
    </row>
    <row r="6" spans="1:14" ht="18.75">
      <c r="A6" s="944">
        <v>39783</v>
      </c>
      <c r="B6" s="945">
        <v>0.1326</v>
      </c>
      <c r="C6" s="945">
        <v>4.517248281844255E-2</v>
      </c>
      <c r="D6" s="946">
        <f t="shared" ref="D6:D20" si="0">B6-C6</f>
        <v>8.7427517181557446E-2</v>
      </c>
      <c r="G6" s="85"/>
      <c r="I6" s="85"/>
      <c r="J6" s="85"/>
    </row>
    <row r="7" spans="1:14" ht="18.75">
      <c r="A7" s="944">
        <v>40148</v>
      </c>
      <c r="B7" s="945">
        <v>0.14330000000000001</v>
      </c>
      <c r="C7" s="945">
        <v>5.7648110316649515E-2</v>
      </c>
      <c r="D7" s="946">
        <f t="shared" si="0"/>
        <v>8.5651889683350496E-2</v>
      </c>
      <c r="G7" s="85"/>
      <c r="I7" s="85"/>
      <c r="J7" s="85"/>
    </row>
    <row r="8" spans="1:14" s="57" customFormat="1" ht="18.75">
      <c r="A8" s="944">
        <v>40513</v>
      </c>
      <c r="B8" s="945">
        <v>0.110547250717437</v>
      </c>
      <c r="C8" s="945">
        <v>6.2383050642844218E-2</v>
      </c>
      <c r="D8" s="946">
        <f t="shared" si="0"/>
        <v>4.8164200074592781E-2</v>
      </c>
      <c r="G8" s="85"/>
      <c r="I8" s="85"/>
      <c r="J8" s="85"/>
    </row>
    <row r="9" spans="1:14" ht="18.75">
      <c r="A9" s="944">
        <v>40878</v>
      </c>
      <c r="B9" s="945">
        <v>0.12663965470126301</v>
      </c>
      <c r="C9" s="945">
        <v>7.7600000000000002E-2</v>
      </c>
      <c r="D9" s="946">
        <f t="shared" si="0"/>
        <v>4.9039654701263008E-2</v>
      </c>
      <c r="E9" s="57"/>
      <c r="F9" s="57"/>
      <c r="G9" s="85"/>
      <c r="H9" s="57"/>
      <c r="I9" s="85"/>
      <c r="J9" s="85"/>
      <c r="K9" s="57"/>
      <c r="L9" s="57"/>
      <c r="M9" s="57"/>
    </row>
    <row r="10" spans="1:14" ht="18.75">
      <c r="A10" s="944">
        <v>41244</v>
      </c>
      <c r="B10" s="945">
        <v>0.1454</v>
      </c>
      <c r="C10" s="945">
        <v>3.9100000000000003E-2</v>
      </c>
      <c r="D10" s="946">
        <f t="shared" si="0"/>
        <v>0.10630000000000001</v>
      </c>
      <c r="G10" s="85"/>
      <c r="I10" s="85"/>
      <c r="J10" s="85"/>
    </row>
    <row r="11" spans="1:14" ht="18.75">
      <c r="A11" s="944">
        <v>41609</v>
      </c>
      <c r="B11" s="945">
        <v>0.133732017269869</v>
      </c>
      <c r="C11" s="945">
        <v>3.8800000000000001E-2</v>
      </c>
      <c r="D11" s="946">
        <f t="shared" si="0"/>
        <v>9.4932017269868996E-2</v>
      </c>
      <c r="G11" s="85"/>
      <c r="I11" s="85"/>
      <c r="J11" s="85"/>
    </row>
    <row r="12" spans="1:14" ht="18.75">
      <c r="A12" s="944">
        <v>41974</v>
      </c>
      <c r="B12" s="945">
        <v>0.124785116569871</v>
      </c>
      <c r="C12" s="945">
        <v>1.5800000000000002E-2</v>
      </c>
      <c r="D12" s="946">
        <f t="shared" si="0"/>
        <v>0.108985116569871</v>
      </c>
      <c r="G12" s="85"/>
      <c r="I12" s="85"/>
      <c r="J12" s="85"/>
    </row>
    <row r="13" spans="1:14" ht="18">
      <c r="A13" s="944">
        <v>42339</v>
      </c>
      <c r="B13" s="945">
        <v>0.1108</v>
      </c>
      <c r="C13" s="945">
        <v>2.3400000000000001E-2</v>
      </c>
      <c r="D13" s="946">
        <f t="shared" si="0"/>
        <v>8.7399999999999992E-2</v>
      </c>
    </row>
    <row r="14" spans="1:14" ht="18">
      <c r="A14" s="944">
        <v>42705</v>
      </c>
      <c r="B14" s="945">
        <v>0.1024</v>
      </c>
      <c r="C14" s="945">
        <v>1.7000000000000001E-2</v>
      </c>
      <c r="D14" s="946">
        <f t="shared" si="0"/>
        <v>8.5400000000000004E-2</v>
      </c>
    </row>
    <row r="15" spans="1:14" ht="18">
      <c r="A15" s="944">
        <v>43086</v>
      </c>
      <c r="B15" s="945">
        <v>0.1082</v>
      </c>
      <c r="C15" s="945">
        <v>4.2000000000000003E-2</v>
      </c>
      <c r="D15" s="946">
        <f t="shared" si="0"/>
        <v>6.6200000000000009E-2</v>
      </c>
    </row>
    <row r="16" spans="1:14" ht="18">
      <c r="A16" s="944">
        <v>43451</v>
      </c>
      <c r="B16" s="945">
        <v>8.7800000000000003E-2</v>
      </c>
      <c r="C16" s="945">
        <v>2.3699999999999999E-2</v>
      </c>
      <c r="D16" s="946">
        <f t="shared" si="0"/>
        <v>6.4100000000000004E-2</v>
      </c>
    </row>
    <row r="17" spans="1:16" ht="18">
      <c r="A17" s="944">
        <v>43800</v>
      </c>
      <c r="B17" s="945">
        <v>0.10809646211624585</v>
      </c>
      <c r="C17" s="945">
        <v>3.6600000000000001E-2</v>
      </c>
      <c r="D17" s="946">
        <f t="shared" si="0"/>
        <v>7.1496462116245857E-2</v>
      </c>
    </row>
    <row r="18" spans="1:16" ht="18">
      <c r="A18" s="944">
        <v>44166</v>
      </c>
      <c r="B18" s="945">
        <v>0.1028</v>
      </c>
      <c r="C18" s="945">
        <v>5.5500000000000001E-2</v>
      </c>
      <c r="D18" s="946">
        <f t="shared" si="0"/>
        <v>4.7300000000000002E-2</v>
      </c>
    </row>
    <row r="19" spans="1:16" ht="18">
      <c r="A19" s="944">
        <v>44531</v>
      </c>
      <c r="B19" s="945">
        <v>0.1215</v>
      </c>
      <c r="C19" s="945">
        <v>8.5000000000000006E-2</v>
      </c>
      <c r="D19" s="946">
        <f t="shared" si="0"/>
        <v>3.6499999999999991E-2</v>
      </c>
    </row>
    <row r="20" spans="1:16" ht="18">
      <c r="A20" s="944">
        <v>44896</v>
      </c>
      <c r="B20" s="945">
        <v>5.5199999999999999E-2</v>
      </c>
      <c r="C20" s="945">
        <v>7.8299999999999995E-2</v>
      </c>
      <c r="D20" s="946">
        <f t="shared" si="0"/>
        <v>-2.3099999999999996E-2</v>
      </c>
    </row>
    <row r="21" spans="1:16" ht="18">
      <c r="A21" s="944">
        <v>45261</v>
      </c>
      <c r="B21" s="945">
        <v>8.8999999999999996E-2</v>
      </c>
      <c r="C21" s="945">
        <v>3.5700000000000003E-2</v>
      </c>
      <c r="D21" s="946">
        <v>5.3299999999999993E-2</v>
      </c>
    </row>
    <row r="22" spans="1:16" ht="18">
      <c r="A22" s="1255">
        <v>45627</v>
      </c>
      <c r="B22" s="1256">
        <v>0.1</v>
      </c>
      <c r="C22" s="1256">
        <v>3.3500000000000002E-2</v>
      </c>
      <c r="D22" s="1257">
        <v>6.6500000000000004E-2</v>
      </c>
    </row>
    <row r="23" spans="1:16" ht="18">
      <c r="A23" s="1255">
        <v>45992</v>
      </c>
      <c r="B23" s="1256">
        <f>+'IV.3.7. Rent. nom. de los FP'!C41</f>
        <v>9.9400000000000002E-2</v>
      </c>
      <c r="C23" s="1256">
        <f>+'Resumen '!B51</f>
        <v>3.5799999999999998E-2</v>
      </c>
      <c r="D23" s="1257">
        <f>B23-C23</f>
        <v>6.3600000000000004E-2</v>
      </c>
    </row>
    <row r="29" spans="1:16">
      <c r="P29" s="65"/>
    </row>
    <row r="30" spans="1:16">
      <c r="P30" s="65"/>
    </row>
    <row r="31" spans="1:16">
      <c r="P31" s="65"/>
    </row>
    <row r="32" spans="1:16">
      <c r="P32" s="65"/>
    </row>
    <row r="33" spans="16:16">
      <c r="P33" s="65"/>
    </row>
    <row r="34" spans="16:16">
      <c r="P34" s="65"/>
    </row>
    <row r="35" spans="16:16">
      <c r="P35" s="66"/>
    </row>
    <row r="36" spans="16:16">
      <c r="P36" s="66"/>
    </row>
    <row r="37" spans="16:16">
      <c r="P37" s="66"/>
    </row>
    <row r="38" spans="16:16">
      <c r="P38" s="66"/>
    </row>
    <row r="39" spans="16:16">
      <c r="P39" s="67"/>
    </row>
    <row r="40" spans="16:16">
      <c r="P40" s="6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13"/>
  <sheetViews>
    <sheetView showGridLines="0" view="pageBreakPreview" zoomScale="70" zoomScaleNormal="85" zoomScaleSheetLayoutView="70" workbookViewId="0">
      <selection activeCell="K32" sqref="K32:K33"/>
    </sheetView>
  </sheetViews>
  <sheetFormatPr baseColWidth="10"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33.42578125" style="900" bestFit="1" customWidth="1"/>
    <col min="7" max="16384" width="11.42578125" style="18"/>
  </cols>
  <sheetData>
    <row r="1" spans="1:8" ht="68.25" customHeight="1">
      <c r="A1" s="1397" t="s">
        <v>797</v>
      </c>
      <c r="B1" s="1397"/>
      <c r="C1" s="1397"/>
      <c r="D1" s="1397"/>
    </row>
    <row r="2" spans="1:8" ht="28.5" customHeight="1">
      <c r="A2" s="1560" t="str">
        <f>+'Resumen '!O3</f>
        <v>Período: Marzo 2025</v>
      </c>
      <c r="B2" s="1560"/>
      <c r="C2" s="1560"/>
      <c r="D2" s="1560"/>
    </row>
    <row r="3" spans="1:8" ht="16.5" customHeight="1">
      <c r="A3" s="1396"/>
      <c r="B3" s="1396"/>
      <c r="C3" s="1396"/>
      <c r="D3" s="1396"/>
    </row>
    <row r="4" spans="1:8" s="61" customFormat="1" ht="36.75" customHeight="1">
      <c r="A4" s="608" t="s">
        <v>754</v>
      </c>
      <c r="B4" s="609" t="s">
        <v>185</v>
      </c>
      <c r="C4" s="1131" t="s">
        <v>222</v>
      </c>
      <c r="D4" s="59"/>
      <c r="E4" s="59"/>
      <c r="F4" s="59"/>
      <c r="G4" s="59"/>
      <c r="H4" s="59"/>
    </row>
    <row r="5" spans="1:8" ht="19.5" customHeight="1">
      <c r="A5" s="611" t="str">
        <f>+'Resumen '!A86</f>
        <v>Cuentas de Capitalización Individual</v>
      </c>
      <c r="B5" s="1047">
        <f>+'Resumen '!B86</f>
        <v>1151019366794.76</v>
      </c>
      <c r="C5" s="1132">
        <f>+Tabla318[[#This Row],[Total]]/$B$10</f>
        <v>0.79584180417398354</v>
      </c>
      <c r="D5" s="31"/>
      <c r="E5" s="31"/>
      <c r="F5" s="31"/>
      <c r="G5" s="31"/>
      <c r="H5" s="31"/>
    </row>
    <row r="6" spans="1:8" ht="19.5" customHeight="1">
      <c r="A6" s="611" t="str">
        <f>+'Resumen '!A90</f>
        <v>INABIMA</v>
      </c>
      <c r="B6" s="1047">
        <f>+'Resumen '!B90</f>
        <v>159048079389.68399</v>
      </c>
      <c r="C6" s="1132">
        <f>+Tabla318[[#This Row],[Total]]/$B$10</f>
        <v>0.10996957488593086</v>
      </c>
      <c r="E6" s="52"/>
    </row>
    <row r="7" spans="1:8" ht="19.5" customHeight="1">
      <c r="A7" s="611" t="str">
        <f>+'Resumen '!A87</f>
        <v>Fondo de Solidaridad Social</v>
      </c>
      <c r="B7" s="1047">
        <f>+'Resumen '!B87</f>
        <v>85282174522.199997</v>
      </c>
      <c r="C7" s="1132">
        <f>+Tabla318[[#This Row],[Total]]/$B$10</f>
        <v>5.8966097003761694E-2</v>
      </c>
      <c r="D7" s="53"/>
      <c r="E7" s="52"/>
    </row>
    <row r="8" spans="1:8" ht="19.5" customHeight="1">
      <c r="A8" s="611" t="str">
        <f>+'Resumen '!A88</f>
        <v>Fondos de Reparto Individualizado*</v>
      </c>
      <c r="B8" s="1047">
        <f>+'Resumen '!B88</f>
        <v>50752851602.790001</v>
      </c>
      <c r="C8" s="1132">
        <f>+Tabla318[[#This Row],[Total]]/$B$10</f>
        <v>3.5091712747645776E-2</v>
      </c>
      <c r="D8" s="54"/>
      <c r="E8" s="52"/>
    </row>
    <row r="9" spans="1:8" ht="22.5" customHeight="1">
      <c r="A9" s="1071" t="str">
        <f>+'Resumen '!A89</f>
        <v>Fondos Complementarios</v>
      </c>
      <c r="B9" s="1047">
        <f>+'Resumen '!B89</f>
        <v>189191131.67000002</v>
      </c>
      <c r="C9" s="1132">
        <f>+Tabla318[[#This Row],[Total]]/$B$10</f>
        <v>1.3081118867812948E-4</v>
      </c>
      <c r="E9" s="52"/>
    </row>
    <row r="10" spans="1:8" ht="22.5" customHeight="1">
      <c r="A10" s="1072" t="s">
        <v>185</v>
      </c>
      <c r="B10" s="1073">
        <f>SUM(B5:B9)</f>
        <v>1446291663441.104</v>
      </c>
      <c r="C10" s="1133">
        <f>+Tabla318[[#This Row],[Total]]/$B$10</f>
        <v>1</v>
      </c>
      <c r="E10" s="52"/>
    </row>
    <row r="11" spans="1:8" ht="23.25">
      <c r="A11" s="1229" t="s">
        <v>798</v>
      </c>
    </row>
    <row r="12" spans="1:8" ht="23.25"/>
    <row r="13" spans="1:8" ht="24" customHeight="1"/>
  </sheetData>
  <mergeCells count="3">
    <mergeCell ref="A1:D1"/>
    <mergeCell ref="A2:D2"/>
    <mergeCell ref="A3:D3"/>
  </mergeCells>
  <conditionalFormatting sqref="A10">
    <cfRule type="cellIs" dxfId="183" priority="4" operator="equal">
      <formula>0</formula>
    </cfRule>
  </conditionalFormatting>
  <conditionalFormatting sqref="A4:B10">
    <cfRule type="cellIs" dxfId="182" priority="8" operator="equal">
      <formula>0</formula>
    </cfRule>
  </conditionalFormatting>
  <conditionalFormatting sqref="B5:B10">
    <cfRule type="cellIs" dxfId="181" priority="9" operator="equal">
      <formula>0</formula>
    </cfRule>
  </conditionalFormatting>
  <conditionalFormatting sqref="C10">
    <cfRule type="cellIs" dxfId="180" priority="2" operator="equal">
      <formula>0</formula>
    </cfRule>
    <cfRule type="cellIs" dxfId="179" priority="3" operator="equal">
      <formula>0</formula>
    </cfRule>
  </conditionalFormatting>
  <conditionalFormatting sqref="A11">
    <cfRule type="cellIs" dxfId="178"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K60"/>
  <sheetViews>
    <sheetView showGridLines="0" view="pageBreakPreview" zoomScale="115" zoomScaleNormal="100" zoomScaleSheetLayoutView="115" workbookViewId="0">
      <selection activeCell="N25" sqref="N25"/>
    </sheetView>
  </sheetViews>
  <sheetFormatPr baseColWidth="10" defaultColWidth="11.42578125" defaultRowHeight="15"/>
  <cols>
    <col min="1" max="5" width="11.42578125" style="18"/>
    <col min="6" max="6" width="15" style="18" customWidth="1"/>
    <col min="7" max="7" width="21.85546875" style="18" customWidth="1"/>
    <col min="8" max="8" width="14.42578125" style="325" customWidth="1"/>
    <col min="9" max="9" width="7.28515625" customWidth="1"/>
    <col min="10" max="10" width="19.140625" customWidth="1"/>
  </cols>
  <sheetData>
    <row r="6" spans="1:11" ht="60.75" customHeight="1">
      <c r="A6" s="1441" t="s">
        <v>949</v>
      </c>
      <c r="B6" s="1441"/>
      <c r="C6" s="1441"/>
      <c r="D6" s="1441"/>
      <c r="E6" s="1441"/>
      <c r="F6" s="1441"/>
      <c r="G6" s="1441"/>
      <c r="H6" s="1441"/>
      <c r="J6" s="8"/>
    </row>
    <row r="7" spans="1:11">
      <c r="A7" s="1441"/>
      <c r="B7" s="1441"/>
      <c r="C7" s="1441"/>
      <c r="D7" s="1441"/>
      <c r="E7" s="1441"/>
      <c r="F7" s="1441"/>
      <c r="G7" s="1441"/>
      <c r="H7" s="1441"/>
    </row>
    <row r="8" spans="1:11">
      <c r="A8" s="1441"/>
      <c r="B8" s="1441"/>
      <c r="C8" s="1441"/>
      <c r="D8" s="1441"/>
      <c r="E8" s="1441"/>
      <c r="F8" s="1441"/>
      <c r="G8" s="1441"/>
      <c r="H8" s="1441"/>
    </row>
    <row r="9" spans="1:11">
      <c r="A9" s="1441"/>
      <c r="B9" s="1441"/>
      <c r="C9" s="1441"/>
      <c r="D9" s="1441"/>
      <c r="E9" s="1441"/>
      <c r="F9" s="1441"/>
      <c r="G9" s="1441"/>
      <c r="H9" s="1441"/>
    </row>
    <row r="10" spans="1:11">
      <c r="A10" s="1441"/>
      <c r="B10" s="1441"/>
      <c r="C10" s="1441"/>
      <c r="D10" s="1441"/>
      <c r="E10" s="1441"/>
      <c r="F10" s="1441"/>
      <c r="G10" s="1441"/>
      <c r="H10" s="1441"/>
      <c r="J10" s="40"/>
    </row>
    <row r="11" spans="1:11">
      <c r="A11" s="1441"/>
      <c r="B11" s="1441"/>
      <c r="C11" s="1441"/>
      <c r="D11" s="1441"/>
      <c r="E11" s="1441"/>
      <c r="F11" s="1441"/>
      <c r="G11" s="1441"/>
      <c r="H11" s="1441"/>
      <c r="J11" s="40"/>
    </row>
    <row r="12" spans="1:11">
      <c r="A12" s="1441"/>
      <c r="B12" s="1441"/>
      <c r="C12" s="1441"/>
      <c r="D12" s="1441"/>
      <c r="E12" s="1441"/>
      <c r="F12" s="1441"/>
      <c r="G12" s="1441"/>
      <c r="H12" s="1441"/>
      <c r="J12" s="40"/>
    </row>
    <row r="13" spans="1:11">
      <c r="A13" s="1441"/>
      <c r="B13" s="1441"/>
      <c r="C13" s="1441"/>
      <c r="D13" s="1441"/>
      <c r="E13" s="1441"/>
      <c r="F13" s="1441"/>
      <c r="G13" s="1441"/>
      <c r="H13" s="1441"/>
      <c r="J13" s="44"/>
    </row>
    <row r="14" spans="1:11">
      <c r="A14" s="1441"/>
      <c r="B14" s="1441"/>
      <c r="C14" s="1441"/>
      <c r="D14" s="1441"/>
      <c r="E14" s="1441"/>
      <c r="F14" s="1441"/>
      <c r="G14" s="1441"/>
      <c r="H14" s="1441"/>
    </row>
    <row r="15" spans="1:11">
      <c r="A15" s="1441"/>
      <c r="B15" s="1441"/>
      <c r="C15" s="1441"/>
      <c r="D15" s="1441"/>
      <c r="E15" s="1441"/>
      <c r="F15" s="1441"/>
      <c r="G15" s="1441"/>
      <c r="H15" s="1441"/>
      <c r="J15" s="8"/>
      <c r="K15" s="40"/>
    </row>
    <row r="16" spans="1:11">
      <c r="A16" s="1441"/>
      <c r="B16" s="1441"/>
      <c r="C16" s="1441"/>
      <c r="D16" s="1441"/>
      <c r="E16" s="1441"/>
      <c r="F16" s="1441"/>
      <c r="G16" s="1441"/>
      <c r="H16" s="1441"/>
      <c r="J16" s="8"/>
      <c r="K16" s="40"/>
    </row>
    <row r="17" spans="1:11">
      <c r="A17" s="1441"/>
      <c r="B17" s="1441"/>
      <c r="C17" s="1441"/>
      <c r="D17" s="1441"/>
      <c r="E17" s="1441"/>
      <c r="F17" s="1441"/>
      <c r="G17" s="1441"/>
      <c r="H17" s="1441"/>
      <c r="J17" s="8"/>
      <c r="K17" s="40"/>
    </row>
    <row r="18" spans="1:11">
      <c r="A18" s="1441"/>
      <c r="B18" s="1441"/>
      <c r="C18" s="1441"/>
      <c r="D18" s="1441"/>
      <c r="E18" s="1441"/>
      <c r="F18" s="1441"/>
      <c r="G18" s="1441"/>
      <c r="H18" s="1441"/>
      <c r="J18" s="8"/>
      <c r="K18" s="40"/>
    </row>
    <row r="19" spans="1:11" ht="54.75" customHeight="1">
      <c r="A19" s="1441"/>
      <c r="B19" s="1441"/>
      <c r="C19" s="1441"/>
      <c r="D19" s="1441"/>
      <c r="E19" s="1441"/>
      <c r="F19" s="1441"/>
      <c r="G19" s="1441"/>
      <c r="H19" s="1441"/>
      <c r="J19" s="8"/>
    </row>
    <row r="31" spans="1:11">
      <c r="F31" s="326"/>
      <c r="G31" s="327"/>
      <c r="H31" s="18"/>
    </row>
    <row r="32" spans="1:11">
      <c r="F32" s="326"/>
      <c r="G32" s="327"/>
      <c r="H32" s="18"/>
    </row>
    <row r="33" spans="6:8">
      <c r="F33" s="326"/>
      <c r="G33" s="327"/>
      <c r="H33" s="18"/>
    </row>
    <row r="34" spans="6:8">
      <c r="F34" s="326"/>
      <c r="G34" s="327"/>
      <c r="H34" s="18"/>
    </row>
    <row r="35" spans="6:8">
      <c r="F35" s="326"/>
      <c r="G35" s="327"/>
      <c r="H35" s="18"/>
    </row>
    <row r="36" spans="6:8">
      <c r="F36" s="328"/>
      <c r="G36" s="329"/>
      <c r="H36" s="18"/>
    </row>
    <row r="37" spans="6:8">
      <c r="F37" s="330"/>
      <c r="G37" s="331"/>
      <c r="H37" s="18"/>
    </row>
    <row r="38" spans="6:8">
      <c r="F38" s="330"/>
      <c r="G38" s="331"/>
      <c r="H38" s="18"/>
    </row>
    <row r="39" spans="6:8">
      <c r="F39" s="330"/>
      <c r="G39" s="331"/>
      <c r="H39" s="18"/>
    </row>
    <row r="40" spans="6:8">
      <c r="F40" s="330"/>
      <c r="G40" s="331"/>
      <c r="H40" s="18"/>
    </row>
    <row r="41" spans="6:8">
      <c r="F41" s="330"/>
      <c r="G41" s="331"/>
      <c r="H41" s="18"/>
    </row>
    <row r="42" spans="6:8">
      <c r="F42" s="330"/>
      <c r="G42" s="331"/>
      <c r="H42" s="18"/>
    </row>
    <row r="43" spans="6:8">
      <c r="F43" s="330"/>
      <c r="G43" s="331"/>
      <c r="H43" s="18"/>
    </row>
    <row r="44" spans="6:8">
      <c r="F44" s="330"/>
      <c r="G44" s="331"/>
      <c r="H44" s="18"/>
    </row>
    <row r="45" spans="6:8">
      <c r="F45" s="330"/>
      <c r="G45" s="331"/>
      <c r="H45" s="18"/>
    </row>
    <row r="46" spans="6:8">
      <c r="F46" s="330"/>
      <c r="G46" s="331"/>
      <c r="H46" s="18"/>
    </row>
    <row r="47" spans="6:8">
      <c r="F47" s="330"/>
      <c r="G47" s="331"/>
      <c r="H47" s="18"/>
    </row>
    <row r="48" spans="6:8">
      <c r="F48" s="330"/>
      <c r="G48" s="331"/>
      <c r="H48" s="18"/>
    </row>
    <row r="49" spans="6:8">
      <c r="F49" s="330"/>
      <c r="G49" s="331"/>
      <c r="H49" s="18"/>
    </row>
    <row r="50" spans="6:8">
      <c r="F50" s="330"/>
      <c r="G50" s="331"/>
      <c r="H50" s="18"/>
    </row>
    <row r="51" spans="6:8">
      <c r="F51" s="330"/>
      <c r="G51" s="331"/>
      <c r="H51" s="18"/>
    </row>
    <row r="52" spans="6:8">
      <c r="F52" s="330"/>
      <c r="G52" s="331"/>
      <c r="H52" s="18"/>
    </row>
    <row r="53" spans="6:8">
      <c r="F53" s="330"/>
      <c r="G53" s="331"/>
      <c r="H53" s="18"/>
    </row>
    <row r="54" spans="6:8">
      <c r="F54" s="330"/>
      <c r="G54" s="331"/>
      <c r="H54" s="18"/>
    </row>
    <row r="55" spans="6:8">
      <c r="F55" s="330"/>
      <c r="G55" s="331"/>
      <c r="H55" s="18"/>
    </row>
    <row r="56" spans="6:8">
      <c r="F56" s="330"/>
      <c r="G56" s="331"/>
      <c r="H56" s="18"/>
    </row>
    <row r="57" spans="6:8">
      <c r="F57" s="330"/>
      <c r="G57" s="331"/>
      <c r="H57" s="18"/>
    </row>
    <row r="58" spans="6:8">
      <c r="F58" s="330"/>
      <c r="G58" s="331"/>
      <c r="H58" s="18"/>
    </row>
    <row r="59" spans="6:8">
      <c r="F59" s="330"/>
      <c r="G59" s="331"/>
      <c r="H59" s="18"/>
    </row>
    <row r="60" spans="6:8">
      <c r="F60" s="330"/>
      <c r="G60" s="331"/>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N55"/>
  <sheetViews>
    <sheetView showGridLines="0" view="pageBreakPreview" zoomScale="70" zoomScaleNormal="100" zoomScaleSheetLayoutView="70" workbookViewId="0">
      <selection activeCell="J20" sqref="J20"/>
    </sheetView>
  </sheetViews>
  <sheetFormatPr baseColWidth="10"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61" t="s">
        <v>799</v>
      </c>
      <c r="B1" s="1561"/>
      <c r="C1" s="1561"/>
      <c r="D1" s="1561"/>
      <c r="E1" s="1561"/>
      <c r="F1" s="1561"/>
      <c r="G1" s="1561"/>
      <c r="H1" s="1561"/>
      <c r="I1" s="1561"/>
      <c r="J1" s="1561"/>
      <c r="K1" s="1561"/>
    </row>
    <row r="2" spans="1:13" s="436" customFormat="1" ht="44.25" customHeight="1">
      <c r="A2" s="1565" t="str">
        <f>+'Resumen '!O2</f>
        <v>Período:  Diciembre 2007 - Marzo 2025</v>
      </c>
      <c r="B2" s="1565"/>
      <c r="C2" s="1565"/>
      <c r="D2" s="1565"/>
      <c r="E2" s="1565"/>
      <c r="F2" s="1565"/>
      <c r="G2" s="1565"/>
      <c r="H2" s="1565"/>
      <c r="I2" s="1565"/>
      <c r="J2" s="1565"/>
      <c r="K2" s="1565"/>
    </row>
    <row r="3" spans="1:13" ht="12" customHeight="1">
      <c r="A3" s="152"/>
      <c r="B3" s="152"/>
      <c r="C3" s="152"/>
      <c r="D3" s="152"/>
      <c r="E3" s="152"/>
      <c r="F3" s="152"/>
      <c r="G3" s="152"/>
      <c r="H3" s="152"/>
      <c r="I3" s="152"/>
      <c r="J3" s="152"/>
      <c r="K3" s="152"/>
    </row>
    <row r="4" spans="1:13" ht="33" customHeight="1">
      <c r="B4" s="1562" t="s">
        <v>800</v>
      </c>
      <c r="C4" s="1563"/>
      <c r="D4" s="1563"/>
      <c r="E4" s="1563"/>
      <c r="F4" s="1563"/>
      <c r="G4" s="1563"/>
      <c r="H4" s="1564"/>
      <c r="L4" s="140"/>
    </row>
    <row r="5" spans="1:13" s="106" customFormat="1" ht="60" customHeight="1">
      <c r="A5" s="513" t="s">
        <v>401</v>
      </c>
      <c r="B5" s="514" t="s">
        <v>801</v>
      </c>
      <c r="C5" s="514" t="s">
        <v>802</v>
      </c>
      <c r="D5" s="514" t="s">
        <v>370</v>
      </c>
      <c r="E5" s="514" t="s">
        <v>803</v>
      </c>
      <c r="F5" s="515" t="s">
        <v>386</v>
      </c>
      <c r="G5" s="514" t="s">
        <v>804</v>
      </c>
      <c r="H5" s="516" t="s">
        <v>805</v>
      </c>
      <c r="I5" s="425"/>
      <c r="J5" s="425"/>
      <c r="K5" s="425"/>
      <c r="L5" s="425"/>
    </row>
    <row r="6" spans="1:13" s="78" customFormat="1" ht="18" customHeight="1">
      <c r="A6" s="504">
        <v>2007</v>
      </c>
      <c r="B6" s="505">
        <v>1635826213.1600001</v>
      </c>
      <c r="C6" s="506">
        <f>B6/H6</f>
        <v>0.94578819961072813</v>
      </c>
      <c r="D6" s="505">
        <v>70883463.600000009</v>
      </c>
      <c r="E6" s="506">
        <f t="shared" ref="E6:E25" si="0">D6/H6</f>
        <v>4.0982802990368349E-2</v>
      </c>
      <c r="F6" s="507">
        <v>22880747.219999999</v>
      </c>
      <c r="G6" s="506">
        <f t="shared" ref="G6:G24" si="1">F6/H6</f>
        <v>1.3228997398903602E-2</v>
      </c>
      <c r="H6" s="508">
        <f t="shared" ref="H6:H24" si="2">B6+D6+F6</f>
        <v>1729590423.98</v>
      </c>
      <c r="I6" s="160"/>
      <c r="J6" s="161"/>
      <c r="K6" s="163"/>
      <c r="L6" s="162"/>
      <c r="M6" s="103"/>
    </row>
    <row r="7" spans="1:13" s="78" customFormat="1" ht="18" customHeight="1">
      <c r="A7" s="504">
        <v>2008</v>
      </c>
      <c r="B7" s="507">
        <v>1581393650.8599999</v>
      </c>
      <c r="C7" s="506">
        <f>B7/H7</f>
        <v>0.94890566872483018</v>
      </c>
      <c r="D7" s="507">
        <v>68964104.809999987</v>
      </c>
      <c r="E7" s="506">
        <f t="shared" si="0"/>
        <v>4.1381492809936499E-2</v>
      </c>
      <c r="F7" s="507">
        <v>16186878.83</v>
      </c>
      <c r="G7" s="506">
        <f t="shared" si="1"/>
        <v>9.7128384652334383E-3</v>
      </c>
      <c r="H7" s="508">
        <f t="shared" si="2"/>
        <v>1666544634.4999998</v>
      </c>
      <c r="I7" s="160" t="s">
        <v>1</v>
      </c>
      <c r="J7" s="161"/>
      <c r="K7" s="163"/>
      <c r="L7" s="162"/>
      <c r="M7" s="103"/>
    </row>
    <row r="8" spans="1:13" s="78" customFormat="1" ht="18" customHeight="1">
      <c r="A8" s="504">
        <v>2009</v>
      </c>
      <c r="B8" s="505">
        <v>1687099942.1400001</v>
      </c>
      <c r="C8" s="506">
        <f>B8/H8</f>
        <v>0.95230043356878247</v>
      </c>
      <c r="D8" s="505">
        <v>73407508.640000001</v>
      </c>
      <c r="E8" s="506">
        <f t="shared" si="0"/>
        <v>4.1435602336873975E-2</v>
      </c>
      <c r="F8" s="507">
        <v>11097268.350000001</v>
      </c>
      <c r="G8" s="506">
        <f t="shared" si="1"/>
        <v>6.263964094343601E-3</v>
      </c>
      <c r="H8" s="508">
        <f t="shared" si="2"/>
        <v>1771604719.1300001</v>
      </c>
      <c r="I8" s="160"/>
      <c r="J8" s="161"/>
      <c r="K8" s="164"/>
      <c r="L8" s="162"/>
      <c r="M8" s="103"/>
    </row>
    <row r="9" spans="1:13" s="78" customFormat="1" ht="18" customHeight="1">
      <c r="A9" s="504">
        <v>2010</v>
      </c>
      <c r="B9" s="505">
        <v>1922473262.4300001</v>
      </c>
      <c r="C9" s="506">
        <f>B9/H9</f>
        <v>0.95304420065592299</v>
      </c>
      <c r="D9" s="505">
        <v>83809693.36999999</v>
      </c>
      <c r="E9" s="506">
        <f t="shared" si="0"/>
        <v>4.1547699926951773E-2</v>
      </c>
      <c r="F9" s="507">
        <v>10909175.590000002</v>
      </c>
      <c r="G9" s="506">
        <f t="shared" si="1"/>
        <v>5.4080994171253009E-3</v>
      </c>
      <c r="H9" s="508">
        <f t="shared" si="2"/>
        <v>2017192131.3899999</v>
      </c>
      <c r="I9" s="165"/>
      <c r="J9" s="161"/>
      <c r="K9" s="165"/>
      <c r="L9" s="162"/>
      <c r="M9" s="120"/>
    </row>
    <row r="10" spans="1:13" s="78" customFormat="1" ht="18" customHeight="1">
      <c r="A10" s="504">
        <v>2011</v>
      </c>
      <c r="B10" s="505">
        <v>2175109581.8400002</v>
      </c>
      <c r="C10" s="506">
        <f t="shared" ref="C10:C25" si="3">B10/H10</f>
        <v>0.95103367657376847</v>
      </c>
      <c r="D10" s="505">
        <v>94554070.570000008</v>
      </c>
      <c r="E10" s="506">
        <f t="shared" si="0"/>
        <v>4.1342333333446481E-2</v>
      </c>
      <c r="F10" s="507">
        <v>17436831.43</v>
      </c>
      <c r="G10" s="506">
        <f t="shared" si="1"/>
        <v>7.623990092785026E-3</v>
      </c>
      <c r="H10" s="508">
        <f t="shared" si="2"/>
        <v>2287100483.8400002</v>
      </c>
      <c r="I10" s="165"/>
      <c r="J10" s="161"/>
      <c r="K10" s="165"/>
      <c r="L10" s="162"/>
    </row>
    <row r="11" spans="1:13" s="78" customFormat="1" ht="18" customHeight="1">
      <c r="A11" s="504">
        <v>2012</v>
      </c>
      <c r="B11" s="505">
        <v>2411674911.5</v>
      </c>
      <c r="C11" s="506">
        <f t="shared" si="3"/>
        <v>0.95211214546597178</v>
      </c>
      <c r="D11" s="505">
        <v>104789518.08999999</v>
      </c>
      <c r="E11" s="506">
        <f t="shared" si="0"/>
        <v>4.1370158314148531E-2</v>
      </c>
      <c r="F11" s="507">
        <v>16509152.34</v>
      </c>
      <c r="G11" s="506">
        <f t="shared" si="1"/>
        <v>6.5176962198795789E-3</v>
      </c>
      <c r="H11" s="508">
        <f t="shared" si="2"/>
        <v>2532973581.9300003</v>
      </c>
      <c r="I11" s="166"/>
      <c r="K11" s="165"/>
      <c r="L11" s="162"/>
    </row>
    <row r="12" spans="1:13" s="78" customFormat="1" ht="18" customHeight="1">
      <c r="A12" s="504">
        <v>2013</v>
      </c>
      <c r="B12" s="505">
        <v>2663186569.8199997</v>
      </c>
      <c r="C12" s="506">
        <f t="shared" si="3"/>
        <v>0.95177416884053523</v>
      </c>
      <c r="D12" s="505">
        <v>115834844.37000003</v>
      </c>
      <c r="E12" s="506">
        <f t="shared" si="0"/>
        <v>4.1397254691953878E-2</v>
      </c>
      <c r="F12" s="507">
        <v>19107235.449999999</v>
      </c>
      <c r="G12" s="506">
        <f t="shared" si="1"/>
        <v>6.8285764675109885E-3</v>
      </c>
      <c r="H12" s="508">
        <f t="shared" si="2"/>
        <v>2798128649.6399994</v>
      </c>
      <c r="K12" s="165"/>
      <c r="L12" s="162"/>
    </row>
    <row r="13" spans="1:13" s="78" customFormat="1" ht="18" customHeight="1">
      <c r="A13" s="504">
        <v>2014</v>
      </c>
      <c r="B13" s="505">
        <v>3005088863.5</v>
      </c>
      <c r="C13" s="506">
        <f t="shared" si="3"/>
        <v>0.95169285075746779</v>
      </c>
      <c r="D13" s="505">
        <v>131454109.10000002</v>
      </c>
      <c r="E13" s="506">
        <f t="shared" si="0"/>
        <v>4.1630694304146058E-2</v>
      </c>
      <c r="F13" s="507">
        <v>21081739.099999998</v>
      </c>
      <c r="G13" s="506">
        <f t="shared" si="1"/>
        <v>6.6764549383862741E-3</v>
      </c>
      <c r="H13" s="508">
        <f t="shared" si="2"/>
        <v>3157624711.6999998</v>
      </c>
      <c r="K13" s="165"/>
      <c r="L13" s="162"/>
    </row>
    <row r="14" spans="1:13" s="78" customFormat="1" ht="18" customHeight="1">
      <c r="A14" s="504">
        <v>2015</v>
      </c>
      <c r="B14" s="505">
        <v>3382710516.6399999</v>
      </c>
      <c r="C14" s="506">
        <f t="shared" si="3"/>
        <v>0.95338904993406337</v>
      </c>
      <c r="D14" s="505">
        <v>147262666.77000001</v>
      </c>
      <c r="E14" s="506">
        <f t="shared" si="0"/>
        <v>4.1504767632928548E-2</v>
      </c>
      <c r="F14" s="507">
        <v>18117196.77</v>
      </c>
      <c r="G14" s="506">
        <f t="shared" si="1"/>
        <v>5.106182433008059E-3</v>
      </c>
      <c r="H14" s="508">
        <f t="shared" si="2"/>
        <v>3548090380.1799998</v>
      </c>
      <c r="I14" s="123"/>
      <c r="J14" s="161"/>
      <c r="K14" s="165"/>
      <c r="L14" s="162"/>
    </row>
    <row r="15" spans="1:13" s="78" customFormat="1" ht="18" customHeight="1">
      <c r="A15" s="504">
        <v>2016</v>
      </c>
      <c r="B15" s="505">
        <v>3862688790.9599996</v>
      </c>
      <c r="C15" s="506">
        <f t="shared" si="3"/>
        <v>0.95416022594621486</v>
      </c>
      <c r="D15" s="505">
        <v>168521814.59</v>
      </c>
      <c r="E15" s="506">
        <f t="shared" si="0"/>
        <v>4.1628208066458665E-2</v>
      </c>
      <c r="F15" s="507">
        <v>17049514.629999999</v>
      </c>
      <c r="G15" s="506">
        <f t="shared" si="1"/>
        <v>4.2115659873264068E-3</v>
      </c>
      <c r="H15" s="508">
        <f t="shared" si="2"/>
        <v>4048260120.1799998</v>
      </c>
      <c r="J15" s="161"/>
      <c r="K15" s="167"/>
      <c r="L15" s="162"/>
    </row>
    <row r="16" spans="1:13" s="78" customFormat="1" ht="18" customHeight="1">
      <c r="A16" s="504">
        <v>2017</v>
      </c>
      <c r="B16" s="505">
        <v>4365095869.0900002</v>
      </c>
      <c r="C16" s="506">
        <f t="shared" si="3"/>
        <v>0.95451833422211996</v>
      </c>
      <c r="D16" s="505">
        <v>189049670.72999999</v>
      </c>
      <c r="E16" s="506">
        <f t="shared" si="0"/>
        <v>4.1339613653905587E-2</v>
      </c>
      <c r="F16" s="507">
        <v>18941966.82</v>
      </c>
      <c r="G16" s="506">
        <f t="shared" si="1"/>
        <v>4.1420521239746181E-3</v>
      </c>
      <c r="H16" s="508">
        <f t="shared" si="2"/>
        <v>4573087506.6399994</v>
      </c>
      <c r="I16" s="109"/>
      <c r="J16" s="109"/>
      <c r="K16" s="109"/>
      <c r="L16" s="162"/>
      <c r="M16" s="109"/>
    </row>
    <row r="17" spans="1:14" s="78" customFormat="1" ht="18" customHeight="1">
      <c r="A17" s="504">
        <v>2018</v>
      </c>
      <c r="B17" s="505">
        <v>4960308050.1199999</v>
      </c>
      <c r="C17" s="506">
        <f t="shared" si="3"/>
        <v>0.95442170562015738</v>
      </c>
      <c r="D17" s="505">
        <v>216582431.09999999</v>
      </c>
      <c r="E17" s="506">
        <f t="shared" si="0"/>
        <v>4.1673011274535959E-2</v>
      </c>
      <c r="F17" s="507">
        <v>20296486.460000001</v>
      </c>
      <c r="G17" s="506">
        <f t="shared" si="1"/>
        <v>3.9052831053065342E-3</v>
      </c>
      <c r="H17" s="508">
        <f t="shared" si="2"/>
        <v>5197186967.6800003</v>
      </c>
      <c r="I17" s="109"/>
      <c r="J17" s="109"/>
      <c r="K17" s="109"/>
      <c r="L17" s="162"/>
      <c r="M17" s="109"/>
    </row>
    <row r="18" spans="1:14" s="78" customFormat="1" ht="18" customHeight="1">
      <c r="A18" s="504">
        <v>2019</v>
      </c>
      <c r="B18" s="505">
        <v>5454398175.96</v>
      </c>
      <c r="C18" s="506">
        <f t="shared" si="3"/>
        <v>0.95509227720429402</v>
      </c>
      <c r="D18" s="505">
        <v>236137407.19999999</v>
      </c>
      <c r="E18" s="506">
        <f t="shared" si="0"/>
        <v>4.13488356918627E-2</v>
      </c>
      <c r="F18" s="507">
        <v>20324305.609999999</v>
      </c>
      <c r="G18" s="506">
        <f t="shared" si="1"/>
        <v>3.5588871038433815E-3</v>
      </c>
      <c r="H18" s="508">
        <f t="shared" si="2"/>
        <v>5710859888.7699995</v>
      </c>
      <c r="I18" s="109"/>
      <c r="J18" s="109"/>
      <c r="K18" s="109"/>
      <c r="L18" s="162"/>
      <c r="M18" s="109"/>
    </row>
    <row r="19" spans="1:14" s="78" customFormat="1" ht="18" customHeight="1">
      <c r="A19" s="504">
        <v>2020</v>
      </c>
      <c r="B19" s="505">
        <v>5371768693.4499998</v>
      </c>
      <c r="C19" s="506">
        <f t="shared" si="3"/>
        <v>0.95732388446010375</v>
      </c>
      <c r="D19" s="505">
        <v>233752220.31999999</v>
      </c>
      <c r="E19" s="506">
        <f t="shared" si="0"/>
        <v>4.1657896370477683E-2</v>
      </c>
      <c r="F19" s="507">
        <v>5713466.4100000001</v>
      </c>
      <c r="G19" s="506">
        <f t="shared" si="1"/>
        <v>1.0182191694186051E-3</v>
      </c>
      <c r="H19" s="508">
        <f t="shared" si="2"/>
        <v>5611234380.1799994</v>
      </c>
      <c r="I19" s="109"/>
      <c r="J19" s="109"/>
      <c r="K19" s="109"/>
      <c r="L19" s="168"/>
      <c r="M19" s="109"/>
    </row>
    <row r="20" spans="1:14" s="78" customFormat="1" ht="18" customHeight="1">
      <c r="A20" s="504">
        <v>2021</v>
      </c>
      <c r="B20" s="505">
        <v>6220465761.29</v>
      </c>
      <c r="C20" s="506">
        <f>B20/H20</f>
        <v>0.95737338828337348</v>
      </c>
      <c r="D20" s="505">
        <v>270679156.31999999</v>
      </c>
      <c r="E20" s="506">
        <f t="shared" si="0"/>
        <v>4.1659424063773424E-2</v>
      </c>
      <c r="F20" s="507">
        <v>6284233.25</v>
      </c>
      <c r="G20" s="506">
        <f t="shared" si="1"/>
        <v>9.6718765285316258E-4</v>
      </c>
      <c r="H20" s="508">
        <f t="shared" si="2"/>
        <v>6497429150.8599997</v>
      </c>
      <c r="I20" s="109"/>
      <c r="J20" s="109"/>
      <c r="K20" s="109"/>
      <c r="L20" s="109"/>
      <c r="M20" s="109"/>
    </row>
    <row r="21" spans="1:14" s="78" customFormat="1" ht="18" customHeight="1">
      <c r="A21" s="504">
        <v>2022</v>
      </c>
      <c r="B21" s="505">
        <v>7563778550.6599998</v>
      </c>
      <c r="C21" s="506">
        <v>0.95758727755140161</v>
      </c>
      <c r="D21" s="505">
        <v>329129862.10000002</v>
      </c>
      <c r="E21" s="506">
        <f t="shared" si="0"/>
        <v>4.1668402439109763E-2</v>
      </c>
      <c r="F21" s="507">
        <v>5879225.6900000004</v>
      </c>
      <c r="G21" s="506">
        <f t="shared" si="1"/>
        <v>7.4432000948865826E-4</v>
      </c>
      <c r="H21" s="508">
        <f t="shared" si="2"/>
        <v>7898787638.4499998</v>
      </c>
      <c r="I21" s="109"/>
      <c r="J21" s="109"/>
      <c r="K21" s="109"/>
      <c r="L21" s="109"/>
      <c r="M21" s="109"/>
      <c r="N21" s="78" t="s">
        <v>806</v>
      </c>
    </row>
    <row r="22" spans="1:14" s="78" customFormat="1" ht="18" customHeight="1">
      <c r="A22" s="504">
        <v>2023</v>
      </c>
      <c r="B22" s="505">
        <v>8660987464.0699997</v>
      </c>
      <c r="C22" s="506">
        <f>B22/H22</f>
        <v>0.95764504708886067</v>
      </c>
      <c r="D22" s="505">
        <v>376868065.86000001</v>
      </c>
      <c r="E22" s="506">
        <f t="shared" si="0"/>
        <v>4.1670287386282569E-2</v>
      </c>
      <c r="F22" s="507">
        <v>6192147.6500000004</v>
      </c>
      <c r="G22" s="506">
        <f t="shared" si="1"/>
        <v>6.8466552485677424E-4</v>
      </c>
      <c r="H22" s="508">
        <f t="shared" si="2"/>
        <v>9044047677.5799999</v>
      </c>
      <c r="I22" s="109"/>
      <c r="J22" s="109"/>
      <c r="K22" s="109"/>
      <c r="L22" s="109"/>
      <c r="M22" s="109"/>
    </row>
    <row r="23" spans="1:14" s="78" customFormat="1" ht="18" customHeight="1">
      <c r="A23" s="504">
        <v>2024</v>
      </c>
      <c r="B23" s="505">
        <v>9740712221.9899998</v>
      </c>
      <c r="C23" s="506">
        <f>B23/H23</f>
        <v>0.95764425801028563</v>
      </c>
      <c r="D23" s="505">
        <v>423856200.49000001</v>
      </c>
      <c r="E23" s="506">
        <f>D23/H23</f>
        <v>4.1670819070597692E-2</v>
      </c>
      <c r="F23" s="507">
        <v>6966717.54</v>
      </c>
      <c r="G23" s="506">
        <f>F23/H23</f>
        <v>6.8492291911664198E-4</v>
      </c>
      <c r="H23" s="508">
        <f t="shared" si="2"/>
        <v>10171535140.02</v>
      </c>
      <c r="I23" s="109"/>
      <c r="J23" s="109"/>
      <c r="K23" s="109"/>
      <c r="L23" s="109"/>
      <c r="M23" s="109"/>
    </row>
    <row r="24" spans="1:14" s="79" customFormat="1" ht="18.75">
      <c r="A24" s="1258" t="str">
        <f>+'Resumen '!O6</f>
        <v>Mar.2025</v>
      </c>
      <c r="B24" s="1002">
        <f>+'Resumen '!H97</f>
        <v>2501677788.6300001</v>
      </c>
      <c r="C24" s="1003">
        <f>B24/H24</f>
        <v>0.95751818182493798</v>
      </c>
      <c r="D24" s="1002">
        <f>+'Resumen '!H98</f>
        <v>108857728.08</v>
      </c>
      <c r="E24" s="506">
        <f t="shared" si="0"/>
        <v>4.1665339294488679E-2</v>
      </c>
      <c r="F24" s="1004">
        <f>+'Resumen '!H99</f>
        <v>2133188.8199999998</v>
      </c>
      <c r="G24" s="506">
        <f t="shared" si="1"/>
        <v>8.1647888057328945E-4</v>
      </c>
      <c r="H24" s="508">
        <f t="shared" si="2"/>
        <v>2612668705.5300002</v>
      </c>
      <c r="I24" s="110"/>
      <c r="J24" s="110"/>
      <c r="K24" s="110"/>
      <c r="L24" s="109">
        <f>+Tabla42[[#This Row],[Total por Año]]-'Resumen '!H100</f>
        <v>0</v>
      </c>
      <c r="M24" s="109"/>
    </row>
    <row r="25" spans="1:14" ht="18.75" customHeight="1">
      <c r="A25" s="509" t="s">
        <v>185</v>
      </c>
      <c r="B25" s="510">
        <f>SUM(B6:B24)</f>
        <v>79166444878.110001</v>
      </c>
      <c r="C25" s="511">
        <f t="shared" si="3"/>
        <v>0.95526335895533609</v>
      </c>
      <c r="D25" s="510">
        <f>SUM(D6:D24)</f>
        <v>3444394536.1099997</v>
      </c>
      <c r="E25" s="511">
        <f t="shared" si="0"/>
        <v>4.1561849836730939E-2</v>
      </c>
      <c r="F25" s="510">
        <f>SUM(F6:F24)</f>
        <v>263107477.96000001</v>
      </c>
      <c r="G25" s="511">
        <f>F25/H25</f>
        <v>3.1747912079330073E-3</v>
      </c>
      <c r="H25" s="512">
        <f>SUM(H6:H24)</f>
        <v>82873946892.179993</v>
      </c>
      <c r="I25" s="8"/>
      <c r="J25" s="8"/>
      <c r="K25" s="8"/>
      <c r="L25" s="109"/>
      <c r="M25" s="109"/>
    </row>
    <row r="26" spans="1:14" ht="18.75">
      <c r="A26" t="s">
        <v>392</v>
      </c>
      <c r="B26" s="7"/>
      <c r="C26" s="7"/>
      <c r="D26" s="7"/>
      <c r="E26" s="7"/>
      <c r="F26" s="7"/>
      <c r="G26" s="8"/>
      <c r="H26" s="8"/>
      <c r="I26" s="8"/>
      <c r="J26" s="8"/>
      <c r="K26" s="8"/>
      <c r="L26" s="110"/>
      <c r="M26" s="110"/>
    </row>
    <row r="27" spans="1:14">
      <c r="B27" s="40"/>
      <c r="C27" s="40"/>
      <c r="D27" s="40"/>
      <c r="E27" s="40"/>
      <c r="F27" s="40"/>
      <c r="G27" s="8"/>
      <c r="H27" s="8"/>
      <c r="I27" s="8"/>
      <c r="J27" s="8"/>
      <c r="K27" s="8"/>
      <c r="L27" s="141"/>
      <c r="M27" s="8"/>
    </row>
    <row r="28" spans="1:14">
      <c r="C28" s="8"/>
      <c r="D28" s="8"/>
      <c r="E28" s="8"/>
      <c r="F28" s="8"/>
      <c r="G28" s="8"/>
      <c r="H28" s="8"/>
      <c r="I28" s="8"/>
      <c r="J28" s="8"/>
      <c r="K28" s="8"/>
      <c r="L28" s="141"/>
      <c r="M28" s="8"/>
    </row>
    <row r="29" spans="1:14">
      <c r="C29" s="8"/>
      <c r="D29" s="8"/>
      <c r="E29" s="8"/>
      <c r="F29" s="8"/>
      <c r="G29" s="8"/>
      <c r="H29" s="8"/>
      <c r="I29" s="8"/>
      <c r="J29" s="8"/>
      <c r="K29" s="8"/>
      <c r="L29" s="142"/>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I40" s="8"/>
      <c r="J40" s="8"/>
      <c r="K40" s="8"/>
      <c r="L40" s="8"/>
      <c r="M40" s="8"/>
    </row>
    <row r="41" spans="3:13">
      <c r="C41" s="8"/>
      <c r="D41" s="8"/>
      <c r="E41" s="8"/>
      <c r="F41" s="8"/>
      <c r="G41" s="8"/>
      <c r="H41" s="8"/>
      <c r="L41" s="8"/>
      <c r="M41" s="8"/>
    </row>
    <row r="42" spans="3:13">
      <c r="C42" s="8"/>
      <c r="D42" s="8"/>
      <c r="E42" s="8"/>
      <c r="F42" s="8"/>
      <c r="G42" s="8"/>
      <c r="H42" s="8"/>
      <c r="L42" s="8"/>
      <c r="M42" s="8"/>
    </row>
    <row r="43" spans="3:13">
      <c r="C43" s="8"/>
      <c r="D43" s="8"/>
      <c r="E43" s="8"/>
      <c r="F43" s="8"/>
      <c r="G43" s="8"/>
      <c r="H43" s="8"/>
    </row>
    <row r="44" spans="3:13" ht="39" customHeight="1">
      <c r="C44" s="8"/>
      <c r="D44" s="8"/>
      <c r="E44" s="8"/>
      <c r="F44" s="8"/>
      <c r="G44" s="8"/>
      <c r="H44" s="8"/>
    </row>
    <row r="45" spans="3:13" ht="48" customHeight="1"/>
    <row r="55" ht="70.5" customHeight="1"/>
  </sheetData>
  <mergeCells count="3">
    <mergeCell ref="A1:K1"/>
    <mergeCell ref="B4:H4"/>
    <mergeCell ref="A2:K2"/>
  </mergeCells>
  <conditionalFormatting sqref="B18:G24">
    <cfRule type="cellIs" dxfId="169" priority="1"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baseColWidth="10" defaultColWidth="11.42578125" defaultRowHeight="14.25"/>
  <cols>
    <col min="1" max="1" width="18.42578125" style="253" customWidth="1"/>
    <col min="2" max="7" width="45.7109375" style="253" customWidth="1"/>
    <col min="8" max="8" width="14.85546875" style="253" customWidth="1"/>
    <col min="9" max="9" width="22.42578125" style="253" customWidth="1"/>
    <col min="10" max="10" width="47.85546875" style="253" customWidth="1"/>
    <col min="11" max="11" width="17.140625" style="253" customWidth="1"/>
    <col min="12" max="12" width="18" style="253" bestFit="1" customWidth="1"/>
    <col min="13" max="13" width="17.42578125" style="253" customWidth="1"/>
    <col min="14" max="14" width="24.7109375" style="253" customWidth="1"/>
    <col min="15" max="15" width="20.42578125" style="253" customWidth="1"/>
    <col min="16" max="16" width="14.7109375" style="253" customWidth="1"/>
    <col min="17" max="17" width="13" style="253" customWidth="1"/>
    <col min="18" max="16384" width="11.42578125" style="253"/>
  </cols>
  <sheetData>
    <row r="1" spans="1:11" s="352" customFormat="1" ht="117" customHeight="1">
      <c r="A1" s="1380"/>
      <c r="B1" s="1380"/>
      <c r="C1" s="1380"/>
      <c r="D1" s="1380"/>
      <c r="E1" s="1380"/>
      <c r="F1" s="1380"/>
      <c r="G1" s="1380"/>
      <c r="H1" s="1380"/>
      <c r="I1" s="1380"/>
      <c r="J1" s="1380"/>
      <c r="K1" s="1380"/>
    </row>
    <row r="2" spans="1:11" s="352" customFormat="1" ht="90.75" customHeight="1">
      <c r="A2" s="1381" t="s">
        <v>405</v>
      </c>
      <c r="B2" s="1382"/>
      <c r="C2" s="1382"/>
      <c r="D2" s="1382"/>
      <c r="E2" s="1382"/>
      <c r="F2" s="1382"/>
      <c r="G2" s="1382"/>
      <c r="H2" s="1382"/>
      <c r="I2" s="1382"/>
      <c r="J2" s="1382"/>
      <c r="K2" s="1382"/>
    </row>
    <row r="3" spans="1:11" s="352" customFormat="1" ht="90.75" customHeight="1">
      <c r="A3" s="1382"/>
      <c r="B3" s="1382"/>
      <c r="C3" s="1382"/>
      <c r="D3" s="1382"/>
      <c r="E3" s="1382"/>
      <c r="F3" s="1382"/>
      <c r="G3" s="1382"/>
      <c r="H3" s="1382"/>
      <c r="I3" s="1382"/>
      <c r="J3" s="1382"/>
      <c r="K3" s="1382"/>
    </row>
    <row r="4" spans="1:11" s="352" customFormat="1" ht="90.75" customHeight="1">
      <c r="A4" s="1382"/>
      <c r="B4" s="1382"/>
      <c r="C4" s="1382"/>
      <c r="D4" s="1382"/>
      <c r="E4" s="1382"/>
      <c r="F4" s="1382"/>
      <c r="G4" s="1382"/>
      <c r="H4" s="1382"/>
      <c r="I4" s="1382"/>
      <c r="J4" s="1382"/>
      <c r="K4" s="1382"/>
    </row>
    <row r="5" spans="1:11" s="352" customFormat="1" ht="90.75" customHeight="1">
      <c r="A5" s="1382"/>
      <c r="B5" s="1382"/>
      <c r="C5" s="1382"/>
      <c r="D5" s="1382"/>
      <c r="E5" s="1382"/>
      <c r="F5" s="1382"/>
      <c r="G5" s="1382"/>
      <c r="H5" s="1382"/>
      <c r="I5" s="1382"/>
      <c r="J5" s="1382"/>
      <c r="K5" s="1382"/>
    </row>
    <row r="6" spans="1:11" s="352" customFormat="1" ht="90.75" customHeight="1">
      <c r="A6" s="1382"/>
      <c r="B6" s="1382"/>
      <c r="C6" s="1382"/>
      <c r="D6" s="1382"/>
      <c r="E6" s="1382"/>
      <c r="F6" s="1382"/>
      <c r="G6" s="1382"/>
      <c r="H6" s="1382"/>
      <c r="I6" s="1382"/>
      <c r="J6" s="1382"/>
      <c r="K6" s="1382"/>
    </row>
    <row r="7" spans="1:11" s="352" customFormat="1" ht="90.75" customHeight="1">
      <c r="A7" s="1382"/>
      <c r="B7" s="1382"/>
      <c r="C7" s="1382"/>
      <c r="D7" s="1382"/>
      <c r="E7" s="1382"/>
      <c r="F7" s="1382"/>
      <c r="G7" s="1382"/>
      <c r="H7" s="1382"/>
      <c r="I7" s="1382"/>
      <c r="J7" s="1382"/>
      <c r="K7" s="1382"/>
    </row>
    <row r="8" spans="1:11" s="352" customFormat="1" ht="90.75" customHeight="1">
      <c r="A8" s="1382"/>
      <c r="B8" s="1382"/>
      <c r="C8" s="1382"/>
      <c r="D8" s="1382"/>
      <c r="E8" s="1382"/>
      <c r="F8" s="1382"/>
      <c r="G8" s="1382"/>
      <c r="H8" s="1382"/>
      <c r="I8" s="1382"/>
      <c r="J8" s="1382"/>
      <c r="K8" s="1382"/>
    </row>
    <row r="9" spans="1:11" s="352" customFormat="1" ht="90.75" customHeight="1">
      <c r="A9" s="1382"/>
      <c r="B9" s="1382"/>
      <c r="C9" s="1382"/>
      <c r="D9" s="1382"/>
      <c r="E9" s="1382"/>
      <c r="F9" s="1382"/>
      <c r="G9" s="1382"/>
      <c r="H9" s="1382"/>
      <c r="I9" s="1382"/>
      <c r="J9" s="1382"/>
      <c r="K9" s="1382"/>
    </row>
    <row r="10" spans="1:11" s="352" customFormat="1" ht="90.75" customHeight="1">
      <c r="A10" s="1382"/>
      <c r="B10" s="1382"/>
      <c r="C10" s="1382"/>
      <c r="D10" s="1382"/>
      <c r="E10" s="1382"/>
      <c r="F10" s="1382"/>
      <c r="G10" s="1382"/>
      <c r="H10" s="1382"/>
      <c r="I10" s="1382"/>
      <c r="J10" s="1382"/>
      <c r="K10" s="1382"/>
    </row>
    <row r="11" spans="1:11" s="352" customFormat="1" ht="90.75" customHeight="1">
      <c r="A11" s="1382"/>
      <c r="B11" s="1382"/>
      <c r="C11" s="1382"/>
      <c r="D11" s="1382"/>
      <c r="E11" s="1382"/>
      <c r="F11" s="1382"/>
      <c r="G11" s="1382"/>
      <c r="H11" s="1382"/>
      <c r="I11" s="1382"/>
      <c r="J11" s="1382"/>
      <c r="K11" s="1382"/>
    </row>
    <row r="12" spans="1:11" s="352" customFormat="1" ht="90.75" customHeight="1">
      <c r="A12" s="1382"/>
      <c r="B12" s="1382"/>
      <c r="C12" s="1382"/>
      <c r="D12" s="1382"/>
      <c r="E12" s="1382"/>
      <c r="F12" s="1382"/>
      <c r="G12" s="1382"/>
      <c r="H12" s="1382"/>
      <c r="I12" s="1382"/>
      <c r="J12" s="1382"/>
      <c r="K12" s="1382"/>
    </row>
    <row r="13" spans="1:11" s="352" customFormat="1" ht="90.75" customHeight="1">
      <c r="A13" s="1382"/>
      <c r="B13" s="1382"/>
      <c r="C13" s="1382"/>
      <c r="D13" s="1382"/>
      <c r="E13" s="1382"/>
      <c r="F13" s="1382"/>
      <c r="G13" s="1382"/>
      <c r="H13" s="1382"/>
      <c r="I13" s="1382"/>
      <c r="J13" s="1382"/>
      <c r="K13" s="1382"/>
    </row>
    <row r="14" spans="1:11" s="352" customFormat="1" ht="90.75" customHeight="1">
      <c r="A14" s="1382"/>
      <c r="B14" s="1382"/>
      <c r="C14" s="1382"/>
      <c r="D14" s="1382"/>
      <c r="E14" s="1382"/>
      <c r="F14" s="1382"/>
      <c r="G14" s="1382"/>
      <c r="H14" s="1382"/>
      <c r="I14" s="1382"/>
      <c r="J14" s="1382"/>
      <c r="K14" s="1382"/>
    </row>
    <row r="15" spans="1:11" s="352" customFormat="1" ht="90.75" customHeight="1">
      <c r="A15" s="1382"/>
      <c r="B15" s="1382"/>
      <c r="C15" s="1382"/>
      <c r="D15" s="1382"/>
      <c r="E15" s="1382"/>
      <c r="F15" s="1382"/>
      <c r="G15" s="1382"/>
      <c r="H15" s="1382"/>
      <c r="I15" s="1382"/>
      <c r="J15" s="1382"/>
      <c r="K15" s="1382"/>
    </row>
    <row r="16" spans="1:11" s="352" customFormat="1" ht="90.75" customHeight="1">
      <c r="A16" s="1382"/>
      <c r="B16" s="1382"/>
      <c r="C16" s="1382"/>
      <c r="D16" s="1382"/>
      <c r="E16" s="1382"/>
      <c r="F16" s="1382"/>
      <c r="G16" s="1382"/>
      <c r="H16" s="1382"/>
      <c r="I16" s="1382"/>
      <c r="J16" s="1382"/>
      <c r="K16" s="1382"/>
    </row>
    <row r="17" spans="1:17" s="352" customFormat="1" ht="90.75" customHeight="1">
      <c r="A17" s="1382"/>
      <c r="B17" s="1382"/>
      <c r="C17" s="1382"/>
      <c r="D17" s="1382"/>
      <c r="E17" s="1382"/>
      <c r="F17" s="1382"/>
      <c r="G17" s="1382"/>
      <c r="H17" s="1382"/>
      <c r="I17" s="1382"/>
      <c r="J17" s="1382"/>
      <c r="K17" s="1382"/>
    </row>
    <row r="18" spans="1:17" s="352" customFormat="1" ht="90.75" customHeight="1">
      <c r="A18" s="1382"/>
      <c r="B18" s="1382"/>
      <c r="C18" s="1382"/>
      <c r="D18" s="1382"/>
      <c r="E18" s="1382"/>
      <c r="F18" s="1382"/>
      <c r="G18" s="1382"/>
      <c r="H18" s="1382"/>
      <c r="I18" s="1382"/>
      <c r="J18" s="1382"/>
      <c r="K18" s="1382"/>
    </row>
    <row r="19" spans="1:17" s="352" customFormat="1" ht="90.75" customHeight="1">
      <c r="A19" s="1382"/>
      <c r="B19" s="1382"/>
      <c r="C19" s="1382"/>
      <c r="D19" s="1382"/>
      <c r="E19" s="1382"/>
      <c r="F19" s="1382"/>
      <c r="G19" s="1382"/>
      <c r="H19" s="1382"/>
      <c r="I19" s="1382"/>
      <c r="J19" s="1382"/>
      <c r="K19" s="1382"/>
    </row>
    <row r="20" spans="1:17" s="352" customFormat="1" ht="169.5" customHeight="1">
      <c r="A20" s="1382"/>
      <c r="B20" s="1382"/>
      <c r="C20" s="1382"/>
      <c r="D20" s="1382"/>
      <c r="E20" s="1382"/>
      <c r="F20" s="1382"/>
      <c r="G20" s="1382"/>
      <c r="H20" s="1382"/>
      <c r="I20" s="1382"/>
      <c r="J20" s="1382"/>
      <c r="K20" s="1382"/>
    </row>
    <row r="21" spans="1:17" ht="357.75" customHeight="1">
      <c r="L21" s="268"/>
      <c r="M21" s="268"/>
      <c r="N21" s="270"/>
      <c r="O21" s="270"/>
      <c r="P21" s="270"/>
      <c r="Q21" s="270"/>
    </row>
    <row r="22" spans="1:17" ht="408.75" customHeight="1">
      <c r="L22" s="268"/>
      <c r="M22" s="268"/>
      <c r="N22" s="270"/>
      <c r="O22" s="270"/>
      <c r="P22" s="270"/>
      <c r="Q22" s="270"/>
    </row>
    <row r="23" spans="1:17" ht="361.5" customHeight="1">
      <c r="L23" s="268"/>
      <c r="M23" s="268"/>
      <c r="N23" s="270"/>
      <c r="O23" s="270"/>
      <c r="P23" s="270"/>
      <c r="Q23" s="270"/>
    </row>
    <row r="24" spans="1:17" ht="60.75" customHeight="1">
      <c r="A24" s="1383"/>
      <c r="B24" s="1383"/>
      <c r="C24" s="1383"/>
      <c r="D24" s="1383"/>
      <c r="E24" s="1383"/>
      <c r="F24" s="1383"/>
      <c r="G24" s="1383"/>
      <c r="H24" s="1383"/>
      <c r="I24" s="1383"/>
      <c r="J24" s="1383"/>
      <c r="K24" s="1383"/>
      <c r="L24" s="268"/>
      <c r="M24" s="268"/>
      <c r="N24" s="270"/>
      <c r="O24" s="270"/>
      <c r="P24" s="270"/>
      <c r="Q24" s="270"/>
    </row>
    <row r="25" spans="1:17" ht="25.5" customHeight="1">
      <c r="L25" s="268"/>
      <c r="M25" s="268"/>
      <c r="N25" s="270"/>
      <c r="O25" s="270"/>
      <c r="P25" s="270"/>
      <c r="Q25" s="270"/>
    </row>
    <row r="26" spans="1:17" ht="25.5" customHeight="1">
      <c r="L26" s="268"/>
      <c r="M26" s="268"/>
      <c r="N26" s="270"/>
      <c r="O26" s="270"/>
      <c r="P26" s="270"/>
      <c r="Q26" s="270"/>
    </row>
    <row r="27" spans="1:17" ht="25.5" customHeight="1">
      <c r="L27" s="268"/>
      <c r="M27" s="268"/>
      <c r="N27" s="270"/>
      <c r="O27" s="270"/>
      <c r="P27" s="270"/>
      <c r="Q27" s="270"/>
    </row>
    <row r="28" spans="1:17" ht="25.5" customHeight="1">
      <c r="L28" s="268"/>
      <c r="M28" s="268"/>
      <c r="N28" s="270"/>
      <c r="O28" s="270"/>
      <c r="P28" s="270"/>
      <c r="Q28" s="270"/>
    </row>
    <row r="29" spans="1:17" ht="25.5" customHeight="1">
      <c r="L29" s="268"/>
      <c r="M29" s="268"/>
      <c r="N29" s="270"/>
      <c r="O29" s="270"/>
      <c r="P29" s="270"/>
      <c r="Q29" s="270"/>
    </row>
    <row r="30" spans="1:17" ht="25.5" customHeight="1">
      <c r="L30" s="268"/>
      <c r="M30" s="268"/>
      <c r="N30" s="270"/>
      <c r="O30" s="270"/>
      <c r="P30" s="270"/>
      <c r="Q30" s="270"/>
    </row>
    <row r="31" spans="1:17" ht="23.25" customHeight="1">
      <c r="L31" s="268"/>
      <c r="M31" s="268"/>
      <c r="N31" s="270"/>
      <c r="O31" s="270"/>
      <c r="P31" s="270"/>
      <c r="Q31" s="270"/>
    </row>
    <row r="32" spans="1:17" ht="25.5" customHeight="1">
      <c r="A32" s="304"/>
      <c r="B32" s="304"/>
      <c r="C32" s="304"/>
      <c r="D32" s="304"/>
      <c r="E32" s="304"/>
      <c r="F32" s="304"/>
      <c r="G32" s="304"/>
      <c r="H32" s="304"/>
      <c r="I32" s="304"/>
      <c r="J32" s="304"/>
      <c r="K32" s="304"/>
      <c r="M32" s="268"/>
      <c r="N32" s="270"/>
      <c r="O32" s="270"/>
      <c r="P32" s="270"/>
      <c r="Q32" s="270"/>
    </row>
    <row r="33" spans="1:18" ht="25.5" customHeight="1">
      <c r="A33" s="304"/>
      <c r="B33" s="304"/>
      <c r="C33" s="304"/>
      <c r="D33" s="304"/>
      <c r="E33" s="304"/>
      <c r="F33" s="304"/>
      <c r="G33" s="304"/>
      <c r="H33" s="304"/>
      <c r="I33" s="304"/>
      <c r="J33" s="304"/>
      <c r="K33" s="304"/>
      <c r="L33" s="304"/>
      <c r="M33" s="304"/>
      <c r="N33" s="304"/>
      <c r="O33" s="304"/>
      <c r="P33" s="304"/>
      <c r="Q33" s="304"/>
    </row>
    <row r="34" spans="1:18" ht="25.5" customHeight="1">
      <c r="A34" s="304"/>
      <c r="B34" s="304"/>
      <c r="C34" s="304"/>
      <c r="D34" s="304"/>
      <c r="E34" s="304"/>
      <c r="F34" s="304"/>
      <c r="G34" s="304"/>
      <c r="H34" s="304"/>
      <c r="I34" s="304"/>
      <c r="J34" s="304"/>
      <c r="K34" s="304"/>
      <c r="L34" s="304"/>
      <c r="M34" s="304"/>
      <c r="N34" s="304"/>
      <c r="O34" s="304"/>
      <c r="P34" s="304"/>
      <c r="Q34" s="304"/>
    </row>
    <row r="35" spans="1:18" ht="25.5" customHeight="1">
      <c r="A35" s="304"/>
      <c r="B35" s="304"/>
      <c r="C35" s="304"/>
      <c r="D35" s="304"/>
      <c r="E35" s="304"/>
      <c r="F35" s="304"/>
      <c r="G35" s="304"/>
      <c r="H35" s="304"/>
      <c r="I35" s="304"/>
      <c r="J35" s="304"/>
      <c r="K35" s="304"/>
      <c r="L35" s="304"/>
      <c r="M35" s="304"/>
      <c r="N35" s="304"/>
      <c r="O35" s="304"/>
      <c r="P35" s="304"/>
      <c r="Q35" s="304"/>
    </row>
    <row r="36" spans="1:18" ht="25.5" customHeight="1">
      <c r="A36" s="304"/>
      <c r="B36" s="304"/>
      <c r="C36" s="304"/>
      <c r="D36" s="304"/>
      <c r="E36" s="304"/>
      <c r="F36" s="304"/>
      <c r="G36" s="304"/>
      <c r="H36" s="304"/>
      <c r="I36" s="304"/>
      <c r="J36" s="304"/>
      <c r="K36" s="304"/>
      <c r="L36" s="304"/>
      <c r="M36" s="304"/>
      <c r="N36" s="304"/>
      <c r="O36" s="304"/>
      <c r="P36" s="304"/>
      <c r="Q36" s="304"/>
    </row>
    <row r="37" spans="1:18" ht="25.5" customHeight="1">
      <c r="A37" s="304"/>
      <c r="B37" s="304"/>
      <c r="C37" s="304"/>
      <c r="D37" s="304"/>
      <c r="E37" s="304"/>
      <c r="F37" s="304"/>
      <c r="G37" s="304"/>
      <c r="H37" s="304"/>
      <c r="I37" s="304"/>
      <c r="J37" s="304"/>
      <c r="K37" s="304"/>
      <c r="L37" s="304"/>
      <c r="M37" s="304"/>
      <c r="N37" s="304"/>
      <c r="O37" s="304"/>
      <c r="P37" s="304"/>
      <c r="Q37" s="304"/>
    </row>
    <row r="38" spans="1:18" ht="25.5" customHeight="1">
      <c r="A38" s="304"/>
      <c r="B38" s="304"/>
      <c r="C38" s="304"/>
      <c r="D38" s="304"/>
      <c r="E38" s="304"/>
      <c r="F38" s="304"/>
      <c r="G38" s="304"/>
      <c r="H38" s="304"/>
      <c r="I38" s="304"/>
      <c r="J38" s="304"/>
      <c r="K38" s="304"/>
      <c r="L38" s="304"/>
      <c r="M38" s="304"/>
      <c r="N38" s="304"/>
      <c r="O38" s="304"/>
      <c r="P38" s="304"/>
      <c r="Q38" s="304"/>
    </row>
    <row r="39" spans="1:18" ht="25.5" customHeight="1">
      <c r="A39" s="304"/>
      <c r="B39" s="304"/>
      <c r="C39" s="304"/>
      <c r="D39" s="304"/>
      <c r="E39" s="304"/>
      <c r="F39" s="304"/>
      <c r="G39" s="304"/>
      <c r="H39" s="304"/>
      <c r="I39" s="304"/>
      <c r="J39" s="304"/>
      <c r="K39" s="304"/>
      <c r="L39" s="304"/>
      <c r="M39" s="304"/>
      <c r="N39" s="304"/>
      <c r="O39" s="304"/>
      <c r="P39" s="304"/>
      <c r="Q39" s="304"/>
    </row>
    <row r="40" spans="1:18" ht="25.5" customHeight="1">
      <c r="A40" s="304"/>
      <c r="B40" s="304"/>
      <c r="C40" s="304"/>
      <c r="D40" s="304"/>
      <c r="E40" s="304"/>
      <c r="F40" s="304"/>
      <c r="G40" s="304"/>
      <c r="H40" s="304"/>
      <c r="I40" s="304"/>
      <c r="J40" s="304"/>
      <c r="K40" s="304"/>
      <c r="L40" s="304"/>
      <c r="M40" s="304"/>
      <c r="N40" s="304"/>
      <c r="O40" s="304"/>
      <c r="P40" s="304"/>
      <c r="Q40" s="304"/>
    </row>
    <row r="41" spans="1:18" ht="25.5" customHeight="1">
      <c r="A41" s="304"/>
      <c r="B41" s="304"/>
      <c r="C41" s="304"/>
      <c r="D41" s="304"/>
      <c r="E41" s="304"/>
      <c r="F41" s="304"/>
      <c r="G41" s="304"/>
      <c r="H41" s="304"/>
      <c r="I41" s="304"/>
      <c r="J41" s="304"/>
      <c r="K41" s="304"/>
      <c r="L41" s="304"/>
      <c r="M41" s="304"/>
      <c r="N41" s="304"/>
      <c r="O41" s="304"/>
      <c r="P41" s="304"/>
      <c r="Q41" s="304"/>
    </row>
    <row r="42" spans="1:18" ht="25.5" customHeight="1">
      <c r="A42" s="304"/>
      <c r="B42" s="304"/>
      <c r="C42" s="304"/>
      <c r="D42" s="304"/>
      <c r="E42" s="304"/>
      <c r="F42" s="304"/>
      <c r="G42" s="304"/>
      <c r="H42" s="304"/>
      <c r="I42" s="304"/>
      <c r="J42" s="304"/>
      <c r="K42" s="304"/>
      <c r="L42" s="304"/>
      <c r="M42" s="304"/>
      <c r="N42" s="304"/>
      <c r="O42" s="304"/>
      <c r="P42" s="304"/>
      <c r="Q42" s="304"/>
    </row>
    <row r="43" spans="1:18" ht="25.5" customHeight="1">
      <c r="A43" s="304"/>
      <c r="B43" s="304"/>
      <c r="C43" s="304"/>
      <c r="D43" s="304"/>
      <c r="E43" s="304"/>
      <c r="F43" s="304"/>
      <c r="G43" s="304"/>
      <c r="H43" s="304"/>
      <c r="I43" s="304"/>
      <c r="J43" s="304"/>
      <c r="K43" s="304"/>
      <c r="L43" s="304"/>
      <c r="M43" s="304"/>
      <c r="N43" s="304"/>
      <c r="O43" s="304"/>
      <c r="P43" s="304"/>
      <c r="Q43" s="304"/>
    </row>
    <row r="44" spans="1:18" ht="25.5" customHeight="1">
      <c r="A44" s="304"/>
      <c r="B44" s="304"/>
      <c r="C44" s="304"/>
      <c r="D44" s="304"/>
      <c r="E44" s="304"/>
      <c r="F44" s="304"/>
      <c r="G44" s="304"/>
      <c r="H44" s="304"/>
      <c r="I44" s="304"/>
      <c r="J44" s="304"/>
      <c r="K44" s="304"/>
      <c r="L44" s="304"/>
      <c r="M44" s="304"/>
      <c r="N44" s="304"/>
      <c r="O44" s="304"/>
      <c r="P44" s="304"/>
      <c r="Q44" s="304"/>
    </row>
    <row r="45" spans="1:18" ht="25.5" customHeight="1">
      <c r="A45" s="304"/>
      <c r="B45" s="304"/>
      <c r="C45" s="304"/>
      <c r="D45" s="304"/>
      <c r="E45" s="304"/>
      <c r="F45" s="304"/>
      <c r="G45" s="304"/>
      <c r="H45" s="304"/>
      <c r="I45" s="304"/>
      <c r="J45" s="304"/>
      <c r="K45" s="304"/>
      <c r="L45" s="304"/>
      <c r="M45" s="304"/>
      <c r="N45" s="304"/>
      <c r="O45" s="304"/>
      <c r="P45" s="304"/>
      <c r="Q45" s="304"/>
    </row>
    <row r="46" spans="1:18" ht="25.5" customHeight="1">
      <c r="A46" s="304"/>
      <c r="B46" s="304"/>
      <c r="C46" s="304"/>
      <c r="D46" s="304"/>
      <c r="E46" s="304"/>
      <c r="F46" s="304"/>
      <c r="G46" s="304"/>
      <c r="H46" s="304"/>
      <c r="I46" s="304"/>
      <c r="J46" s="304"/>
      <c r="K46" s="304"/>
      <c r="L46" s="304"/>
      <c r="M46" s="304"/>
      <c r="N46" s="304"/>
      <c r="O46" s="304"/>
      <c r="P46" s="304"/>
      <c r="Q46" s="304"/>
      <c r="R46" s="253" t="s">
        <v>1</v>
      </c>
    </row>
    <row r="47" spans="1:18" ht="25.5" customHeight="1">
      <c r="A47" s="304"/>
      <c r="B47" s="304"/>
      <c r="C47" s="304"/>
      <c r="D47" s="304"/>
      <c r="E47" s="304"/>
      <c r="F47" s="304"/>
      <c r="G47" s="304"/>
      <c r="H47" s="304"/>
      <c r="I47" s="304"/>
      <c r="J47" s="304"/>
      <c r="K47" s="304"/>
      <c r="L47" s="304"/>
      <c r="M47" s="304"/>
      <c r="N47" s="304"/>
      <c r="O47" s="304"/>
      <c r="P47" s="304"/>
      <c r="Q47" s="304"/>
    </row>
    <row r="48" spans="1:18" ht="25.5" customHeight="1">
      <c r="A48" s="304"/>
      <c r="B48" s="304"/>
      <c r="C48" s="304"/>
      <c r="D48" s="304"/>
      <c r="E48" s="304"/>
      <c r="F48" s="304"/>
      <c r="G48" s="304"/>
      <c r="H48" s="304"/>
      <c r="I48" s="304"/>
      <c r="J48" s="304"/>
      <c r="K48" s="304"/>
      <c r="L48" s="304"/>
      <c r="M48" s="304"/>
      <c r="N48" s="304"/>
      <c r="O48" s="304"/>
      <c r="P48" s="304"/>
      <c r="Q48" s="304"/>
    </row>
    <row r="49" spans="1:19" ht="25.5" customHeight="1">
      <c r="A49" s="304"/>
      <c r="B49" s="304"/>
      <c r="C49" s="304"/>
      <c r="D49" s="304"/>
      <c r="E49" s="304"/>
      <c r="F49" s="304"/>
      <c r="G49" s="304"/>
      <c r="H49" s="304"/>
      <c r="I49" s="304"/>
      <c r="J49" s="304"/>
      <c r="K49" s="304"/>
      <c r="L49" s="304"/>
      <c r="M49" s="304"/>
      <c r="N49" s="304"/>
      <c r="O49" s="304"/>
      <c r="P49" s="304"/>
      <c r="Q49" s="304"/>
    </row>
    <row r="50" spans="1:19" ht="25.5" customHeight="1">
      <c r="A50" s="304"/>
      <c r="B50" s="304"/>
      <c r="C50" s="304"/>
      <c r="D50" s="304"/>
      <c r="E50" s="304"/>
      <c r="F50" s="304"/>
      <c r="G50" s="304"/>
      <c r="H50" s="304"/>
      <c r="I50" s="304"/>
      <c r="J50" s="304"/>
      <c r="K50" s="304"/>
      <c r="L50" s="304"/>
      <c r="M50" s="304"/>
      <c r="N50" s="304"/>
      <c r="O50" s="304"/>
      <c r="P50" s="304"/>
      <c r="Q50" s="304"/>
    </row>
    <row r="51" spans="1:19" ht="25.5" customHeight="1">
      <c r="A51" s="304"/>
      <c r="B51" s="304"/>
      <c r="C51" s="304"/>
      <c r="D51" s="304"/>
      <c r="E51" s="304"/>
      <c r="F51" s="304"/>
      <c r="G51" s="304"/>
      <c r="H51" s="304"/>
      <c r="I51" s="304"/>
      <c r="J51" s="304"/>
      <c r="K51" s="304"/>
      <c r="L51" s="304"/>
      <c r="M51" s="304"/>
      <c r="N51" s="304"/>
      <c r="O51" s="304"/>
      <c r="P51" s="304"/>
      <c r="Q51" s="304"/>
    </row>
    <row r="52" spans="1:19" ht="25.5" customHeight="1">
      <c r="A52" s="304"/>
      <c r="B52" s="304"/>
      <c r="C52" s="304"/>
      <c r="D52" s="304"/>
      <c r="E52" s="304"/>
      <c r="F52" s="304"/>
      <c r="G52" s="304"/>
      <c r="H52" s="304"/>
      <c r="I52" s="304"/>
      <c r="J52" s="304"/>
      <c r="K52" s="304"/>
      <c r="L52" s="304"/>
      <c r="M52" s="304"/>
      <c r="N52" s="304"/>
      <c r="O52" s="304"/>
      <c r="P52" s="304"/>
      <c r="Q52" s="304"/>
    </row>
    <row r="53" spans="1:19" ht="25.5" customHeight="1">
      <c r="A53" s="304"/>
      <c r="B53" s="304"/>
      <c r="C53" s="304"/>
      <c r="D53" s="304"/>
      <c r="E53" s="304"/>
      <c r="F53" s="304"/>
      <c r="G53" s="304"/>
      <c r="H53" s="304"/>
      <c r="I53" s="304"/>
      <c r="J53" s="304"/>
      <c r="K53" s="304"/>
      <c r="L53" s="304"/>
      <c r="M53" s="304"/>
      <c r="N53" s="304"/>
      <c r="O53" s="304"/>
      <c r="P53" s="304"/>
      <c r="Q53" s="304"/>
    </row>
    <row r="58" spans="1:19" ht="51" customHeight="1"/>
    <row r="59" spans="1:19" ht="78" customHeight="1">
      <c r="A59" s="1377"/>
      <c r="B59" s="1377"/>
      <c r="C59" s="1377"/>
      <c r="D59" s="1377"/>
      <c r="E59" s="1377"/>
      <c r="F59" s="1377"/>
      <c r="G59" s="1377"/>
      <c r="H59" s="1377"/>
      <c r="I59" s="1377"/>
      <c r="J59" s="1377"/>
      <c r="K59" s="1377"/>
      <c r="L59" s="1377"/>
      <c r="M59" s="1377"/>
      <c r="N59" s="1377"/>
      <c r="O59" s="1377"/>
      <c r="P59" s="1377"/>
      <c r="Q59" s="1377"/>
      <c r="R59" s="1377"/>
      <c r="S59" s="1377"/>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baseColWidth="10" defaultColWidth="11.42578125" defaultRowHeight="15"/>
  <cols>
    <col min="7" max="7" width="9.42578125" customWidth="1"/>
  </cols>
  <sheetData>
    <row r="11" spans="4:4" ht="61.5">
      <c r="D11" s="7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O46"/>
    </sheetView>
  </sheetViews>
  <sheetFormatPr baseColWidth="10" defaultColWidth="11.42578125" defaultRowHeight="14.25"/>
  <cols>
    <col min="1" max="6" width="11.42578125" style="253"/>
    <col min="7" max="7" width="9.42578125" style="253" customWidth="1"/>
    <col min="8" max="11" width="11.42578125" style="253"/>
    <col min="12" max="12" width="19.28515625" style="253" customWidth="1"/>
    <col min="13" max="13" width="11.42578125" style="253"/>
    <col min="14" max="14" width="30.140625" style="253" customWidth="1"/>
    <col min="15" max="16384" width="11.42578125" style="253"/>
  </cols>
  <sheetData>
    <row r="3" spans="1:15" ht="25.5" customHeight="1"/>
    <row r="4" spans="1:15" ht="24" customHeight="1"/>
    <row r="5" spans="1:15" ht="22.5" customHeight="1">
      <c r="A5" s="1485" t="s">
        <v>807</v>
      </c>
      <c r="B5" s="1485"/>
      <c r="C5" s="1485"/>
      <c r="D5" s="1485"/>
      <c r="E5" s="1485"/>
      <c r="F5" s="1485"/>
      <c r="G5" s="1485"/>
      <c r="H5" s="1485"/>
      <c r="I5" s="1485"/>
      <c r="J5" s="1485"/>
      <c r="K5" s="1485"/>
      <c r="L5" s="1485"/>
      <c r="M5" s="1485"/>
      <c r="N5" s="1485"/>
      <c r="O5" s="1485"/>
    </row>
    <row r="6" spans="1:15" ht="17.25" customHeight="1">
      <c r="A6" s="1485"/>
      <c r="B6" s="1485"/>
      <c r="C6" s="1485"/>
      <c r="D6" s="1485"/>
      <c r="E6" s="1485"/>
      <c r="F6" s="1485"/>
      <c r="G6" s="1485"/>
      <c r="H6" s="1485"/>
      <c r="I6" s="1485"/>
      <c r="J6" s="1485"/>
      <c r="K6" s="1485"/>
      <c r="L6" s="1485"/>
      <c r="M6" s="1485"/>
      <c r="N6" s="1485"/>
      <c r="O6" s="1485"/>
    </row>
    <row r="7" spans="1:15" ht="14.25" customHeight="1">
      <c r="A7" s="1485"/>
      <c r="B7" s="1485"/>
      <c r="C7" s="1485"/>
      <c r="D7" s="1485"/>
      <c r="E7" s="1485"/>
      <c r="F7" s="1485"/>
      <c r="G7" s="1485"/>
      <c r="H7" s="1485"/>
      <c r="I7" s="1485"/>
      <c r="J7" s="1485"/>
      <c r="K7" s="1485"/>
      <c r="L7" s="1485"/>
      <c r="M7" s="1485"/>
      <c r="N7" s="1485"/>
      <c r="O7" s="1485"/>
    </row>
    <row r="8" spans="1:15" ht="14.25" customHeight="1">
      <c r="A8" s="1485"/>
      <c r="B8" s="1485"/>
      <c r="C8" s="1485"/>
      <c r="D8" s="1485"/>
      <c r="E8" s="1485"/>
      <c r="F8" s="1485"/>
      <c r="G8" s="1485"/>
      <c r="H8" s="1485"/>
      <c r="I8" s="1485"/>
      <c r="J8" s="1485"/>
      <c r="K8" s="1485"/>
      <c r="L8" s="1485"/>
      <c r="M8" s="1485"/>
      <c r="N8" s="1485"/>
      <c r="O8" s="1485"/>
    </row>
    <row r="9" spans="1:15" ht="14.25" customHeight="1">
      <c r="A9" s="1485"/>
      <c r="B9" s="1485"/>
      <c r="C9" s="1485"/>
      <c r="D9" s="1485"/>
      <c r="E9" s="1485"/>
      <c r="F9" s="1485"/>
      <c r="G9" s="1485"/>
      <c r="H9" s="1485"/>
      <c r="I9" s="1485"/>
      <c r="J9" s="1485"/>
      <c r="K9" s="1485"/>
      <c r="L9" s="1485"/>
      <c r="M9" s="1485"/>
      <c r="N9" s="1485"/>
      <c r="O9" s="1485"/>
    </row>
    <row r="10" spans="1:15" ht="14.25" customHeight="1">
      <c r="A10" s="1485"/>
      <c r="B10" s="1485"/>
      <c r="C10" s="1485"/>
      <c r="D10" s="1485"/>
      <c r="E10" s="1485"/>
      <c r="F10" s="1485"/>
      <c r="G10" s="1485"/>
      <c r="H10" s="1485"/>
      <c r="I10" s="1485"/>
      <c r="J10" s="1485"/>
      <c r="K10" s="1485"/>
      <c r="L10" s="1485"/>
      <c r="M10" s="1485"/>
      <c r="N10" s="1485"/>
      <c r="O10" s="1485"/>
    </row>
    <row r="11" spans="1:15" ht="14.25" customHeight="1">
      <c r="A11" s="1485"/>
      <c r="B11" s="1485"/>
      <c r="C11" s="1485"/>
      <c r="D11" s="1485"/>
      <c r="E11" s="1485"/>
      <c r="F11" s="1485"/>
      <c r="G11" s="1485"/>
      <c r="H11" s="1485"/>
      <c r="I11" s="1485"/>
      <c r="J11" s="1485"/>
      <c r="K11" s="1485"/>
      <c r="L11" s="1485"/>
      <c r="M11" s="1485"/>
      <c r="N11" s="1485"/>
      <c r="O11" s="1485"/>
    </row>
    <row r="12" spans="1:15" ht="14.25" customHeight="1">
      <c r="A12" s="1485"/>
      <c r="B12" s="1485"/>
      <c r="C12" s="1485"/>
      <c r="D12" s="1485"/>
      <c r="E12" s="1485"/>
      <c r="F12" s="1485"/>
      <c r="G12" s="1485"/>
      <c r="H12" s="1485"/>
      <c r="I12" s="1485"/>
      <c r="J12" s="1485"/>
      <c r="K12" s="1485"/>
      <c r="L12" s="1485"/>
      <c r="M12" s="1485"/>
      <c r="N12" s="1485"/>
      <c r="O12" s="1485"/>
    </row>
    <row r="13" spans="1:15" ht="14.25" customHeight="1">
      <c r="A13" s="1485"/>
      <c r="B13" s="1485"/>
      <c r="C13" s="1485"/>
      <c r="D13" s="1485"/>
      <c r="E13" s="1485"/>
      <c r="F13" s="1485"/>
      <c r="G13" s="1485"/>
      <c r="H13" s="1485"/>
      <c r="I13" s="1485"/>
      <c r="J13" s="1485"/>
      <c r="K13" s="1485"/>
      <c r="L13" s="1485"/>
      <c r="M13" s="1485"/>
      <c r="N13" s="1485"/>
      <c r="O13" s="1485"/>
    </row>
    <row r="14" spans="1:15" ht="14.25" customHeight="1">
      <c r="A14" s="1485"/>
      <c r="B14" s="1485"/>
      <c r="C14" s="1485"/>
      <c r="D14" s="1485"/>
      <c r="E14" s="1485"/>
      <c r="F14" s="1485"/>
      <c r="G14" s="1485"/>
      <c r="H14" s="1485"/>
      <c r="I14" s="1485"/>
      <c r="J14" s="1485"/>
      <c r="K14" s="1485"/>
      <c r="L14" s="1485"/>
      <c r="M14" s="1485"/>
      <c r="N14" s="1485"/>
      <c r="O14" s="1485"/>
    </row>
    <row r="15" spans="1:15" ht="14.25" customHeight="1">
      <c r="A15" s="1485"/>
      <c r="B15" s="1485"/>
      <c r="C15" s="1485"/>
      <c r="D15" s="1485"/>
      <c r="E15" s="1485"/>
      <c r="F15" s="1485"/>
      <c r="G15" s="1485"/>
      <c r="H15" s="1485"/>
      <c r="I15" s="1485"/>
      <c r="J15" s="1485"/>
      <c r="K15" s="1485"/>
      <c r="L15" s="1485"/>
      <c r="M15" s="1485"/>
      <c r="N15" s="1485"/>
      <c r="O15" s="1485"/>
    </row>
    <row r="16" spans="1:15" ht="14.25" customHeight="1">
      <c r="A16" s="1485"/>
      <c r="B16" s="1485"/>
      <c r="C16" s="1485"/>
      <c r="D16" s="1485"/>
      <c r="E16" s="1485"/>
      <c r="F16" s="1485"/>
      <c r="G16" s="1485"/>
      <c r="H16" s="1485"/>
      <c r="I16" s="1485"/>
      <c r="J16" s="1485"/>
      <c r="K16" s="1485"/>
      <c r="L16" s="1485"/>
      <c r="M16" s="1485"/>
      <c r="N16" s="1485"/>
      <c r="O16" s="1485"/>
    </row>
    <row r="17" spans="1:17" ht="14.25" customHeight="1">
      <c r="A17" s="1485"/>
      <c r="B17" s="1485"/>
      <c r="C17" s="1485"/>
      <c r="D17" s="1485"/>
      <c r="E17" s="1485"/>
      <c r="F17" s="1485"/>
      <c r="G17" s="1485"/>
      <c r="H17" s="1485"/>
      <c r="I17" s="1485"/>
      <c r="J17" s="1485"/>
      <c r="K17" s="1485"/>
      <c r="L17" s="1485"/>
      <c r="M17" s="1485"/>
      <c r="N17" s="1485"/>
      <c r="O17" s="1485"/>
    </row>
    <row r="18" spans="1:17" ht="14.25" customHeight="1">
      <c r="A18" s="1485"/>
      <c r="B18" s="1485"/>
      <c r="C18" s="1485"/>
      <c r="D18" s="1485"/>
      <c r="E18" s="1485"/>
      <c r="F18" s="1485"/>
      <c r="G18" s="1485"/>
      <c r="H18" s="1485"/>
      <c r="I18" s="1485"/>
      <c r="J18" s="1485"/>
      <c r="K18" s="1485"/>
      <c r="L18" s="1485"/>
      <c r="M18" s="1485"/>
      <c r="N18" s="1485"/>
      <c r="O18" s="1485"/>
    </row>
    <row r="19" spans="1:17" ht="14.25" customHeight="1">
      <c r="A19" s="1485"/>
      <c r="B19" s="1485"/>
      <c r="C19" s="1485"/>
      <c r="D19" s="1485"/>
      <c r="E19" s="1485"/>
      <c r="F19" s="1485"/>
      <c r="G19" s="1485"/>
      <c r="H19" s="1485"/>
      <c r="I19" s="1485"/>
      <c r="J19" s="1485"/>
      <c r="K19" s="1485"/>
      <c r="L19" s="1485"/>
      <c r="M19" s="1485"/>
      <c r="N19" s="1485"/>
      <c r="O19" s="1485"/>
    </row>
    <row r="20" spans="1:17" ht="14.25" customHeight="1">
      <c r="A20" s="1485"/>
      <c r="B20" s="1485"/>
      <c r="C20" s="1485"/>
      <c r="D20" s="1485"/>
      <c r="E20" s="1485"/>
      <c r="F20" s="1485"/>
      <c r="G20" s="1485"/>
      <c r="H20" s="1485"/>
      <c r="I20" s="1485"/>
      <c r="J20" s="1485"/>
      <c r="K20" s="1485"/>
      <c r="L20" s="1485"/>
      <c r="M20" s="1485"/>
      <c r="N20" s="1485"/>
      <c r="O20" s="1485"/>
      <c r="Q20" s="284"/>
    </row>
    <row r="21" spans="1:17" ht="14.25" customHeight="1">
      <c r="A21" s="1485"/>
      <c r="B21" s="1485"/>
      <c r="C21" s="1485"/>
      <c r="D21" s="1485"/>
      <c r="E21" s="1485"/>
      <c r="F21" s="1485"/>
      <c r="G21" s="1485"/>
      <c r="H21" s="1485"/>
      <c r="I21" s="1485"/>
      <c r="J21" s="1485"/>
      <c r="K21" s="1485"/>
      <c r="L21" s="1485"/>
      <c r="M21" s="1485"/>
      <c r="N21" s="1485"/>
      <c r="O21" s="1485"/>
      <c r="Q21" s="284"/>
    </row>
    <row r="22" spans="1:17" ht="14.25" customHeight="1">
      <c r="A22" s="1485"/>
      <c r="B22" s="1485"/>
      <c r="C22" s="1485"/>
      <c r="D22" s="1485"/>
      <c r="E22" s="1485"/>
      <c r="F22" s="1485"/>
      <c r="G22" s="1485"/>
      <c r="H22" s="1485"/>
      <c r="I22" s="1485"/>
      <c r="J22" s="1485"/>
      <c r="K22" s="1485"/>
      <c r="L22" s="1485"/>
      <c r="M22" s="1485"/>
      <c r="N22" s="1485"/>
      <c r="O22" s="1485"/>
      <c r="Q22" s="284"/>
    </row>
    <row r="23" spans="1:17" ht="14.25" customHeight="1">
      <c r="A23" s="1485"/>
      <c r="B23" s="1485"/>
      <c r="C23" s="1485"/>
      <c r="D23" s="1485"/>
      <c r="E23" s="1485"/>
      <c r="F23" s="1485"/>
      <c r="G23" s="1485"/>
      <c r="H23" s="1485"/>
      <c r="I23" s="1485"/>
      <c r="J23" s="1485"/>
      <c r="K23" s="1485"/>
      <c r="L23" s="1485"/>
      <c r="M23" s="1485"/>
      <c r="N23" s="1485"/>
      <c r="O23" s="1485"/>
    </row>
    <row r="24" spans="1:17" ht="14.25" customHeight="1">
      <c r="A24" s="1485"/>
      <c r="B24" s="1485"/>
      <c r="C24" s="1485"/>
      <c r="D24" s="1485"/>
      <c r="E24" s="1485"/>
      <c r="F24" s="1485"/>
      <c r="G24" s="1485"/>
      <c r="H24" s="1485"/>
      <c r="I24" s="1485"/>
      <c r="J24" s="1485"/>
      <c r="K24" s="1485"/>
      <c r="L24" s="1485"/>
      <c r="M24" s="1485"/>
      <c r="N24" s="1485"/>
      <c r="O24" s="1485"/>
    </row>
    <row r="25" spans="1:17" ht="14.25" customHeight="1">
      <c r="A25" s="1485"/>
      <c r="B25" s="1485"/>
      <c r="C25" s="1485"/>
      <c r="D25" s="1485"/>
      <c r="E25" s="1485"/>
      <c r="F25" s="1485"/>
      <c r="G25" s="1485"/>
      <c r="H25" s="1485"/>
      <c r="I25" s="1485"/>
      <c r="J25" s="1485"/>
      <c r="K25" s="1485"/>
      <c r="L25" s="1485"/>
      <c r="M25" s="1485"/>
      <c r="N25" s="1485"/>
      <c r="O25" s="1485"/>
    </row>
    <row r="26" spans="1:17" ht="14.25" customHeight="1">
      <c r="A26" s="1485"/>
      <c r="B26" s="1485"/>
      <c r="C26" s="1485"/>
      <c r="D26" s="1485"/>
      <c r="E26" s="1485"/>
      <c r="F26" s="1485"/>
      <c r="G26" s="1485"/>
      <c r="H26" s="1485"/>
      <c r="I26" s="1485"/>
      <c r="J26" s="1485"/>
      <c r="K26" s="1485"/>
      <c r="L26" s="1485"/>
      <c r="M26" s="1485"/>
      <c r="N26" s="1485"/>
      <c r="O26" s="1485"/>
    </row>
    <row r="27" spans="1:17" ht="14.25" customHeight="1">
      <c r="A27" s="1485"/>
      <c r="B27" s="1485"/>
      <c r="C27" s="1485"/>
      <c r="D27" s="1485"/>
      <c r="E27" s="1485"/>
      <c r="F27" s="1485"/>
      <c r="G27" s="1485"/>
      <c r="H27" s="1485"/>
      <c r="I27" s="1485"/>
      <c r="J27" s="1485"/>
      <c r="K27" s="1485"/>
      <c r="L27" s="1485"/>
      <c r="M27" s="1485"/>
      <c r="N27" s="1485"/>
      <c r="O27" s="1485"/>
    </row>
    <row r="28" spans="1:17" ht="14.25" customHeight="1">
      <c r="A28" s="1485"/>
      <c r="B28" s="1485"/>
      <c r="C28" s="1485"/>
      <c r="D28" s="1485"/>
      <c r="E28" s="1485"/>
      <c r="F28" s="1485"/>
      <c r="G28" s="1485"/>
      <c r="H28" s="1485"/>
      <c r="I28" s="1485"/>
      <c r="J28" s="1485"/>
      <c r="K28" s="1485"/>
      <c r="L28" s="1485"/>
      <c r="M28" s="1485"/>
      <c r="N28" s="1485"/>
      <c r="O28" s="1485"/>
    </row>
    <row r="29" spans="1:17" ht="14.25" customHeight="1">
      <c r="A29" s="1485"/>
      <c r="B29" s="1485"/>
      <c r="C29" s="1485"/>
      <c r="D29" s="1485"/>
      <c r="E29" s="1485"/>
      <c r="F29" s="1485"/>
      <c r="G29" s="1485"/>
      <c r="H29" s="1485"/>
      <c r="I29" s="1485"/>
      <c r="J29" s="1485"/>
      <c r="K29" s="1485"/>
      <c r="L29" s="1485"/>
      <c r="M29" s="1485"/>
      <c r="N29" s="1485"/>
      <c r="O29" s="1485"/>
    </row>
    <row r="30" spans="1:17" ht="14.25" customHeight="1">
      <c r="A30" s="1485"/>
      <c r="B30" s="1485"/>
      <c r="C30" s="1485"/>
      <c r="D30" s="1485"/>
      <c r="E30" s="1485"/>
      <c r="F30" s="1485"/>
      <c r="G30" s="1485"/>
      <c r="H30" s="1485"/>
      <c r="I30" s="1485"/>
      <c r="J30" s="1485"/>
      <c r="K30" s="1485"/>
      <c r="L30" s="1485"/>
      <c r="M30" s="1485"/>
      <c r="N30" s="1485"/>
      <c r="O30" s="1485"/>
    </row>
    <row r="31" spans="1:17" ht="14.25" customHeight="1">
      <c r="A31" s="1485"/>
      <c r="B31" s="1485"/>
      <c r="C31" s="1485"/>
      <c r="D31" s="1485"/>
      <c r="E31" s="1485"/>
      <c r="F31" s="1485"/>
      <c r="G31" s="1485"/>
      <c r="H31" s="1485"/>
      <c r="I31" s="1485"/>
      <c r="J31" s="1485"/>
      <c r="K31" s="1485"/>
      <c r="L31" s="1485"/>
      <c r="M31" s="1485"/>
      <c r="N31" s="1485"/>
      <c r="O31" s="1485"/>
    </row>
    <row r="32" spans="1:17" ht="14.25" customHeight="1">
      <c r="A32" s="1485"/>
      <c r="B32" s="1485"/>
      <c r="C32" s="1485"/>
      <c r="D32" s="1485"/>
      <c r="E32" s="1485"/>
      <c r="F32" s="1485"/>
      <c r="G32" s="1485"/>
      <c r="H32" s="1485"/>
      <c r="I32" s="1485"/>
      <c r="J32" s="1485"/>
      <c r="K32" s="1485"/>
      <c r="L32" s="1485"/>
      <c r="M32" s="1485"/>
      <c r="N32" s="1485"/>
      <c r="O32" s="1485"/>
    </row>
    <row r="33" spans="1:17" ht="14.25" customHeight="1">
      <c r="A33" s="1485"/>
      <c r="B33" s="1485"/>
      <c r="C33" s="1485"/>
      <c r="D33" s="1485"/>
      <c r="E33" s="1485"/>
      <c r="F33" s="1485"/>
      <c r="G33" s="1485"/>
      <c r="H33" s="1485"/>
      <c r="I33" s="1485"/>
      <c r="J33" s="1485"/>
      <c r="K33" s="1485"/>
      <c r="L33" s="1485"/>
      <c r="M33" s="1485"/>
      <c r="N33" s="1485"/>
      <c r="O33" s="1485"/>
    </row>
    <row r="34" spans="1:17" ht="14.25" customHeight="1">
      <c r="A34" s="1485"/>
      <c r="B34" s="1485"/>
      <c r="C34" s="1485"/>
      <c r="D34" s="1485"/>
      <c r="E34" s="1485"/>
      <c r="F34" s="1485"/>
      <c r="G34" s="1485"/>
      <c r="H34" s="1485"/>
      <c r="I34" s="1485"/>
      <c r="J34" s="1485"/>
      <c r="K34" s="1485"/>
      <c r="L34" s="1485"/>
      <c r="M34" s="1485"/>
      <c r="N34" s="1485"/>
      <c r="O34" s="1485"/>
    </row>
    <row r="35" spans="1:17" ht="14.25" customHeight="1">
      <c r="A35" s="1485"/>
      <c r="B35" s="1485"/>
      <c r="C35" s="1485"/>
      <c r="D35" s="1485"/>
      <c r="E35" s="1485"/>
      <c r="F35" s="1485"/>
      <c r="G35" s="1485"/>
      <c r="H35" s="1485"/>
      <c r="I35" s="1485"/>
      <c r="J35" s="1485"/>
      <c r="K35" s="1485"/>
      <c r="L35" s="1485"/>
      <c r="M35" s="1485"/>
      <c r="N35" s="1485"/>
      <c r="O35" s="1485"/>
    </row>
    <row r="36" spans="1:17" ht="14.25" customHeight="1">
      <c r="A36" s="1485"/>
      <c r="B36" s="1485"/>
      <c r="C36" s="1485"/>
      <c r="D36" s="1485"/>
      <c r="E36" s="1485"/>
      <c r="F36" s="1485"/>
      <c r="G36" s="1485"/>
      <c r="H36" s="1485"/>
      <c r="I36" s="1485"/>
      <c r="J36" s="1485"/>
      <c r="K36" s="1485"/>
      <c r="L36" s="1485"/>
      <c r="M36" s="1485"/>
      <c r="N36" s="1485"/>
      <c r="O36" s="1485"/>
    </row>
    <row r="37" spans="1:17" ht="14.25" customHeight="1">
      <c r="A37" s="1485"/>
      <c r="B37" s="1485"/>
      <c r="C37" s="1485"/>
      <c r="D37" s="1485"/>
      <c r="E37" s="1485"/>
      <c r="F37" s="1485"/>
      <c r="G37" s="1485"/>
      <c r="H37" s="1485"/>
      <c r="I37" s="1485"/>
      <c r="J37" s="1485"/>
      <c r="K37" s="1485"/>
      <c r="L37" s="1485"/>
      <c r="M37" s="1485"/>
      <c r="N37" s="1485"/>
      <c r="O37" s="1485"/>
    </row>
    <row r="38" spans="1:17" ht="14.25" customHeight="1">
      <c r="A38" s="1485"/>
      <c r="B38" s="1485"/>
      <c r="C38" s="1485"/>
      <c r="D38" s="1485"/>
      <c r="E38" s="1485"/>
      <c r="F38" s="1485"/>
      <c r="G38" s="1485"/>
      <c r="H38" s="1485"/>
      <c r="I38" s="1485"/>
      <c r="J38" s="1485"/>
      <c r="K38" s="1485"/>
      <c r="L38" s="1485"/>
      <c r="M38" s="1485"/>
      <c r="N38" s="1485"/>
      <c r="O38" s="1485"/>
    </row>
    <row r="39" spans="1:17" ht="14.25" customHeight="1">
      <c r="A39" s="1485"/>
      <c r="B39" s="1485"/>
      <c r="C39" s="1485"/>
      <c r="D39" s="1485"/>
      <c r="E39" s="1485"/>
      <c r="F39" s="1485"/>
      <c r="G39" s="1485"/>
      <c r="H39" s="1485"/>
      <c r="I39" s="1485"/>
      <c r="J39" s="1485"/>
      <c r="K39" s="1485"/>
      <c r="L39" s="1485"/>
      <c r="M39" s="1485"/>
      <c r="N39" s="1485"/>
      <c r="O39" s="1485"/>
    </row>
    <row r="40" spans="1:17" ht="14.25" customHeight="1">
      <c r="A40" s="1485"/>
      <c r="B40" s="1485"/>
      <c r="C40" s="1485"/>
      <c r="D40" s="1485"/>
      <c r="E40" s="1485"/>
      <c r="F40" s="1485"/>
      <c r="G40" s="1485"/>
      <c r="H40" s="1485"/>
      <c r="I40" s="1485"/>
      <c r="J40" s="1485"/>
      <c r="K40" s="1485"/>
      <c r="L40" s="1485"/>
      <c r="M40" s="1485"/>
      <c r="N40" s="1485"/>
      <c r="O40" s="1485"/>
    </row>
    <row r="41" spans="1:17" ht="14.25" customHeight="1">
      <c r="A41" s="1485"/>
      <c r="B41" s="1485"/>
      <c r="C41" s="1485"/>
      <c r="D41" s="1485"/>
      <c r="E41" s="1485"/>
      <c r="F41" s="1485"/>
      <c r="G41" s="1485"/>
      <c r="H41" s="1485"/>
      <c r="I41" s="1485"/>
      <c r="J41" s="1485"/>
      <c r="K41" s="1485"/>
      <c r="L41" s="1485"/>
      <c r="M41" s="1485"/>
      <c r="N41" s="1485"/>
      <c r="O41" s="1485"/>
    </row>
    <row r="42" spans="1:17" ht="14.25" customHeight="1">
      <c r="A42" s="1485"/>
      <c r="B42" s="1485"/>
      <c r="C42" s="1485"/>
      <c r="D42" s="1485"/>
      <c r="E42" s="1485"/>
      <c r="F42" s="1485"/>
      <c r="G42" s="1485"/>
      <c r="H42" s="1485"/>
      <c r="I42" s="1485"/>
      <c r="J42" s="1485"/>
      <c r="K42" s="1485"/>
      <c r="L42" s="1485"/>
      <c r="M42" s="1485"/>
      <c r="N42" s="1485"/>
      <c r="O42" s="1485"/>
    </row>
    <row r="43" spans="1:17" ht="14.25" customHeight="1">
      <c r="A43" s="1485"/>
      <c r="B43" s="1485"/>
      <c r="C43" s="1485"/>
      <c r="D43" s="1485"/>
      <c r="E43" s="1485"/>
      <c r="F43" s="1485"/>
      <c r="G43" s="1485"/>
      <c r="H43" s="1485"/>
      <c r="I43" s="1485"/>
      <c r="J43" s="1485"/>
      <c r="K43" s="1485"/>
      <c r="L43" s="1485"/>
      <c r="M43" s="1485"/>
      <c r="N43" s="1485"/>
      <c r="O43" s="1485"/>
    </row>
    <row r="44" spans="1:17" ht="67.5" customHeight="1">
      <c r="A44" s="1485"/>
      <c r="B44" s="1485"/>
      <c r="C44" s="1485"/>
      <c r="D44" s="1485"/>
      <c r="E44" s="1485"/>
      <c r="F44" s="1485"/>
      <c r="G44" s="1485"/>
      <c r="H44" s="1485"/>
      <c r="I44" s="1485"/>
      <c r="J44" s="1485"/>
      <c r="K44" s="1485"/>
      <c r="L44" s="1485"/>
      <c r="M44" s="1485"/>
      <c r="N44" s="1485"/>
      <c r="O44" s="1485"/>
    </row>
    <row r="45" spans="1:17" ht="112.5" customHeight="1">
      <c r="A45" s="1485"/>
      <c r="B45" s="1485"/>
      <c r="C45" s="1485"/>
      <c r="D45" s="1485"/>
      <c r="E45" s="1485"/>
      <c r="F45" s="1485"/>
      <c r="G45" s="1485"/>
      <c r="H45" s="1485"/>
      <c r="I45" s="1485"/>
      <c r="J45" s="1485"/>
      <c r="K45" s="1485"/>
      <c r="L45" s="1485"/>
      <c r="M45" s="1485"/>
      <c r="N45" s="1485"/>
      <c r="O45" s="1485"/>
      <c r="Q45" s="374"/>
    </row>
    <row r="46" spans="1:17">
      <c r="A46" s="1485"/>
      <c r="B46" s="1485"/>
      <c r="C46" s="1485"/>
      <c r="D46" s="1485"/>
      <c r="E46" s="1485"/>
      <c r="F46" s="1485"/>
      <c r="G46" s="1485"/>
      <c r="H46" s="1485"/>
      <c r="I46" s="1485"/>
      <c r="J46" s="1485"/>
      <c r="K46" s="1485"/>
      <c r="L46" s="1485"/>
      <c r="M46" s="1485"/>
      <c r="N46" s="1485"/>
      <c r="O46" s="1485"/>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S20" sqref="S20"/>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66" t="s">
        <v>808</v>
      </c>
      <c r="B6" s="1566"/>
      <c r="C6" s="1566"/>
      <c r="D6" s="1566"/>
      <c r="E6" s="1566"/>
      <c r="F6" s="1566"/>
      <c r="G6" s="1566"/>
      <c r="H6" s="1566"/>
      <c r="I6" s="1566"/>
      <c r="J6" s="1566"/>
      <c r="K6" s="1566"/>
      <c r="L6" s="1566"/>
      <c r="M6" s="144"/>
    </row>
    <row r="7" spans="1:13" ht="15" customHeight="1">
      <c r="A7" s="1566"/>
      <c r="B7" s="1566"/>
      <c r="C7" s="1566"/>
      <c r="D7" s="1566"/>
      <c r="E7" s="1566"/>
      <c r="F7" s="1566"/>
      <c r="G7" s="1566"/>
      <c r="H7" s="1566"/>
      <c r="I7" s="1566"/>
      <c r="J7" s="1566"/>
      <c r="K7" s="1566"/>
      <c r="L7" s="1566"/>
      <c r="M7" s="144"/>
    </row>
    <row r="8" spans="1:13" ht="15" customHeight="1">
      <c r="A8" s="1566"/>
      <c r="B8" s="1566"/>
      <c r="C8" s="1566"/>
      <c r="D8" s="1566"/>
      <c r="E8" s="1566"/>
      <c r="F8" s="1566"/>
      <c r="G8" s="1566"/>
      <c r="H8" s="1566"/>
      <c r="I8" s="1566"/>
      <c r="J8" s="1566"/>
      <c r="K8" s="1566"/>
      <c r="L8" s="1566"/>
      <c r="M8" s="144"/>
    </row>
    <row r="9" spans="1:13" ht="15" customHeight="1">
      <c r="A9" s="1566"/>
      <c r="B9" s="1566"/>
      <c r="C9" s="1566"/>
      <c r="D9" s="1566"/>
      <c r="E9" s="1566"/>
      <c r="F9" s="1566"/>
      <c r="G9" s="1566"/>
      <c r="H9" s="1566"/>
      <c r="I9" s="1566"/>
      <c r="J9" s="1566"/>
      <c r="K9" s="1566"/>
      <c r="L9" s="1566"/>
      <c r="M9" s="144"/>
    </row>
    <row r="10" spans="1:13" ht="15" customHeight="1">
      <c r="A10" s="1566"/>
      <c r="B10" s="1566"/>
      <c r="C10" s="1566"/>
      <c r="D10" s="1566"/>
      <c r="E10" s="1566"/>
      <c r="F10" s="1566"/>
      <c r="G10" s="1566"/>
      <c r="H10" s="1566"/>
      <c r="I10" s="1566"/>
      <c r="J10" s="1566"/>
      <c r="K10" s="1566"/>
      <c r="L10" s="1566"/>
      <c r="M10" s="144"/>
    </row>
    <row r="11" spans="1:13" ht="38.25" customHeight="1">
      <c r="A11" s="1566"/>
      <c r="B11" s="1566"/>
      <c r="C11" s="1566"/>
      <c r="D11" s="1566"/>
      <c r="E11" s="1566"/>
      <c r="F11" s="1566"/>
      <c r="G11" s="1566"/>
      <c r="H11" s="1566"/>
      <c r="I11" s="1566"/>
      <c r="J11" s="1566"/>
      <c r="K11" s="1566"/>
      <c r="L11" s="1566"/>
      <c r="M11" s="144"/>
    </row>
    <row r="12" spans="1:13" ht="15" customHeight="1">
      <c r="A12" s="1566"/>
      <c r="B12" s="1566"/>
      <c r="C12" s="1566"/>
      <c r="D12" s="1566"/>
      <c r="E12" s="1566"/>
      <c r="F12" s="1566"/>
      <c r="G12" s="1566"/>
      <c r="H12" s="1566"/>
      <c r="I12" s="1566"/>
      <c r="J12" s="1566"/>
      <c r="K12" s="1566"/>
      <c r="L12" s="1566"/>
      <c r="M12" s="144"/>
    </row>
    <row r="13" spans="1:13" ht="15" customHeight="1">
      <c r="A13" s="1566"/>
      <c r="B13" s="1566"/>
      <c r="C13" s="1566"/>
      <c r="D13" s="1566"/>
      <c r="E13" s="1566"/>
      <c r="F13" s="1566"/>
      <c r="G13" s="1566"/>
      <c r="H13" s="1566"/>
      <c r="I13" s="1566"/>
      <c r="J13" s="1566"/>
      <c r="K13" s="1566"/>
      <c r="L13" s="1566"/>
      <c r="M13" s="144"/>
    </row>
    <row r="14" spans="1:13" ht="41.25" customHeight="1">
      <c r="A14" s="1566"/>
      <c r="B14" s="1566"/>
      <c r="C14" s="1566"/>
      <c r="D14" s="1566"/>
      <c r="E14" s="1566"/>
      <c r="F14" s="1566"/>
      <c r="G14" s="1566"/>
      <c r="H14" s="1566"/>
      <c r="I14" s="1566"/>
      <c r="J14" s="1566"/>
      <c r="K14" s="1566"/>
      <c r="L14" s="1566"/>
      <c r="M14" s="144"/>
    </row>
    <row r="15" spans="1:13" ht="41.25" customHeight="1">
      <c r="A15" s="1566"/>
      <c r="B15" s="1566"/>
      <c r="C15" s="1566"/>
      <c r="D15" s="1566"/>
      <c r="E15" s="1566"/>
      <c r="F15" s="1566"/>
      <c r="G15" s="1566"/>
      <c r="H15" s="1566"/>
      <c r="I15" s="1566"/>
      <c r="J15" s="1566"/>
      <c r="K15" s="1566"/>
      <c r="L15" s="1566"/>
      <c r="M15" s="144"/>
    </row>
    <row r="16" spans="1:13" ht="15" customHeight="1">
      <c r="A16" s="1566"/>
      <c r="B16" s="1566"/>
      <c r="C16" s="1566"/>
      <c r="D16" s="1566"/>
      <c r="E16" s="1566"/>
      <c r="F16" s="1566"/>
      <c r="G16" s="1566"/>
      <c r="H16" s="1566"/>
      <c r="I16" s="1566"/>
      <c r="J16" s="1566"/>
      <c r="K16" s="1566"/>
      <c r="L16" s="1566"/>
      <c r="M16" s="144"/>
    </row>
    <row r="17" spans="1:13" ht="15" customHeight="1">
      <c r="A17" s="1566"/>
      <c r="B17" s="1566"/>
      <c r="C17" s="1566"/>
      <c r="D17" s="1566"/>
      <c r="E17" s="1566"/>
      <c r="F17" s="1566"/>
      <c r="G17" s="1566"/>
      <c r="H17" s="1566"/>
      <c r="I17" s="1566"/>
      <c r="J17" s="1566"/>
      <c r="K17" s="1566"/>
      <c r="L17" s="1566"/>
      <c r="M17" s="144"/>
    </row>
    <row r="18" spans="1:13" ht="15" customHeight="1">
      <c r="A18" s="1566"/>
      <c r="B18" s="1566"/>
      <c r="C18" s="1566"/>
      <c r="D18" s="1566"/>
      <c r="E18" s="1566"/>
      <c r="F18" s="1566"/>
      <c r="G18" s="1566"/>
      <c r="H18" s="1566"/>
      <c r="I18" s="1566"/>
      <c r="J18" s="1566"/>
      <c r="K18" s="1566"/>
      <c r="L18" s="1566"/>
      <c r="M18" s="144"/>
    </row>
    <row r="19" spans="1:13" ht="30.75" customHeight="1">
      <c r="A19" s="1566"/>
      <c r="B19" s="1566"/>
      <c r="C19" s="1566"/>
      <c r="D19" s="1566"/>
      <c r="E19" s="1566"/>
      <c r="F19" s="1566"/>
      <c r="G19" s="1566"/>
      <c r="H19" s="1566"/>
      <c r="I19" s="1566"/>
      <c r="J19" s="1566"/>
      <c r="K19" s="1566"/>
      <c r="L19" s="1566"/>
      <c r="M19" s="144"/>
    </row>
    <row r="20" spans="1:13" ht="15" customHeight="1">
      <c r="A20" s="1566"/>
      <c r="B20" s="1566"/>
      <c r="C20" s="1566"/>
      <c r="D20" s="1566"/>
      <c r="E20" s="1566"/>
      <c r="F20" s="1566"/>
      <c r="G20" s="1566"/>
      <c r="H20" s="1566"/>
      <c r="I20" s="1566"/>
      <c r="J20" s="1566"/>
      <c r="K20" s="1566"/>
      <c r="L20" s="1566"/>
      <c r="M20" s="144"/>
    </row>
    <row r="21" spans="1:13" ht="15" customHeight="1">
      <c r="A21" s="1566"/>
      <c r="B21" s="1566"/>
      <c r="C21" s="1566"/>
      <c r="D21" s="1566"/>
      <c r="E21" s="1566"/>
      <c r="F21" s="1566"/>
      <c r="G21" s="1566"/>
      <c r="H21" s="1566"/>
      <c r="I21" s="1566"/>
      <c r="J21" s="1566"/>
      <c r="K21" s="1566"/>
      <c r="L21" s="1566"/>
      <c r="M21" s="144"/>
    </row>
    <row r="22" spans="1:13" ht="15" customHeight="1">
      <c r="A22" s="1566"/>
      <c r="B22" s="1566"/>
      <c r="C22" s="1566"/>
      <c r="D22" s="1566"/>
      <c r="E22" s="1566"/>
      <c r="F22" s="1566"/>
      <c r="G22" s="1566"/>
      <c r="H22" s="1566"/>
      <c r="I22" s="1566"/>
      <c r="J22" s="1566"/>
      <c r="K22" s="1566"/>
      <c r="L22" s="1566"/>
      <c r="M22" s="144"/>
    </row>
    <row r="23" spans="1:13" ht="15" customHeight="1">
      <c r="A23" s="1566"/>
      <c r="B23" s="1566"/>
      <c r="C23" s="1566"/>
      <c r="D23" s="1566"/>
      <c r="E23" s="1566"/>
      <c r="F23" s="1566"/>
      <c r="G23" s="1566"/>
      <c r="H23" s="1566"/>
      <c r="I23" s="1566"/>
      <c r="J23" s="1566"/>
      <c r="K23" s="1566"/>
      <c r="L23" s="1566"/>
      <c r="M23" s="144"/>
    </row>
    <row r="24" spans="1:13" ht="56.25" customHeight="1">
      <c r="A24" s="1566"/>
      <c r="B24" s="1566"/>
      <c r="C24" s="1566"/>
      <c r="D24" s="1566"/>
      <c r="E24" s="1566"/>
      <c r="F24" s="1566"/>
      <c r="G24" s="1566"/>
      <c r="H24" s="1566"/>
      <c r="I24" s="1566"/>
      <c r="J24" s="1566"/>
      <c r="K24" s="1566"/>
      <c r="L24" s="1566"/>
      <c r="M24" s="144"/>
    </row>
    <row r="25" spans="1:13" ht="15" customHeight="1">
      <c r="A25" s="1566"/>
      <c r="B25" s="1566"/>
      <c r="C25" s="1566"/>
      <c r="D25" s="1566"/>
      <c r="E25" s="1566"/>
      <c r="F25" s="1566"/>
      <c r="G25" s="1566"/>
      <c r="H25" s="1566"/>
      <c r="I25" s="1566"/>
      <c r="J25" s="1566"/>
      <c r="K25" s="1566"/>
      <c r="L25" s="1566"/>
      <c r="M25" s="144"/>
    </row>
    <row r="26" spans="1:13" ht="15" customHeight="1">
      <c r="A26" s="1566"/>
      <c r="B26" s="1566"/>
      <c r="C26" s="1566"/>
      <c r="D26" s="1566"/>
      <c r="E26" s="1566"/>
      <c r="F26" s="1566"/>
      <c r="G26" s="1566"/>
      <c r="H26" s="1566"/>
      <c r="I26" s="1566"/>
      <c r="J26" s="1566"/>
      <c r="K26" s="1566"/>
      <c r="L26" s="1566"/>
      <c r="M26" s="144"/>
    </row>
    <row r="27" spans="1:13" ht="15" customHeight="1">
      <c r="A27" s="1566"/>
      <c r="B27" s="1566"/>
      <c r="C27" s="1566"/>
      <c r="D27" s="1566"/>
      <c r="E27" s="1566"/>
      <c r="F27" s="1566"/>
      <c r="G27" s="1566"/>
      <c r="H27" s="1566"/>
      <c r="I27" s="1566"/>
      <c r="J27" s="1566"/>
      <c r="K27" s="1566"/>
      <c r="L27" s="1566"/>
      <c r="M27" s="144"/>
    </row>
    <row r="28" spans="1:13" ht="15" customHeight="1">
      <c r="A28" s="1566"/>
      <c r="B28" s="1566"/>
      <c r="C28" s="1566"/>
      <c r="D28" s="1566"/>
      <c r="E28" s="1566"/>
      <c r="F28" s="1566"/>
      <c r="G28" s="1566"/>
      <c r="H28" s="1566"/>
      <c r="I28" s="1566"/>
      <c r="J28" s="1566"/>
      <c r="K28" s="1566"/>
      <c r="L28" s="1566"/>
      <c r="M28" s="144"/>
    </row>
    <row r="29" spans="1:13" ht="15" customHeight="1">
      <c r="A29" s="1566"/>
      <c r="B29" s="1566"/>
      <c r="C29" s="1566"/>
      <c r="D29" s="1566"/>
      <c r="E29" s="1566"/>
      <c r="F29" s="1566"/>
      <c r="G29" s="1566"/>
      <c r="H29" s="1566"/>
      <c r="I29" s="1566"/>
      <c r="J29" s="1566"/>
      <c r="K29" s="1566"/>
      <c r="L29" s="1566"/>
      <c r="M29" s="144"/>
    </row>
    <row r="30" spans="1:13" ht="18.75">
      <c r="A30" s="1566"/>
      <c r="B30" s="1566"/>
      <c r="C30" s="1566"/>
      <c r="D30" s="1566"/>
      <c r="E30" s="1566"/>
      <c r="F30" s="1566"/>
      <c r="G30" s="1566"/>
      <c r="H30" s="1566"/>
      <c r="I30" s="1566"/>
      <c r="J30" s="1566"/>
      <c r="K30" s="1566"/>
      <c r="L30" s="1566"/>
      <c r="M30" s="144"/>
    </row>
    <row r="31" spans="1:13" ht="18.75">
      <c r="A31" s="1566"/>
      <c r="B31" s="1566"/>
      <c r="C31" s="1566"/>
      <c r="D31" s="1566"/>
      <c r="E31" s="1566"/>
      <c r="F31" s="1566"/>
      <c r="G31" s="1566"/>
      <c r="H31" s="1566"/>
      <c r="I31" s="1566"/>
      <c r="J31" s="1566"/>
      <c r="K31" s="1566"/>
      <c r="L31" s="1566"/>
      <c r="M31" s="144"/>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topLeftCell="D1" zoomScaleNormal="100" zoomScaleSheetLayoutView="100" workbookViewId="0">
      <selection activeCell="Q20" sqref="Q20"/>
    </sheetView>
  </sheetViews>
  <sheetFormatPr baseColWidth="10" defaultColWidth="11.5703125" defaultRowHeight="14.25"/>
  <cols>
    <col min="1" max="1" width="22.5703125" style="253" customWidth="1"/>
    <col min="2" max="7" width="17" style="266" customWidth="1"/>
    <col min="8" max="9" width="17" style="337" customWidth="1"/>
    <col min="10" max="10" width="11.5703125" style="253"/>
    <col min="11" max="11" width="22.28515625" style="253" customWidth="1"/>
    <col min="12" max="19" width="11.5703125" style="253" customWidth="1"/>
    <col min="20" max="16384" width="11.5703125" style="253"/>
  </cols>
  <sheetData>
    <row r="1" spans="1:21" s="437" customFormat="1" ht="61.5" customHeight="1">
      <c r="A1" s="1567" t="s">
        <v>809</v>
      </c>
      <c r="B1" s="1568"/>
      <c r="C1" s="1568"/>
      <c r="D1" s="1568"/>
      <c r="E1" s="1568"/>
      <c r="F1" s="1568"/>
      <c r="G1" s="1568"/>
      <c r="H1" s="1568"/>
      <c r="I1" s="1568"/>
    </row>
    <row r="2" spans="1:21" ht="11.25" customHeight="1">
      <c r="A2" s="332"/>
      <c r="B2" s="333"/>
      <c r="C2" s="333"/>
      <c r="D2" s="333"/>
      <c r="E2" s="333"/>
      <c r="F2" s="333"/>
      <c r="G2" s="333"/>
      <c r="H2" s="334"/>
      <c r="I2" s="334"/>
    </row>
    <row r="3" spans="1:21" s="450" customFormat="1" ht="18" customHeight="1">
      <c r="A3" s="449" t="s">
        <v>810</v>
      </c>
      <c r="B3" s="517" t="s">
        <v>472</v>
      </c>
      <c r="C3" s="517" t="s">
        <v>473</v>
      </c>
      <c r="D3" s="517" t="s">
        <v>474</v>
      </c>
      <c r="E3" s="517" t="s">
        <v>475</v>
      </c>
      <c r="F3" s="517" t="s">
        <v>476</v>
      </c>
      <c r="G3" s="517" t="s">
        <v>477</v>
      </c>
      <c r="H3" s="517" t="s">
        <v>478</v>
      </c>
      <c r="I3" s="517" t="s">
        <v>479</v>
      </c>
    </row>
    <row r="4" spans="1:21" ht="13.5" customHeight="1">
      <c r="A4" s="518" t="s">
        <v>811</v>
      </c>
      <c r="B4" s="519">
        <v>74609</v>
      </c>
      <c r="C4" s="519">
        <v>89800</v>
      </c>
      <c r="D4" s="519">
        <v>122783</v>
      </c>
      <c r="E4" s="519">
        <v>185831</v>
      </c>
      <c r="F4" s="519">
        <v>168619</v>
      </c>
      <c r="G4" s="519">
        <v>120651</v>
      </c>
      <c r="H4" s="519">
        <v>126126</v>
      </c>
      <c r="I4" s="519">
        <v>120075</v>
      </c>
      <c r="J4" s="254"/>
    </row>
    <row r="5" spans="1:21" ht="13.5" customHeight="1">
      <c r="A5" s="518" t="s">
        <v>812</v>
      </c>
      <c r="B5" s="519">
        <v>17654</v>
      </c>
      <c r="C5" s="519">
        <v>14026</v>
      </c>
      <c r="D5" s="519">
        <v>16886</v>
      </c>
      <c r="E5" s="519">
        <v>34460</v>
      </c>
      <c r="F5" s="519">
        <v>29056</v>
      </c>
      <c r="G5" s="519">
        <v>17575</v>
      </c>
      <c r="H5" s="519">
        <v>24007</v>
      </c>
      <c r="I5" s="519">
        <v>27234</v>
      </c>
      <c r="J5" s="254"/>
      <c r="K5" s="16"/>
      <c r="L5"/>
      <c r="M5"/>
      <c r="N5"/>
      <c r="O5"/>
      <c r="P5"/>
      <c r="Q5"/>
      <c r="R5"/>
      <c r="S5"/>
      <c r="T5"/>
      <c r="U5"/>
    </row>
    <row r="6" spans="1:21" ht="13.5" customHeight="1">
      <c r="A6" s="518" t="s">
        <v>813</v>
      </c>
      <c r="B6" s="519">
        <v>20611</v>
      </c>
      <c r="C6" s="519">
        <v>16739</v>
      </c>
      <c r="D6" s="519">
        <v>25676</v>
      </c>
      <c r="E6" s="519">
        <v>36972</v>
      </c>
      <c r="F6" s="519">
        <v>40514</v>
      </c>
      <c r="G6" s="519">
        <v>22993</v>
      </c>
      <c r="H6" s="519">
        <v>27713</v>
      </c>
      <c r="I6" s="519">
        <v>28669</v>
      </c>
      <c r="J6" s="254"/>
      <c r="K6" s="16"/>
      <c r="L6"/>
      <c r="M6"/>
      <c r="N6"/>
      <c r="O6"/>
      <c r="P6"/>
      <c r="Q6"/>
      <c r="R6"/>
      <c r="S6"/>
      <c r="T6"/>
      <c r="U6"/>
    </row>
    <row r="7" spans="1:21" ht="15">
      <c r="A7" s="335" t="s">
        <v>185</v>
      </c>
      <c r="B7" s="520">
        <f>SUM(B4:B6)</f>
        <v>112874</v>
      </c>
      <c r="C7" s="520">
        <f t="shared" ref="C7:H7" si="0">SUM(C4:C6)</f>
        <v>120565</v>
      </c>
      <c r="D7" s="520">
        <f t="shared" si="0"/>
        <v>165345</v>
      </c>
      <c r="E7" s="520">
        <f t="shared" si="0"/>
        <v>257263</v>
      </c>
      <c r="F7" s="520">
        <f t="shared" si="0"/>
        <v>238189</v>
      </c>
      <c r="G7" s="520">
        <f t="shared" si="0"/>
        <v>161219</v>
      </c>
      <c r="H7" s="520">
        <f t="shared" si="0"/>
        <v>177846</v>
      </c>
      <c r="I7" s="520">
        <f>SUM(I4:I6)</f>
        <v>175978</v>
      </c>
      <c r="J7" s="336"/>
      <c r="K7" s="16"/>
      <c r="L7"/>
      <c r="M7"/>
      <c r="N7"/>
      <c r="O7"/>
      <c r="P7"/>
      <c r="Q7"/>
      <c r="R7"/>
      <c r="S7"/>
      <c r="T7"/>
      <c r="U7"/>
    </row>
    <row r="8" spans="1:21" ht="20.25" customHeight="1">
      <c r="A8" s="1569" t="s">
        <v>814</v>
      </c>
      <c r="B8" s="1569"/>
      <c r="C8" s="1569"/>
      <c r="D8" s="1569"/>
      <c r="E8" s="1569"/>
      <c r="F8" s="1569"/>
      <c r="G8" s="1569"/>
      <c r="H8" s="1569"/>
      <c r="I8" s="1569"/>
      <c r="K8" s="16"/>
      <c r="L8"/>
      <c r="M8"/>
      <c r="N8"/>
      <c r="O8"/>
      <c r="P8"/>
      <c r="Q8"/>
      <c r="R8"/>
      <c r="S8"/>
      <c r="T8"/>
      <c r="U8"/>
    </row>
    <row r="9" spans="1:21" ht="15">
      <c r="A9" s="266"/>
      <c r="K9" s="16"/>
      <c r="L9"/>
      <c r="M9"/>
      <c r="N9"/>
      <c r="O9"/>
      <c r="P9"/>
      <c r="Q9"/>
      <c r="R9"/>
      <c r="S9"/>
      <c r="T9"/>
      <c r="U9"/>
    </row>
    <row r="10" spans="1:21" ht="15">
      <c r="A10" s="266"/>
      <c r="K10" s="16"/>
      <c r="L10"/>
      <c r="M10"/>
      <c r="N10"/>
      <c r="O10"/>
      <c r="P10"/>
      <c r="Q10"/>
      <c r="R10"/>
      <c r="S10"/>
      <c r="T10"/>
      <c r="U10"/>
    </row>
    <row r="11" spans="1:21">
      <c r="A11" s="266"/>
    </row>
    <row r="12" spans="1:21">
      <c r="A12" s="266"/>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D4" activePane="bottomRight" state="frozen"/>
      <selection pane="topRight" activeCell="A6" sqref="A6:J27"/>
      <selection pane="bottomLeft" activeCell="A6" sqref="A6:J27"/>
      <selection pane="bottomRight" activeCell="T18" sqref="T18"/>
    </sheetView>
  </sheetViews>
  <sheetFormatPr baseColWidth="10"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 min="20" max="20" width="21.28515625" customWidth="1"/>
  </cols>
  <sheetData>
    <row r="1" spans="1:10" s="436" customFormat="1" ht="104.25" customHeight="1">
      <c r="A1" s="1480" t="s">
        <v>815</v>
      </c>
      <c r="B1" s="1480"/>
      <c r="C1" s="1480"/>
      <c r="D1" s="1480"/>
      <c r="E1" s="1480"/>
      <c r="F1" s="1480"/>
      <c r="G1" s="1480"/>
      <c r="H1" s="1480"/>
      <c r="I1" s="1480"/>
      <c r="J1" s="1480"/>
    </row>
    <row r="2" spans="1:10" ht="15.75" customHeight="1"/>
    <row r="3" spans="1:10" s="439" customFormat="1" ht="27" customHeight="1">
      <c r="A3" s="451" t="s">
        <v>810</v>
      </c>
      <c r="B3" s="579" t="s">
        <v>472</v>
      </c>
      <c r="C3" s="579" t="s">
        <v>473</v>
      </c>
      <c r="D3" s="579" t="s">
        <v>474</v>
      </c>
      <c r="E3" s="579" t="s">
        <v>475</v>
      </c>
      <c r="F3" s="579" t="s">
        <v>476</v>
      </c>
      <c r="G3" s="579" t="s">
        <v>477</v>
      </c>
      <c r="H3" s="579" t="s">
        <v>478</v>
      </c>
      <c r="I3" s="579" t="s">
        <v>479</v>
      </c>
      <c r="J3" s="452" t="s">
        <v>185</v>
      </c>
    </row>
    <row r="4" spans="1:10" ht="21.75" customHeight="1">
      <c r="A4" s="580" t="s">
        <v>811</v>
      </c>
      <c r="B4" s="868">
        <v>363517045.23000002</v>
      </c>
      <c r="C4" s="868">
        <v>468151582.34000003</v>
      </c>
      <c r="D4" s="868">
        <v>595825240.70000005</v>
      </c>
      <c r="E4" s="868">
        <v>699302422.17999995</v>
      </c>
      <c r="F4" s="868">
        <v>997894234.25</v>
      </c>
      <c r="G4" s="581">
        <v>726046954.76999998</v>
      </c>
      <c r="H4" s="581">
        <v>845589689.4240526</v>
      </c>
      <c r="I4" s="581">
        <v>1013490035.92</v>
      </c>
      <c r="J4" s="582">
        <f>SUM(B4:I4)</f>
        <v>5709817204.8140526</v>
      </c>
    </row>
    <row r="5" spans="1:10" ht="21.75" customHeight="1">
      <c r="A5" s="580" t="s">
        <v>812</v>
      </c>
      <c r="B5" s="868">
        <v>294082236</v>
      </c>
      <c r="C5" s="868">
        <v>258654996</v>
      </c>
      <c r="D5" s="868">
        <v>351221246.90999997</v>
      </c>
      <c r="E5" s="868">
        <v>611823256.20000005</v>
      </c>
      <c r="F5" s="868">
        <v>679361342.63999999</v>
      </c>
      <c r="G5" s="581">
        <v>452031424.79999995</v>
      </c>
      <c r="H5" s="581">
        <v>707257339.53559542</v>
      </c>
      <c r="I5" s="581">
        <v>1035014930.0400001</v>
      </c>
      <c r="J5" s="582">
        <f>SUM(B5:I5)</f>
        <v>4389446772.125596</v>
      </c>
    </row>
    <row r="6" spans="1:10" ht="21.75" customHeight="1">
      <c r="A6" s="580" t="s">
        <v>813</v>
      </c>
      <c r="B6" s="868">
        <v>954395629.62</v>
      </c>
      <c r="C6" s="868">
        <v>824091314.12999988</v>
      </c>
      <c r="D6" s="868">
        <v>1367644020.5673332</v>
      </c>
      <c r="E6" s="868">
        <v>2249742046.6733332</v>
      </c>
      <c r="F6" s="868">
        <v>2529316943.402667</v>
      </c>
      <c r="G6" s="581">
        <v>1527235545.0519998</v>
      </c>
      <c r="H6" s="581">
        <v>3167610230.9966679</v>
      </c>
      <c r="I6" s="581">
        <v>2145732856.9300001</v>
      </c>
      <c r="J6" s="582">
        <f>SUM(B6:I6)</f>
        <v>14765768587.372002</v>
      </c>
    </row>
    <row r="7" spans="1:10" ht="22.5" customHeight="1">
      <c r="A7" s="453" t="s">
        <v>185</v>
      </c>
      <c r="B7" s="583">
        <f t="shared" ref="B7:J7" si="0">SUM(B4:B6)</f>
        <v>1611994910.8499999</v>
      </c>
      <c r="C7" s="583">
        <f t="shared" si="0"/>
        <v>1550897892.4699998</v>
      </c>
      <c r="D7" s="583">
        <f t="shared" si="0"/>
        <v>2314690508.1773334</v>
      </c>
      <c r="E7" s="583">
        <f t="shared" si="0"/>
        <v>3560867725.0533333</v>
      </c>
      <c r="F7" s="583">
        <f t="shared" si="0"/>
        <v>4206572520.2926669</v>
      </c>
      <c r="G7" s="583">
        <f t="shared" si="0"/>
        <v>2705313924.6219997</v>
      </c>
      <c r="H7" s="583">
        <f t="shared" si="0"/>
        <v>4720457259.956316</v>
      </c>
      <c r="I7" s="583">
        <f>SUM(I4:I6)</f>
        <v>4194237822.8900003</v>
      </c>
      <c r="J7" s="454">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85" zoomScaleNormal="100" zoomScaleSheetLayoutView="85" workbookViewId="0">
      <selection activeCell="J42" sqref="J42"/>
    </sheetView>
  </sheetViews>
  <sheetFormatPr baseColWidth="10" defaultColWidth="11.42578125" defaultRowHeight="14.25"/>
  <cols>
    <col min="1" max="6" width="11.42578125" style="253"/>
    <col min="7" max="7" width="9.42578125" style="253" customWidth="1"/>
    <col min="8" max="16384" width="11.42578125" style="253"/>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M31"/>
  <sheetViews>
    <sheetView showGridLines="0" view="pageBreakPreview" zoomScaleNormal="100" zoomScaleSheetLayoutView="100" workbookViewId="0">
      <selection activeCell="S28" sqref="S28"/>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1" width="8.5703125" customWidth="1"/>
    <col min="12" max="13" width="5.28515625" customWidth="1"/>
  </cols>
  <sheetData>
    <row r="3" spans="1:13" ht="24.75" customHeight="1"/>
    <row r="4" spans="1:13" ht="25.5" customHeight="1">
      <c r="A4" s="1570" t="s">
        <v>950</v>
      </c>
      <c r="B4" s="1570"/>
      <c r="C4" s="1570"/>
      <c r="D4" s="1570"/>
      <c r="E4" s="1570"/>
      <c r="F4" s="1570"/>
      <c r="G4" s="1570"/>
      <c r="H4" s="1570"/>
      <c r="I4" s="1570"/>
      <c r="J4" s="1570"/>
      <c r="K4" s="1570"/>
      <c r="L4" s="1570"/>
      <c r="M4" s="308"/>
    </row>
    <row r="5" spans="1:13" ht="12.75" customHeight="1">
      <c r="A5" s="1570"/>
      <c r="B5" s="1570"/>
      <c r="C5" s="1570"/>
      <c r="D5" s="1570"/>
      <c r="E5" s="1570"/>
      <c r="F5" s="1570"/>
      <c r="G5" s="1570"/>
      <c r="H5" s="1570"/>
      <c r="I5" s="1570"/>
      <c r="J5" s="1570"/>
      <c r="K5" s="1570"/>
      <c r="L5" s="1570"/>
      <c r="M5" s="308"/>
    </row>
    <row r="6" spans="1:13" ht="15" customHeight="1">
      <c r="A6" s="1570"/>
      <c r="B6" s="1570"/>
      <c r="C6" s="1570"/>
      <c r="D6" s="1570"/>
      <c r="E6" s="1570"/>
      <c r="F6" s="1570"/>
      <c r="G6" s="1570"/>
      <c r="H6" s="1570"/>
      <c r="I6" s="1570"/>
      <c r="J6" s="1570"/>
      <c r="K6" s="1570"/>
      <c r="L6" s="1570"/>
      <c r="M6" s="308"/>
    </row>
    <row r="7" spans="1:13" ht="15" customHeight="1">
      <c r="A7" s="1570"/>
      <c r="B7" s="1570"/>
      <c r="C7" s="1570"/>
      <c r="D7" s="1570"/>
      <c r="E7" s="1570"/>
      <c r="F7" s="1570"/>
      <c r="G7" s="1570"/>
      <c r="H7" s="1570"/>
      <c r="I7" s="1570"/>
      <c r="J7" s="1570"/>
      <c r="K7" s="1570"/>
      <c r="L7" s="1570"/>
      <c r="M7" s="308"/>
    </row>
    <row r="8" spans="1:13" ht="15" customHeight="1">
      <c r="A8" s="1570"/>
      <c r="B8" s="1570"/>
      <c r="C8" s="1570"/>
      <c r="D8" s="1570"/>
      <c r="E8" s="1570"/>
      <c r="F8" s="1570"/>
      <c r="G8" s="1570"/>
      <c r="H8" s="1570"/>
      <c r="I8" s="1570"/>
      <c r="J8" s="1570"/>
      <c r="K8" s="1570"/>
      <c r="L8" s="1570"/>
      <c r="M8" s="308"/>
    </row>
    <row r="9" spans="1:13" ht="15" customHeight="1">
      <c r="A9" s="1570"/>
      <c r="B9" s="1570"/>
      <c r="C9" s="1570"/>
      <c r="D9" s="1570"/>
      <c r="E9" s="1570"/>
      <c r="F9" s="1570"/>
      <c r="G9" s="1570"/>
      <c r="H9" s="1570"/>
      <c r="I9" s="1570"/>
      <c r="J9" s="1570"/>
      <c r="K9" s="1570"/>
      <c r="L9" s="1570"/>
      <c r="M9" s="308"/>
    </row>
    <row r="10" spans="1:13" ht="15" customHeight="1">
      <c r="A10" s="1570"/>
      <c r="B10" s="1570"/>
      <c r="C10" s="1570"/>
      <c r="D10" s="1570"/>
      <c r="E10" s="1570"/>
      <c r="F10" s="1570"/>
      <c r="G10" s="1570"/>
      <c r="H10" s="1570"/>
      <c r="I10" s="1570"/>
      <c r="J10" s="1570"/>
      <c r="K10" s="1570"/>
      <c r="L10" s="1570"/>
      <c r="M10" s="308"/>
    </row>
    <row r="11" spans="1:13" ht="15" customHeight="1">
      <c r="A11" s="1570"/>
      <c r="B11" s="1570"/>
      <c r="C11" s="1570"/>
      <c r="D11" s="1570"/>
      <c r="E11" s="1570"/>
      <c r="F11" s="1570"/>
      <c r="G11" s="1570"/>
      <c r="H11" s="1570"/>
      <c r="I11" s="1570"/>
      <c r="J11" s="1570"/>
      <c r="K11" s="1570"/>
      <c r="L11" s="1570"/>
      <c r="M11" s="308"/>
    </row>
    <row r="12" spans="1:13" ht="15" customHeight="1">
      <c r="A12" s="1570"/>
      <c r="B12" s="1570"/>
      <c r="C12" s="1570"/>
      <c r="D12" s="1570"/>
      <c r="E12" s="1570"/>
      <c r="F12" s="1570"/>
      <c r="G12" s="1570"/>
      <c r="H12" s="1570"/>
      <c r="I12" s="1570"/>
      <c r="J12" s="1570"/>
      <c r="K12" s="1570"/>
      <c r="L12" s="1570"/>
      <c r="M12" s="308"/>
    </row>
    <row r="13" spans="1:13" ht="15" customHeight="1">
      <c r="A13" s="1570"/>
      <c r="B13" s="1570"/>
      <c r="C13" s="1570"/>
      <c r="D13" s="1570"/>
      <c r="E13" s="1570"/>
      <c r="F13" s="1570"/>
      <c r="G13" s="1570"/>
      <c r="H13" s="1570"/>
      <c r="I13" s="1570"/>
      <c r="J13" s="1570"/>
      <c r="K13" s="1570"/>
      <c r="L13" s="1570"/>
      <c r="M13" s="308"/>
    </row>
    <row r="14" spans="1:13" ht="15" customHeight="1">
      <c r="A14" s="1570"/>
      <c r="B14" s="1570"/>
      <c r="C14" s="1570"/>
      <c r="D14" s="1570"/>
      <c r="E14" s="1570"/>
      <c r="F14" s="1570"/>
      <c r="G14" s="1570"/>
      <c r="H14" s="1570"/>
      <c r="I14" s="1570"/>
      <c r="J14" s="1570"/>
      <c r="K14" s="1570"/>
      <c r="L14" s="1570"/>
      <c r="M14" s="308"/>
    </row>
    <row r="15" spans="1:13" ht="30.75" customHeight="1">
      <c r="A15" s="1570"/>
      <c r="B15" s="1570"/>
      <c r="C15" s="1570"/>
      <c r="D15" s="1570"/>
      <c r="E15" s="1570"/>
      <c r="F15" s="1570"/>
      <c r="G15" s="1570"/>
      <c r="H15" s="1570"/>
      <c r="I15" s="1570"/>
      <c r="J15" s="1570"/>
      <c r="K15" s="1570"/>
      <c r="L15" s="1570"/>
      <c r="M15" s="308"/>
    </row>
    <row r="16" spans="1:13" ht="15" customHeight="1">
      <c r="A16" s="1570"/>
      <c r="B16" s="1570"/>
      <c r="C16" s="1570"/>
      <c r="D16" s="1570"/>
      <c r="E16" s="1570"/>
      <c r="F16" s="1570"/>
      <c r="G16" s="1570"/>
      <c r="H16" s="1570"/>
      <c r="I16" s="1570"/>
      <c r="J16" s="1570"/>
      <c r="K16" s="1570"/>
      <c r="L16" s="1570"/>
      <c r="M16" s="308"/>
    </row>
    <row r="17" spans="1:13" ht="15" customHeight="1">
      <c r="A17" s="1570"/>
      <c r="B17" s="1570"/>
      <c r="C17" s="1570"/>
      <c r="D17" s="1570"/>
      <c r="E17" s="1570"/>
      <c r="F17" s="1570"/>
      <c r="G17" s="1570"/>
      <c r="H17" s="1570"/>
      <c r="I17" s="1570"/>
      <c r="J17" s="1570"/>
      <c r="K17" s="1570"/>
      <c r="L17" s="1570"/>
      <c r="M17" s="308"/>
    </row>
    <row r="18" spans="1:13" ht="15" customHeight="1">
      <c r="A18" s="1570"/>
      <c r="B18" s="1570"/>
      <c r="C18" s="1570"/>
      <c r="D18" s="1570"/>
      <c r="E18" s="1570"/>
      <c r="F18" s="1570"/>
      <c r="G18" s="1570"/>
      <c r="H18" s="1570"/>
      <c r="I18" s="1570"/>
      <c r="J18" s="1570"/>
      <c r="K18" s="1570"/>
      <c r="L18" s="1570"/>
      <c r="M18" s="308"/>
    </row>
    <row r="19" spans="1:13" ht="15" customHeight="1">
      <c r="A19" s="1570"/>
      <c r="B19" s="1570"/>
      <c r="C19" s="1570"/>
      <c r="D19" s="1570"/>
      <c r="E19" s="1570"/>
      <c r="F19" s="1570"/>
      <c r="G19" s="1570"/>
      <c r="H19" s="1570"/>
      <c r="I19" s="1570"/>
      <c r="J19" s="1570"/>
      <c r="K19" s="1570"/>
      <c r="L19" s="1570"/>
      <c r="M19" s="308"/>
    </row>
    <row r="20" spans="1:13" ht="15" customHeight="1">
      <c r="A20" s="1570"/>
      <c r="B20" s="1570"/>
      <c r="C20" s="1570"/>
      <c r="D20" s="1570"/>
      <c r="E20" s="1570"/>
      <c r="F20" s="1570"/>
      <c r="G20" s="1570"/>
      <c r="H20" s="1570"/>
      <c r="I20" s="1570"/>
      <c r="J20" s="1570"/>
      <c r="K20" s="1570"/>
      <c r="L20" s="1570"/>
      <c r="M20" s="308"/>
    </row>
    <row r="21" spans="1:13" ht="15" customHeight="1">
      <c r="A21" s="1570"/>
      <c r="B21" s="1570"/>
      <c r="C21" s="1570"/>
      <c r="D21" s="1570"/>
      <c r="E21" s="1570"/>
      <c r="F21" s="1570"/>
      <c r="G21" s="1570"/>
      <c r="H21" s="1570"/>
      <c r="I21" s="1570"/>
      <c r="J21" s="1570"/>
      <c r="K21" s="1570"/>
      <c r="L21" s="1570"/>
      <c r="M21" s="308"/>
    </row>
    <row r="22" spans="1:13" ht="15" customHeight="1">
      <c r="A22" s="1570"/>
      <c r="B22" s="1570"/>
      <c r="C22" s="1570"/>
      <c r="D22" s="1570"/>
      <c r="E22" s="1570"/>
      <c r="F22" s="1570"/>
      <c r="G22" s="1570"/>
      <c r="H22" s="1570"/>
      <c r="I22" s="1570"/>
      <c r="J22" s="1570"/>
      <c r="K22" s="1570"/>
      <c r="L22" s="1570"/>
      <c r="M22" s="308"/>
    </row>
    <row r="23" spans="1:13" ht="15" customHeight="1">
      <c r="A23" s="1570"/>
      <c r="B23" s="1570"/>
      <c r="C23" s="1570"/>
      <c r="D23" s="1570"/>
      <c r="E23" s="1570"/>
      <c r="F23" s="1570"/>
      <c r="G23" s="1570"/>
      <c r="H23" s="1570"/>
      <c r="I23" s="1570"/>
      <c r="J23" s="1570"/>
      <c r="K23" s="1570"/>
      <c r="L23" s="1570"/>
      <c r="M23" s="308"/>
    </row>
    <row r="24" spans="1:13" ht="15" customHeight="1">
      <c r="A24" s="1570"/>
      <c r="B24" s="1570"/>
      <c r="C24" s="1570"/>
      <c r="D24" s="1570"/>
      <c r="E24" s="1570"/>
      <c r="F24" s="1570"/>
      <c r="G24" s="1570"/>
      <c r="H24" s="1570"/>
      <c r="I24" s="1570"/>
      <c r="J24" s="1570"/>
      <c r="K24" s="1570"/>
      <c r="L24" s="1570"/>
      <c r="M24" s="308"/>
    </row>
    <row r="25" spans="1:13" ht="19.5" customHeight="1">
      <c r="A25" s="1570"/>
      <c r="B25" s="1570"/>
      <c r="C25" s="1570"/>
      <c r="D25" s="1570"/>
      <c r="E25" s="1570"/>
      <c r="F25" s="1570"/>
      <c r="G25" s="1570"/>
      <c r="H25" s="1570"/>
      <c r="I25" s="1570"/>
      <c r="J25" s="1570"/>
      <c r="K25" s="1570"/>
      <c r="L25" s="1570"/>
      <c r="M25" s="308"/>
    </row>
    <row r="26" spans="1:13" ht="16.5" customHeight="1">
      <c r="A26" s="1570"/>
      <c r="B26" s="1570"/>
      <c r="C26" s="1570"/>
      <c r="D26" s="1570"/>
      <c r="E26" s="1570"/>
      <c r="F26" s="1570"/>
      <c r="G26" s="1570"/>
      <c r="H26" s="1570"/>
      <c r="I26" s="1570"/>
      <c r="J26" s="1570"/>
      <c r="K26" s="1570"/>
      <c r="L26" s="1570"/>
    </row>
    <row r="27" spans="1:13">
      <c r="A27" s="1570"/>
      <c r="B27" s="1570"/>
      <c r="C27" s="1570"/>
      <c r="D27" s="1570"/>
      <c r="E27" s="1570"/>
      <c r="F27" s="1570"/>
      <c r="G27" s="1570"/>
      <c r="H27" s="1570"/>
      <c r="I27" s="1570"/>
      <c r="J27" s="1570"/>
      <c r="K27" s="1570"/>
      <c r="L27" s="1570"/>
    </row>
    <row r="28" spans="1:13">
      <c r="A28" s="1570"/>
      <c r="B28" s="1570"/>
      <c r="C28" s="1570"/>
      <c r="D28" s="1570"/>
      <c r="E28" s="1570"/>
      <c r="F28" s="1570"/>
      <c r="G28" s="1570"/>
      <c r="H28" s="1570"/>
      <c r="I28" s="1570"/>
      <c r="J28" s="1570"/>
      <c r="K28" s="1570"/>
      <c r="L28" s="1570"/>
    </row>
    <row r="29" spans="1:13">
      <c r="A29" s="1570"/>
      <c r="B29" s="1570"/>
      <c r="C29" s="1570"/>
      <c r="D29" s="1570"/>
      <c r="E29" s="1570"/>
      <c r="F29" s="1570"/>
      <c r="G29" s="1570"/>
      <c r="H29" s="1570"/>
      <c r="I29" s="1570"/>
      <c r="J29" s="1570"/>
      <c r="K29" s="1570"/>
      <c r="L29" s="1570"/>
    </row>
    <row r="30" spans="1:13">
      <c r="A30" s="1570"/>
      <c r="B30" s="1570"/>
      <c r="C30" s="1570"/>
      <c r="D30" s="1570"/>
      <c r="E30" s="1570"/>
      <c r="F30" s="1570"/>
      <c r="G30" s="1570"/>
      <c r="H30" s="1570"/>
      <c r="I30" s="1570"/>
      <c r="J30" s="1570"/>
      <c r="K30" s="1570"/>
      <c r="L30" s="1570"/>
    </row>
    <row r="31" spans="1:13" ht="29.25" customHeight="1">
      <c r="A31" s="1570"/>
      <c r="B31" s="1570"/>
      <c r="C31" s="1570"/>
      <c r="D31" s="1570"/>
      <c r="E31" s="1570"/>
      <c r="F31" s="1570"/>
      <c r="G31" s="1570"/>
      <c r="H31" s="1570"/>
      <c r="I31" s="1570"/>
      <c r="J31" s="1570"/>
      <c r="K31" s="1570"/>
      <c r="L31" s="1570"/>
    </row>
  </sheetData>
  <mergeCells count="1">
    <mergeCell ref="A4:L31"/>
  </mergeCells>
  <pageMargins left="0.70866141732283472" right="0.70866141732283472" top="0.74803149606299213" bottom="0.74803149606299213" header="0.31496062992125984" footer="0.31496062992125984"/>
  <pageSetup paperSize="119" scale="9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U34"/>
  <sheetViews>
    <sheetView showGridLines="0" view="pageBreakPreview" zoomScale="55" zoomScaleNormal="100" zoomScaleSheetLayoutView="55" workbookViewId="0">
      <selection activeCell="P21" sqref="P21"/>
    </sheetView>
  </sheetViews>
  <sheetFormatPr baseColWidth="10" defaultColWidth="11.42578125" defaultRowHeight="15"/>
  <cols>
    <col min="1" max="1" width="25.7109375" customWidth="1"/>
    <col min="2" max="2" width="24.85546875" customWidth="1"/>
    <col min="3" max="3" width="24.5703125" customWidth="1"/>
    <col min="4" max="4" width="26.42578125" style="49" customWidth="1"/>
    <col min="5" max="5" width="30.140625" customWidth="1"/>
    <col min="6" max="6" width="32.28515625" customWidth="1"/>
    <col min="7" max="7" width="32.42578125" customWidth="1"/>
    <col min="8" max="8" width="35" customWidth="1"/>
    <col min="9" max="9" width="27.140625" customWidth="1"/>
    <col min="10" max="10" width="33.28515625" customWidth="1"/>
    <col min="11" max="11" width="16.28515625" customWidth="1"/>
    <col min="16" max="17" width="17" bestFit="1" customWidth="1"/>
    <col min="20" max="21" width="17" bestFit="1" customWidth="1"/>
  </cols>
  <sheetData>
    <row r="1" spans="1:21" s="436" customFormat="1" ht="83.25" customHeight="1">
      <c r="A1" s="1538" t="s">
        <v>818</v>
      </c>
      <c r="B1" s="1538"/>
      <c r="C1" s="1538"/>
      <c r="D1" s="1538"/>
      <c r="E1" s="1538"/>
      <c r="F1" s="1538"/>
      <c r="G1" s="1538"/>
      <c r="H1" s="1538"/>
      <c r="I1" s="1538"/>
      <c r="J1" s="1538"/>
      <c r="K1" s="1538"/>
      <c r="O1"/>
      <c r="P1"/>
      <c r="Q1"/>
      <c r="R1"/>
      <c r="S1"/>
      <c r="T1"/>
      <c r="U1"/>
    </row>
    <row r="2" spans="1:21" s="436" customFormat="1" ht="33.75" customHeight="1">
      <c r="A2" s="1480" t="str">
        <f>+'Resumen '!O12</f>
        <v>Período:  Diciembre 2003 - Marzo 2025</v>
      </c>
      <c r="B2" s="1480"/>
      <c r="C2" s="1480"/>
      <c r="D2" s="1480"/>
      <c r="E2" s="1480"/>
      <c r="F2" s="1480"/>
      <c r="G2" s="1480"/>
      <c r="H2" s="1480"/>
      <c r="I2" s="1480"/>
      <c r="J2" s="1480"/>
      <c r="K2" s="1480"/>
      <c r="O2"/>
      <c r="P2"/>
      <c r="Q2"/>
      <c r="R2"/>
      <c r="S2"/>
      <c r="T2"/>
      <c r="U2"/>
    </row>
    <row r="3" spans="1:21" ht="22.5" customHeight="1"/>
    <row r="4" spans="1:21" ht="33.75" customHeight="1">
      <c r="B4" s="1571" t="s">
        <v>819</v>
      </c>
      <c r="C4" s="1571"/>
      <c r="D4" s="1571"/>
      <c r="E4" s="1571"/>
      <c r="F4" s="1571"/>
      <c r="G4" s="1571"/>
    </row>
    <row r="5" spans="1:21" s="16" customFormat="1" ht="66" customHeight="1">
      <c r="A5" s="565" t="s">
        <v>638</v>
      </c>
      <c r="B5" s="565" t="s">
        <v>281</v>
      </c>
      <c r="C5" s="565" t="s">
        <v>284</v>
      </c>
      <c r="D5" s="572" t="s">
        <v>287</v>
      </c>
      <c r="E5" s="565" t="s">
        <v>820</v>
      </c>
      <c r="F5" s="565" t="s">
        <v>821</v>
      </c>
      <c r="G5" s="565" t="s">
        <v>822</v>
      </c>
      <c r="O5" s="436"/>
      <c r="P5" s="436"/>
      <c r="Q5" s="436"/>
      <c r="R5" s="436"/>
      <c r="S5" s="436"/>
      <c r="T5" s="436"/>
      <c r="U5" s="436"/>
    </row>
    <row r="6" spans="1:21" s="35" customFormat="1" ht="26.25">
      <c r="A6" s="573" t="s">
        <v>823</v>
      </c>
      <c r="B6" s="574">
        <v>293</v>
      </c>
      <c r="C6" s="574">
        <v>799</v>
      </c>
      <c r="D6" s="575">
        <v>0</v>
      </c>
      <c r="E6" s="576">
        <f t="shared" ref="E6:E17" si="0">SUM(B6:D6)</f>
        <v>1092</v>
      </c>
      <c r="F6" s="577">
        <f t="shared" ref="F6:F18" si="1">B6/E6</f>
        <v>0.26831501831501831</v>
      </c>
      <c r="G6" s="577">
        <f t="shared" ref="G6:G18" si="2">C6/E6</f>
        <v>0.73168498168498164</v>
      </c>
      <c r="O6" s="778"/>
      <c r="P6" s="778"/>
      <c r="Q6" s="778"/>
      <c r="R6" s="778"/>
      <c r="S6" s="778"/>
      <c r="T6" s="778"/>
      <c r="U6" s="778"/>
    </row>
    <row r="7" spans="1:21" s="35" customFormat="1" ht="26.25">
      <c r="A7" s="573">
        <v>2008</v>
      </c>
      <c r="B7" s="574">
        <v>247</v>
      </c>
      <c r="C7" s="574">
        <v>480</v>
      </c>
      <c r="D7" s="575">
        <v>0</v>
      </c>
      <c r="E7" s="576">
        <f t="shared" si="0"/>
        <v>727</v>
      </c>
      <c r="F7" s="577">
        <f t="shared" si="1"/>
        <v>0.33975240715268223</v>
      </c>
      <c r="G7" s="577">
        <f t="shared" si="2"/>
        <v>0.66024759284731771</v>
      </c>
      <c r="O7" s="778"/>
      <c r="P7" s="778"/>
      <c r="Q7" s="778"/>
      <c r="R7" s="778"/>
      <c r="S7" s="778"/>
      <c r="T7" s="778"/>
      <c r="U7" s="778"/>
    </row>
    <row r="8" spans="1:21" s="35" customFormat="1" ht="26.25">
      <c r="A8" s="573">
        <v>2009</v>
      </c>
      <c r="B8" s="574">
        <v>254</v>
      </c>
      <c r="C8" s="574">
        <v>472</v>
      </c>
      <c r="D8" s="575">
        <v>1</v>
      </c>
      <c r="E8" s="576">
        <f t="shared" si="0"/>
        <v>727</v>
      </c>
      <c r="F8" s="577">
        <f t="shared" si="1"/>
        <v>0.34938101788170561</v>
      </c>
      <c r="G8" s="577">
        <f t="shared" si="2"/>
        <v>0.6492434662998624</v>
      </c>
      <c r="O8" s="778"/>
      <c r="P8" s="778"/>
      <c r="Q8" s="778"/>
      <c r="R8" s="778"/>
      <c r="S8" s="778"/>
      <c r="T8" s="778"/>
      <c r="U8" s="778"/>
    </row>
    <row r="9" spans="1:21" s="35" customFormat="1" ht="26.25">
      <c r="A9" s="573">
        <v>2010</v>
      </c>
      <c r="B9" s="574">
        <v>255</v>
      </c>
      <c r="C9" s="574">
        <v>410</v>
      </c>
      <c r="D9" s="575">
        <v>1</v>
      </c>
      <c r="E9" s="576">
        <f t="shared" si="0"/>
        <v>666</v>
      </c>
      <c r="F9" s="577">
        <f t="shared" si="1"/>
        <v>0.38288288288288286</v>
      </c>
      <c r="G9" s="577">
        <f t="shared" si="2"/>
        <v>0.61561561561561562</v>
      </c>
      <c r="O9" s="778"/>
      <c r="P9" s="778"/>
      <c r="Q9" s="778"/>
      <c r="R9" s="778"/>
      <c r="S9" s="778"/>
      <c r="T9" s="778"/>
      <c r="U9" s="778"/>
    </row>
    <row r="10" spans="1:21" s="35" customFormat="1" ht="26.25">
      <c r="A10" s="573">
        <v>2011</v>
      </c>
      <c r="B10" s="574">
        <v>373</v>
      </c>
      <c r="C10" s="574">
        <v>534</v>
      </c>
      <c r="D10" s="575">
        <v>0</v>
      </c>
      <c r="E10" s="576">
        <f t="shared" si="0"/>
        <v>907</v>
      </c>
      <c r="F10" s="577">
        <f t="shared" si="1"/>
        <v>0.41124586549062847</v>
      </c>
      <c r="G10" s="577">
        <f t="shared" si="2"/>
        <v>0.58875413450937153</v>
      </c>
      <c r="O10" s="778"/>
      <c r="P10" s="778"/>
      <c r="Q10" s="778"/>
      <c r="R10" s="778"/>
      <c r="S10" s="778"/>
      <c r="T10" s="778"/>
      <c r="U10" s="778"/>
    </row>
    <row r="11" spans="1:21" s="35" customFormat="1" ht="26.25">
      <c r="A11" s="573">
        <v>2012</v>
      </c>
      <c r="B11" s="574">
        <v>625</v>
      </c>
      <c r="C11" s="574">
        <v>588</v>
      </c>
      <c r="D11" s="575">
        <v>1</v>
      </c>
      <c r="E11" s="576">
        <f t="shared" si="0"/>
        <v>1214</v>
      </c>
      <c r="F11" s="577">
        <f t="shared" si="1"/>
        <v>0.51482701812191101</v>
      </c>
      <c r="G11" s="577">
        <f t="shared" si="2"/>
        <v>0.48434925864909389</v>
      </c>
      <c r="O11" s="778"/>
      <c r="P11" s="778"/>
      <c r="Q11" s="778"/>
      <c r="R11" s="778"/>
      <c r="S11" s="778"/>
      <c r="T11" s="778"/>
      <c r="U11" s="778"/>
    </row>
    <row r="12" spans="1:21" s="35" customFormat="1" ht="26.25">
      <c r="A12" s="573" t="s">
        <v>470</v>
      </c>
      <c r="B12" s="574">
        <v>1207</v>
      </c>
      <c r="C12" s="574">
        <v>657</v>
      </c>
      <c r="D12" s="575">
        <v>8</v>
      </c>
      <c r="E12" s="576">
        <f t="shared" si="0"/>
        <v>1872</v>
      </c>
      <c r="F12" s="577">
        <f t="shared" si="1"/>
        <v>0.64476495726495731</v>
      </c>
      <c r="G12" s="577">
        <f t="shared" si="2"/>
        <v>0.35096153846153844</v>
      </c>
      <c r="O12" s="778"/>
      <c r="P12" s="778"/>
      <c r="Q12" s="778"/>
      <c r="R12" s="778"/>
      <c r="S12" s="778"/>
      <c r="T12" s="778"/>
      <c r="U12" s="778"/>
    </row>
    <row r="13" spans="1:21" s="35" customFormat="1" ht="26.25">
      <c r="A13" s="573" t="s">
        <v>471</v>
      </c>
      <c r="B13" s="574">
        <v>1003</v>
      </c>
      <c r="C13" s="574">
        <v>706</v>
      </c>
      <c r="D13" s="575">
        <v>7</v>
      </c>
      <c r="E13" s="576">
        <f t="shared" si="0"/>
        <v>1716</v>
      </c>
      <c r="F13" s="577">
        <f t="shared" si="1"/>
        <v>0.58449883449883455</v>
      </c>
      <c r="G13" s="577">
        <f t="shared" si="2"/>
        <v>0.41142191142191142</v>
      </c>
      <c r="O13" s="778"/>
      <c r="P13" s="778"/>
      <c r="Q13" s="778"/>
      <c r="R13" s="778"/>
      <c r="S13" s="778"/>
      <c r="T13" s="778"/>
      <c r="U13" s="778"/>
    </row>
    <row r="14" spans="1:21" s="35" customFormat="1" ht="26.25">
      <c r="A14" s="573" t="s">
        <v>472</v>
      </c>
      <c r="B14" s="574">
        <v>704</v>
      </c>
      <c r="C14" s="574">
        <v>836</v>
      </c>
      <c r="D14" s="575">
        <v>0</v>
      </c>
      <c r="E14" s="576">
        <f t="shared" si="0"/>
        <v>1540</v>
      </c>
      <c r="F14" s="577">
        <f t="shared" si="1"/>
        <v>0.45714285714285713</v>
      </c>
      <c r="G14" s="577">
        <f t="shared" si="2"/>
        <v>0.54285714285714282</v>
      </c>
      <c r="O14" s="778"/>
      <c r="P14" s="778"/>
      <c r="Q14" s="778"/>
      <c r="R14" s="778"/>
      <c r="S14" s="778"/>
      <c r="T14" s="778"/>
      <c r="U14" s="778"/>
    </row>
    <row r="15" spans="1:21" s="35" customFormat="1" ht="26.25">
      <c r="A15" s="573" t="s">
        <v>473</v>
      </c>
      <c r="B15" s="574">
        <v>580</v>
      </c>
      <c r="C15" s="574">
        <v>937</v>
      </c>
      <c r="D15" s="575">
        <v>0</v>
      </c>
      <c r="E15" s="576">
        <f t="shared" si="0"/>
        <v>1517</v>
      </c>
      <c r="F15" s="577">
        <f t="shared" si="1"/>
        <v>0.3823335530652604</v>
      </c>
      <c r="G15" s="577">
        <f t="shared" si="2"/>
        <v>0.6176664469347396</v>
      </c>
      <c r="O15" s="778"/>
      <c r="P15" s="778"/>
      <c r="Q15" s="778"/>
      <c r="R15" s="778"/>
      <c r="S15" s="778"/>
      <c r="T15" s="778"/>
      <c r="U15" s="778"/>
    </row>
    <row r="16" spans="1:21" s="35" customFormat="1" ht="26.25">
      <c r="A16" s="573" t="s">
        <v>474</v>
      </c>
      <c r="B16" s="574">
        <v>660</v>
      </c>
      <c r="C16" s="574">
        <v>933</v>
      </c>
      <c r="D16" s="575">
        <v>0</v>
      </c>
      <c r="E16" s="576">
        <f t="shared" si="0"/>
        <v>1593</v>
      </c>
      <c r="F16" s="577">
        <f t="shared" si="1"/>
        <v>0.4143126177024482</v>
      </c>
      <c r="G16" s="577">
        <f t="shared" si="2"/>
        <v>0.5856873822975518</v>
      </c>
      <c r="O16" s="778"/>
      <c r="P16" s="778"/>
      <c r="Q16" s="778"/>
      <c r="R16" s="778"/>
      <c r="S16" s="778"/>
      <c r="T16" s="778"/>
      <c r="U16" s="778"/>
    </row>
    <row r="17" spans="1:21" s="35" customFormat="1" ht="26.25">
      <c r="A17" s="573" t="s">
        <v>475</v>
      </c>
      <c r="B17" s="574">
        <v>5389</v>
      </c>
      <c r="C17" s="574">
        <v>1073</v>
      </c>
      <c r="D17" s="575">
        <v>0</v>
      </c>
      <c r="E17" s="576">
        <f t="shared" si="0"/>
        <v>6462</v>
      </c>
      <c r="F17" s="577">
        <f t="shared" si="1"/>
        <v>0.83395233673785207</v>
      </c>
      <c r="G17" s="577">
        <f t="shared" si="2"/>
        <v>0.16604766326214795</v>
      </c>
      <c r="O17" s="778"/>
      <c r="P17" s="778"/>
      <c r="Q17" s="778"/>
      <c r="R17" s="778"/>
      <c r="S17" s="778"/>
      <c r="T17" s="778"/>
      <c r="U17" s="778"/>
    </row>
    <row r="18" spans="1:21" s="35" customFormat="1" ht="26.25">
      <c r="A18" s="573" t="s">
        <v>476</v>
      </c>
      <c r="B18" s="574">
        <v>764</v>
      </c>
      <c r="C18" s="574">
        <v>1000</v>
      </c>
      <c r="D18" s="575">
        <v>1</v>
      </c>
      <c r="E18" s="576">
        <f t="shared" ref="E18:E22" si="3">SUM(B18:D18)</f>
        <v>1765</v>
      </c>
      <c r="F18" s="577">
        <f t="shared" si="1"/>
        <v>0.43286118980169974</v>
      </c>
      <c r="G18" s="577">
        <f t="shared" si="2"/>
        <v>0.56657223796033995</v>
      </c>
      <c r="O18" s="778"/>
      <c r="P18" s="778"/>
      <c r="Q18" s="778"/>
      <c r="R18" s="778"/>
      <c r="S18" s="778"/>
      <c r="T18" s="778"/>
      <c r="U18" s="778"/>
    </row>
    <row r="19" spans="1:21" s="35" customFormat="1" ht="26.25">
      <c r="A19" s="578">
        <v>2020</v>
      </c>
      <c r="B19" s="574">
        <v>616</v>
      </c>
      <c r="C19" s="574">
        <v>897</v>
      </c>
      <c r="D19" s="575">
        <v>3</v>
      </c>
      <c r="E19" s="576">
        <f t="shared" si="3"/>
        <v>1516</v>
      </c>
      <c r="F19" s="577">
        <f>B19/E19</f>
        <v>0.40633245382585753</v>
      </c>
      <c r="G19" s="577">
        <f>C19/E19</f>
        <v>0.59168865435356199</v>
      </c>
      <c r="O19" s="778"/>
      <c r="P19" s="778"/>
      <c r="Q19" s="778"/>
      <c r="R19" s="778"/>
      <c r="S19" s="778"/>
      <c r="T19" s="778"/>
      <c r="U19" s="778"/>
    </row>
    <row r="20" spans="1:21" s="35" customFormat="1" ht="26.25">
      <c r="A20" s="578">
        <v>2021</v>
      </c>
      <c r="B20" s="574">
        <v>1030</v>
      </c>
      <c r="C20" s="574">
        <v>1377</v>
      </c>
      <c r="D20" s="575">
        <v>11</v>
      </c>
      <c r="E20" s="576">
        <f t="shared" si="3"/>
        <v>2418</v>
      </c>
      <c r="F20" s="577">
        <f>B20/E20</f>
        <v>0.42597187758478083</v>
      </c>
      <c r="G20" s="577">
        <f>C20/E20</f>
        <v>0.5694789081885856</v>
      </c>
      <c r="O20" s="778"/>
      <c r="P20" s="778"/>
      <c r="Q20" s="778"/>
      <c r="R20" s="778"/>
      <c r="S20" s="778"/>
      <c r="T20" s="778"/>
      <c r="U20" s="778"/>
    </row>
    <row r="21" spans="1:21" s="35" customFormat="1" ht="26.25">
      <c r="A21" s="578">
        <v>2022</v>
      </c>
      <c r="B21" s="574">
        <v>1237</v>
      </c>
      <c r="C21" s="574">
        <v>1226</v>
      </c>
      <c r="D21" s="1259">
        <v>12</v>
      </c>
      <c r="E21" s="576">
        <f t="shared" si="3"/>
        <v>2475</v>
      </c>
      <c r="F21" s="577">
        <f>B21/E21</f>
        <v>0.4997979797979798</v>
      </c>
      <c r="G21" s="577">
        <f>C21/E21</f>
        <v>0.49535353535353538</v>
      </c>
      <c r="O21" s="778"/>
      <c r="P21" s="778"/>
      <c r="Q21" s="778"/>
      <c r="R21" s="778"/>
      <c r="S21" s="778"/>
      <c r="T21" s="778"/>
      <c r="U21" s="778"/>
    </row>
    <row r="22" spans="1:21" s="35" customFormat="1" ht="26.25">
      <c r="A22" s="578">
        <v>2023</v>
      </c>
      <c r="B22" s="574">
        <v>1264</v>
      </c>
      <c r="C22" s="574">
        <v>1339</v>
      </c>
      <c r="D22" s="1259">
        <v>14</v>
      </c>
      <c r="E22" s="576">
        <f t="shared" si="3"/>
        <v>2617</v>
      </c>
      <c r="F22" s="577">
        <f>B22/E22</f>
        <v>0.48299579671379445</v>
      </c>
      <c r="G22" s="577">
        <f>C22/E22</f>
        <v>0.51165456629728701</v>
      </c>
      <c r="O22" s="778"/>
      <c r="P22" s="778"/>
      <c r="Q22" s="778"/>
      <c r="R22" s="778"/>
      <c r="S22" s="778"/>
      <c r="T22" s="778"/>
      <c r="U22" s="778"/>
    </row>
    <row r="23" spans="1:21" s="35" customFormat="1" ht="26.25">
      <c r="A23" s="578">
        <v>2024</v>
      </c>
      <c r="B23" s="574">
        <v>1360</v>
      </c>
      <c r="C23" s="574">
        <v>1517</v>
      </c>
      <c r="D23" s="1259">
        <v>12</v>
      </c>
      <c r="E23" s="576">
        <f t="shared" ref="E23:E24" si="4">SUM(B23:D23)</f>
        <v>2889</v>
      </c>
      <c r="F23" s="577">
        <f t="shared" ref="F23:F24" si="5">B23/E23</f>
        <v>0.47075112495673244</v>
      </c>
      <c r="G23" s="577">
        <f t="shared" ref="G23:G24" si="6">C23/E23</f>
        <v>0.52509518864659055</v>
      </c>
      <c r="O23" s="778"/>
      <c r="P23" s="778"/>
      <c r="Q23" s="778"/>
      <c r="R23" s="778"/>
      <c r="S23" s="778"/>
      <c r="T23" s="778"/>
      <c r="U23" s="778"/>
    </row>
    <row r="24" spans="1:21" s="35" customFormat="1" ht="26.25">
      <c r="A24" s="869" t="str">
        <f>+'Resumen '!O5</f>
        <v>Mar.25</v>
      </c>
      <c r="B24" s="574">
        <v>466</v>
      </c>
      <c r="C24" s="574">
        <v>342</v>
      </c>
      <c r="D24" s="1259">
        <v>7</v>
      </c>
      <c r="E24" s="576">
        <f t="shared" si="4"/>
        <v>815</v>
      </c>
      <c r="F24" s="577">
        <f t="shared" si="5"/>
        <v>0.57177914110429451</v>
      </c>
      <c r="G24" s="577">
        <f t="shared" si="6"/>
        <v>0.41963190184049082</v>
      </c>
      <c r="O24" s="778"/>
      <c r="P24" s="778"/>
      <c r="Q24" s="778"/>
      <c r="R24" s="778"/>
      <c r="S24" s="778"/>
      <c r="T24" s="778"/>
      <c r="U24" s="778"/>
    </row>
    <row r="25" spans="1:21" s="47" customFormat="1" ht="25.5" customHeight="1">
      <c r="A25" s="566" t="s">
        <v>238</v>
      </c>
      <c r="B25" s="567">
        <f>SUBTOTAL(109,B6:B24)</f>
        <v>18327</v>
      </c>
      <c r="C25" s="568">
        <f>SUBTOTAL(109,C6:C24)</f>
        <v>16123</v>
      </c>
      <c r="D25" s="569">
        <f>SUBTOTAL(109,D6:D24)</f>
        <v>78</v>
      </c>
      <c r="E25" s="570">
        <f>SUBTOTAL(109,E6:E24)</f>
        <v>34528</v>
      </c>
      <c r="F25" s="571">
        <f>AVERAGE(F6:F24)</f>
        <v>0.46704731210748301</v>
      </c>
      <c r="G25" s="571">
        <f>AVERAGE(G6:G24)</f>
        <v>0.53073748039377189</v>
      </c>
      <c r="H25" s="35"/>
      <c r="O25" s="778"/>
      <c r="P25" s="778"/>
      <c r="Q25" s="778"/>
      <c r="R25" s="778"/>
      <c r="S25" s="778"/>
      <c r="T25" s="778"/>
      <c r="U25" s="778"/>
    </row>
    <row r="26" spans="1:21" ht="93" customHeight="1">
      <c r="A26" s="1572" t="s">
        <v>824</v>
      </c>
      <c r="B26" s="1573"/>
      <c r="C26" s="1573"/>
      <c r="D26" s="1573"/>
      <c r="E26" s="1573"/>
      <c r="F26" s="1573"/>
      <c r="G26" s="1573"/>
      <c r="O26" s="778"/>
      <c r="P26" s="778"/>
      <c r="Q26" s="778"/>
      <c r="R26" s="778"/>
      <c r="S26" s="778"/>
      <c r="T26" s="778"/>
      <c r="U26" s="778"/>
    </row>
    <row r="27" spans="1:21" ht="26.25">
      <c r="B27" s="108"/>
      <c r="C27" s="108"/>
      <c r="O27" s="778"/>
      <c r="P27" s="778"/>
      <c r="Q27" s="778"/>
      <c r="R27" s="778"/>
      <c r="S27" s="778"/>
      <c r="T27" s="778"/>
      <c r="U27" s="778"/>
    </row>
    <row r="28" spans="1:21" ht="26.25">
      <c r="O28" s="779"/>
      <c r="P28" s="779"/>
      <c r="Q28" s="779"/>
      <c r="R28" s="779"/>
      <c r="S28" s="778"/>
      <c r="T28" s="778"/>
      <c r="U28" s="778"/>
    </row>
    <row r="29" spans="1:21" ht="26.25">
      <c r="B29" s="80"/>
      <c r="C29" s="80"/>
      <c r="O29" s="778"/>
      <c r="P29" s="778"/>
      <c r="Q29" s="778"/>
      <c r="R29" s="778"/>
      <c r="S29" s="778"/>
      <c r="T29" s="778"/>
      <c r="U29" s="778"/>
    </row>
    <row r="30" spans="1:21" ht="26.25">
      <c r="O30" s="779"/>
      <c r="P30" s="779"/>
      <c r="Q30" s="779"/>
      <c r="R30" s="779"/>
      <c r="S30" s="778"/>
      <c r="T30" s="778"/>
      <c r="U30" s="778"/>
    </row>
    <row r="31" spans="1:21" ht="26.25">
      <c r="O31" s="778"/>
      <c r="P31" s="778"/>
      <c r="Q31" s="778"/>
      <c r="R31" s="778"/>
      <c r="S31" s="778"/>
      <c r="T31" s="778"/>
      <c r="U31" s="778"/>
    </row>
    <row r="32" spans="1:21" ht="26.25">
      <c r="O32" s="778"/>
      <c r="P32" s="778"/>
      <c r="Q32" s="778"/>
      <c r="R32" s="778"/>
      <c r="S32" s="778"/>
      <c r="T32" s="778"/>
      <c r="U32" s="778"/>
    </row>
    <row r="33" spans="15:21" ht="26.25">
      <c r="O33" s="778"/>
      <c r="P33" s="778"/>
      <c r="Q33" s="778"/>
      <c r="R33" s="778"/>
      <c r="S33" s="778"/>
      <c r="T33" s="778"/>
      <c r="U33" s="778"/>
    </row>
    <row r="34" spans="15:21" ht="26.25">
      <c r="O34" s="778"/>
      <c r="P34" s="778"/>
      <c r="Q34" s="778"/>
      <c r="R34" s="778"/>
      <c r="S34" s="778"/>
      <c r="T34" s="778"/>
      <c r="U34" s="778"/>
    </row>
  </sheetData>
  <mergeCells count="4">
    <mergeCell ref="A1:K1"/>
    <mergeCell ref="B4:G4"/>
    <mergeCell ref="A26:G26"/>
    <mergeCell ref="A2:K2"/>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J10"/>
  <sheetViews>
    <sheetView showGridLines="0" view="pageBreakPreview" zoomScale="55" zoomScaleNormal="100" zoomScaleSheetLayoutView="55" workbookViewId="0">
      <selection activeCell="P12" sqref="P12"/>
    </sheetView>
  </sheetViews>
  <sheetFormatPr baseColWidth="10" defaultColWidth="11.42578125" defaultRowHeight="15"/>
  <cols>
    <col min="1" max="1" width="90.5703125" customWidth="1"/>
    <col min="2" max="2" width="32.42578125" customWidth="1"/>
    <col min="6" max="6" width="18" customWidth="1"/>
    <col min="8" max="8" width="18" customWidth="1"/>
  </cols>
  <sheetData>
    <row r="1" spans="1:10" s="436" customFormat="1" ht="67.5" customHeight="1">
      <c r="A1" s="1480" t="s">
        <v>825</v>
      </c>
      <c r="B1" s="1480"/>
      <c r="C1" s="1480"/>
      <c r="D1" s="1480"/>
      <c r="E1" s="1480"/>
      <c r="F1" s="1480"/>
      <c r="G1" s="1480"/>
      <c r="H1" s="1480"/>
      <c r="I1" s="1480"/>
      <c r="J1" s="1480"/>
    </row>
    <row r="2" spans="1:10" s="436" customFormat="1" ht="31.5" customHeight="1">
      <c r="A2" s="1480" t="str">
        <f>+'Resumen '!O10</f>
        <v>Período: Marzo 2025</v>
      </c>
      <c r="B2" s="1480"/>
      <c r="C2" s="1480"/>
      <c r="D2" s="1480"/>
      <c r="E2" s="1480"/>
      <c r="F2" s="1480"/>
      <c r="G2" s="1480"/>
      <c r="H2" s="1480"/>
      <c r="I2" s="1480"/>
      <c r="J2" s="1480"/>
    </row>
    <row r="3" spans="1:10" ht="14.25" customHeight="1">
      <c r="A3" s="1574"/>
      <c r="B3" s="1574"/>
    </row>
    <row r="4" spans="1:10" ht="27" customHeight="1">
      <c r="A4" s="780" t="s">
        <v>816</v>
      </c>
      <c r="B4" s="781" t="s">
        <v>817</v>
      </c>
      <c r="H4" t="s">
        <v>1</v>
      </c>
    </row>
    <row r="5" spans="1:10" ht="26.25">
      <c r="A5" s="782" t="s">
        <v>826</v>
      </c>
      <c r="B5" s="783">
        <v>13314</v>
      </c>
    </row>
    <row r="6" spans="1:10" ht="26.25">
      <c r="A6" s="782" t="s">
        <v>827</v>
      </c>
      <c r="B6" s="783">
        <v>4834</v>
      </c>
    </row>
    <row r="7" spans="1:10" ht="26.25">
      <c r="A7" s="782" t="s">
        <v>828</v>
      </c>
      <c r="B7" s="783">
        <v>16009</v>
      </c>
    </row>
    <row r="8" spans="1:10" ht="26.25">
      <c r="A8" s="782" t="s">
        <v>829</v>
      </c>
      <c r="B8" s="1183">
        <v>39362.04</v>
      </c>
    </row>
    <row r="9" spans="1:10" ht="18">
      <c r="A9" s="1575" t="s">
        <v>830</v>
      </c>
      <c r="B9" s="1575"/>
    </row>
    <row r="10" spans="1:10" ht="18">
      <c r="A10" s="1575"/>
      <c r="B10" s="1575"/>
    </row>
  </sheetData>
  <mergeCells count="5">
    <mergeCell ref="A3:B3"/>
    <mergeCell ref="A1:J1"/>
    <mergeCell ref="A9:B9"/>
    <mergeCell ref="A2:J2"/>
    <mergeCell ref="A10:B10"/>
  </mergeCells>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baseColWidth="10" defaultColWidth="11.42578125" defaultRowHeight="23.25"/>
  <cols>
    <col min="1" max="1" width="18.42578125" style="262" customWidth="1"/>
    <col min="2" max="2" width="20" style="262" customWidth="1"/>
    <col min="3" max="3" width="19.140625" style="262" customWidth="1"/>
    <col min="4" max="4" width="16.140625" style="262" customWidth="1"/>
    <col min="5" max="5" width="28.5703125" style="262" customWidth="1"/>
    <col min="6" max="6" width="87.28515625" style="262" customWidth="1"/>
    <col min="7" max="7" width="37.5703125" style="262" customWidth="1"/>
    <col min="8" max="8" width="75.28515625" style="262" customWidth="1"/>
    <col min="9" max="9" width="22.42578125" style="262" customWidth="1"/>
    <col min="10" max="10" width="51.28515625" style="262" customWidth="1"/>
    <col min="11" max="11" width="55.140625" style="262" customWidth="1"/>
    <col min="12" max="12" width="51.7109375" style="262" customWidth="1"/>
    <col min="13" max="13" width="69.42578125" style="262" customWidth="1"/>
    <col min="14" max="14" width="70" style="262" customWidth="1"/>
    <col min="15" max="33" width="11.42578125" style="262"/>
    <col min="34" max="43" width="135.7109375" style="262" customWidth="1"/>
    <col min="44" max="16384" width="11.42578125" style="262"/>
  </cols>
  <sheetData>
    <row r="1" spans="1:45" ht="235.5" customHeight="1">
      <c r="A1" s="1386"/>
      <c r="B1" s="1386"/>
      <c r="C1" s="1386"/>
      <c r="D1" s="1386"/>
      <c r="E1" s="1386"/>
      <c r="F1" s="1386"/>
      <c r="G1" s="1386"/>
      <c r="H1" s="1386"/>
      <c r="I1" s="1386"/>
      <c r="J1" s="1386"/>
      <c r="K1" s="1386"/>
      <c r="L1" s="1386"/>
      <c r="M1" s="1386"/>
      <c r="N1" s="1386"/>
    </row>
    <row r="2" spans="1:45" ht="3" hidden="1" customHeight="1">
      <c r="B2" s="375"/>
      <c r="C2" s="375"/>
      <c r="D2" s="375"/>
      <c r="E2" s="375"/>
      <c r="F2" s="375"/>
      <c r="G2" s="375"/>
      <c r="H2" s="375"/>
      <c r="I2" s="375"/>
      <c r="J2" s="375"/>
      <c r="K2" s="375"/>
      <c r="L2" s="375"/>
      <c r="M2" s="375"/>
      <c r="N2" s="375"/>
    </row>
    <row r="3" spans="1:45" ht="186.75" customHeight="1">
      <c r="A3" s="1384" t="s">
        <v>406</v>
      </c>
      <c r="B3" s="1385"/>
      <c r="C3" s="1385"/>
      <c r="D3" s="1385"/>
      <c r="E3" s="1385"/>
      <c r="F3" s="1385"/>
      <c r="G3" s="1385"/>
      <c r="H3" s="1385"/>
      <c r="I3" s="1385"/>
      <c r="J3" s="1385"/>
      <c r="K3" s="1385"/>
      <c r="L3" s="1385"/>
      <c r="M3" s="1385"/>
      <c r="N3" s="1385"/>
    </row>
    <row r="4" spans="1:45" ht="186.75" customHeight="1">
      <c r="A4" s="1385"/>
      <c r="B4" s="1385"/>
      <c r="C4" s="1385"/>
      <c r="D4" s="1385"/>
      <c r="E4" s="1385"/>
      <c r="F4" s="1385"/>
      <c r="G4" s="1385"/>
      <c r="H4" s="1385"/>
      <c r="I4" s="1385"/>
      <c r="J4" s="1385"/>
      <c r="K4" s="1385"/>
      <c r="L4" s="1385"/>
      <c r="M4" s="1385"/>
      <c r="N4" s="1385"/>
      <c r="AF4" s="1387" t="s">
        <v>407</v>
      </c>
      <c r="AG4" s="1387"/>
      <c r="AH4" s="1387"/>
      <c r="AI4" s="1387"/>
      <c r="AJ4" s="1387"/>
      <c r="AK4" s="1387"/>
      <c r="AL4" s="1387"/>
      <c r="AM4" s="1387"/>
      <c r="AN4" s="1387"/>
      <c r="AO4" s="1387"/>
      <c r="AP4" s="1387"/>
      <c r="AQ4" s="1387"/>
      <c r="AR4" s="1387"/>
      <c r="AS4" s="1387"/>
    </row>
    <row r="5" spans="1:45" ht="186.75" customHeight="1">
      <c r="A5" s="1385"/>
      <c r="B5" s="1385"/>
      <c r="C5" s="1385"/>
      <c r="D5" s="1385"/>
      <c r="E5" s="1385"/>
      <c r="F5" s="1385"/>
      <c r="G5" s="1385"/>
      <c r="H5" s="1385"/>
      <c r="I5" s="1385"/>
      <c r="J5" s="1385"/>
      <c r="K5" s="1385"/>
      <c r="L5" s="1385"/>
      <c r="M5" s="1385"/>
      <c r="N5" s="1385"/>
      <c r="AF5" s="1387"/>
      <c r="AG5" s="1387"/>
      <c r="AH5" s="1387"/>
      <c r="AI5" s="1387"/>
      <c r="AJ5" s="1387"/>
      <c r="AK5" s="1387"/>
      <c r="AL5" s="1387"/>
      <c r="AM5" s="1387"/>
      <c r="AN5" s="1387"/>
      <c r="AO5" s="1387"/>
      <c r="AP5" s="1387"/>
      <c r="AQ5" s="1387"/>
      <c r="AR5" s="1387"/>
      <c r="AS5" s="1387"/>
    </row>
    <row r="6" spans="1:45" ht="408.75" customHeight="1">
      <c r="A6" s="1385"/>
      <c r="B6" s="1385"/>
      <c r="C6" s="1385"/>
      <c r="D6" s="1385"/>
      <c r="E6" s="1385"/>
      <c r="F6" s="1385"/>
      <c r="G6" s="1385"/>
      <c r="H6" s="1385"/>
      <c r="I6" s="1385"/>
      <c r="J6" s="1385"/>
      <c r="K6" s="1385"/>
      <c r="L6" s="1385"/>
      <c r="M6" s="1385"/>
      <c r="N6" s="1385"/>
      <c r="AF6" s="1387"/>
      <c r="AG6" s="1387"/>
      <c r="AH6" s="1387"/>
      <c r="AI6" s="1387"/>
      <c r="AJ6" s="1387"/>
      <c r="AK6" s="1387"/>
      <c r="AL6" s="1387"/>
      <c r="AM6" s="1387"/>
      <c r="AN6" s="1387"/>
      <c r="AO6" s="1387"/>
      <c r="AP6" s="1387"/>
      <c r="AQ6" s="1387"/>
      <c r="AR6" s="1387"/>
      <c r="AS6" s="1387"/>
    </row>
    <row r="7" spans="1:45" ht="408.75" customHeight="1">
      <c r="A7" s="1385"/>
      <c r="B7" s="1385"/>
      <c r="C7" s="1385"/>
      <c r="D7" s="1385"/>
      <c r="E7" s="1385"/>
      <c r="F7" s="1385"/>
      <c r="G7" s="1385"/>
      <c r="H7" s="1385"/>
      <c r="I7" s="1385"/>
      <c r="J7" s="1385"/>
      <c r="K7" s="1385"/>
      <c r="L7" s="1385"/>
      <c r="M7" s="1385"/>
      <c r="N7" s="1385"/>
      <c r="AF7" s="1387"/>
      <c r="AG7" s="1387"/>
      <c r="AH7" s="1387"/>
      <c r="AI7" s="1387"/>
      <c r="AJ7" s="1387"/>
      <c r="AK7" s="1387"/>
      <c r="AL7" s="1387"/>
      <c r="AM7" s="1387"/>
      <c r="AN7" s="1387"/>
      <c r="AO7" s="1387"/>
      <c r="AP7" s="1387"/>
      <c r="AQ7" s="1387"/>
      <c r="AR7" s="1387"/>
      <c r="AS7" s="1387"/>
    </row>
    <row r="8" spans="1:45" ht="409.5" customHeight="1">
      <c r="A8" s="1385"/>
      <c r="B8" s="1385"/>
      <c r="C8" s="1385"/>
      <c r="D8" s="1385"/>
      <c r="E8" s="1385"/>
      <c r="F8" s="1385"/>
      <c r="G8" s="1385"/>
      <c r="H8" s="1385"/>
      <c r="I8" s="1385"/>
      <c r="J8" s="1385"/>
      <c r="K8" s="1385"/>
      <c r="L8" s="1385"/>
      <c r="M8" s="1385"/>
      <c r="N8" s="1385"/>
      <c r="AF8" s="1387"/>
      <c r="AG8" s="1387"/>
      <c r="AH8" s="1387"/>
      <c r="AI8" s="1387"/>
      <c r="AJ8" s="1387"/>
      <c r="AK8" s="1387"/>
      <c r="AL8" s="1387"/>
      <c r="AM8" s="1387"/>
      <c r="AN8" s="1387"/>
      <c r="AO8" s="1387"/>
      <c r="AP8" s="1387"/>
      <c r="AQ8" s="1387"/>
      <c r="AR8" s="1387"/>
      <c r="AS8" s="1387"/>
    </row>
    <row r="9" spans="1:45" ht="409.5" customHeight="1">
      <c r="A9" s="1385"/>
      <c r="B9" s="1385"/>
      <c r="C9" s="1385"/>
      <c r="D9" s="1385"/>
      <c r="E9" s="1385"/>
      <c r="F9" s="1385"/>
      <c r="G9" s="1385"/>
      <c r="H9" s="1385"/>
      <c r="I9" s="1385"/>
      <c r="J9" s="1385"/>
      <c r="K9" s="1385"/>
      <c r="L9" s="1385"/>
      <c r="M9" s="1385"/>
      <c r="N9" s="1385"/>
      <c r="AF9" s="1387"/>
      <c r="AG9" s="1387"/>
      <c r="AH9" s="1387"/>
      <c r="AI9" s="1387"/>
      <c r="AJ9" s="1387"/>
      <c r="AK9" s="1387"/>
      <c r="AL9" s="1387"/>
      <c r="AM9" s="1387"/>
      <c r="AN9" s="1387"/>
      <c r="AO9" s="1387"/>
      <c r="AP9" s="1387"/>
      <c r="AQ9" s="1387"/>
      <c r="AR9" s="1387"/>
      <c r="AS9" s="1387"/>
    </row>
    <row r="10" spans="1:45" ht="322.5" customHeight="1">
      <c r="A10" s="1385"/>
      <c r="B10" s="1385"/>
      <c r="C10" s="1385"/>
      <c r="D10" s="1385"/>
      <c r="E10" s="1385"/>
      <c r="F10" s="1385"/>
      <c r="G10" s="1385"/>
      <c r="H10" s="1385"/>
      <c r="I10" s="1385"/>
      <c r="J10" s="1385"/>
      <c r="K10" s="1385"/>
      <c r="L10" s="1385"/>
      <c r="M10" s="1385"/>
      <c r="N10" s="1385"/>
      <c r="AF10" s="1387"/>
      <c r="AG10" s="1387"/>
      <c r="AH10" s="1387"/>
      <c r="AI10" s="1387"/>
      <c r="AJ10" s="1387"/>
      <c r="AK10" s="1387"/>
      <c r="AL10" s="1387"/>
      <c r="AM10" s="1387"/>
      <c r="AN10" s="1387"/>
      <c r="AO10" s="1387"/>
      <c r="AP10" s="1387"/>
      <c r="AQ10" s="1387"/>
      <c r="AR10" s="1387"/>
      <c r="AS10" s="1387"/>
    </row>
    <row r="11" spans="1:45" ht="211.5" customHeight="1">
      <c r="A11" s="1385"/>
      <c r="B11" s="1385"/>
      <c r="C11" s="1385"/>
      <c r="D11" s="1385"/>
      <c r="E11" s="1385"/>
      <c r="F11" s="1385"/>
      <c r="G11" s="1385"/>
      <c r="H11" s="1385"/>
      <c r="I11" s="1385"/>
      <c r="J11" s="1385"/>
      <c r="K11" s="1385"/>
      <c r="L11" s="1385"/>
      <c r="M11" s="1385"/>
      <c r="N11" s="1385"/>
      <c r="AF11" s="1387"/>
      <c r="AG11" s="1387"/>
      <c r="AH11" s="1387"/>
      <c r="AI11" s="1387"/>
      <c r="AJ11" s="1387"/>
      <c r="AK11" s="1387"/>
      <c r="AL11" s="1387"/>
      <c r="AM11" s="1387"/>
      <c r="AN11" s="1387"/>
      <c r="AO11" s="1387"/>
      <c r="AP11" s="1387"/>
      <c r="AQ11" s="1387"/>
      <c r="AR11" s="1387"/>
      <c r="AS11" s="1387"/>
    </row>
    <row r="12" spans="1:45" ht="211.5" customHeight="1">
      <c r="A12" s="1385"/>
      <c r="B12" s="1385"/>
      <c r="C12" s="1385"/>
      <c r="D12" s="1385"/>
      <c r="E12" s="1385"/>
      <c r="F12" s="1385"/>
      <c r="G12" s="1385"/>
      <c r="H12" s="1385"/>
      <c r="I12" s="1385"/>
      <c r="J12" s="1385"/>
      <c r="K12" s="1385"/>
      <c r="L12" s="1385"/>
      <c r="M12" s="1385"/>
      <c r="N12" s="1385"/>
      <c r="AF12" s="1387"/>
      <c r="AG12" s="1387"/>
      <c r="AH12" s="1387"/>
      <c r="AI12" s="1387"/>
      <c r="AJ12" s="1387"/>
      <c r="AK12" s="1387"/>
      <c r="AL12" s="1387"/>
      <c r="AM12" s="1387"/>
      <c r="AN12" s="1387"/>
      <c r="AO12" s="1387"/>
      <c r="AP12" s="1387"/>
      <c r="AQ12" s="1387"/>
      <c r="AR12" s="1387"/>
      <c r="AS12" s="1387"/>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U26" sqref="U26"/>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S41"/>
  <sheetViews>
    <sheetView showGridLines="0" view="pageBreakPreview" zoomScale="55" zoomScaleNormal="85" zoomScaleSheetLayoutView="55" workbookViewId="0">
      <selection activeCell="O26" sqref="O26"/>
    </sheetView>
  </sheetViews>
  <sheetFormatPr baseColWidth="10" defaultColWidth="11.42578125" defaultRowHeight="20.25"/>
  <cols>
    <col min="1" max="1" width="20.5703125" style="253" customWidth="1"/>
    <col min="2" max="2" width="18.5703125" style="253" customWidth="1"/>
    <col min="3" max="4" width="33.7109375" style="253" customWidth="1"/>
    <col min="5" max="5" width="14.7109375" style="253" customWidth="1"/>
    <col min="6" max="6" width="22.5703125" style="253" customWidth="1"/>
    <col min="7" max="7" width="21.28515625" style="253" customWidth="1"/>
    <col min="8" max="9" width="25.7109375" style="253" customWidth="1"/>
    <col min="10" max="10" width="14.7109375" style="253" customWidth="1"/>
    <col min="11" max="11" width="25.5703125" style="282" customWidth="1"/>
    <col min="12" max="12" width="15.5703125" style="253" customWidth="1"/>
    <col min="13" max="13" width="18.5703125" style="521" customWidth="1"/>
    <col min="14" max="14" width="41" style="263" customWidth="1"/>
    <col min="15" max="15" width="38" style="522" customWidth="1"/>
    <col min="16" max="16" width="17.85546875" style="263" customWidth="1"/>
    <col min="17" max="17" width="13.140625" style="263" bestFit="1" customWidth="1"/>
    <col min="18" max="19" width="11.42578125" style="263"/>
    <col min="20" max="16384" width="11.42578125" style="253"/>
  </cols>
  <sheetData>
    <row r="4" spans="1:13" ht="32.25" customHeight="1"/>
    <row r="5" spans="1:13" ht="36.75" customHeight="1">
      <c r="K5" s="1134"/>
      <c r="L5" s="942"/>
      <c r="M5" s="524"/>
    </row>
    <row r="6" spans="1:13" ht="30" customHeight="1">
      <c r="A6" s="1576" t="s">
        <v>952</v>
      </c>
      <c r="B6" s="1576"/>
      <c r="C6" s="1576"/>
      <c r="D6" s="1576"/>
      <c r="E6" s="1576"/>
      <c r="F6" s="1576"/>
      <c r="G6" s="1576"/>
      <c r="H6" s="1576"/>
      <c r="I6" s="1576"/>
      <c r="J6" s="1576"/>
      <c r="K6" s="1134"/>
      <c r="L6" s="942"/>
      <c r="M6" s="525"/>
    </row>
    <row r="7" spans="1:13" ht="30">
      <c r="A7" s="1576"/>
      <c r="B7" s="1576"/>
      <c r="C7" s="1576"/>
      <c r="D7" s="1576"/>
      <c r="E7" s="1576"/>
      <c r="F7" s="1576"/>
      <c r="G7" s="1576"/>
      <c r="H7" s="1576"/>
      <c r="I7" s="1576"/>
      <c r="J7" s="1576"/>
      <c r="K7" s="1134"/>
      <c r="L7" s="942"/>
      <c r="M7" s="525"/>
    </row>
    <row r="8" spans="1:13" ht="30">
      <c r="A8" s="1576"/>
      <c r="B8" s="1576"/>
      <c r="C8" s="1576"/>
      <c r="D8" s="1576"/>
      <c r="E8" s="1576"/>
      <c r="F8" s="1576"/>
      <c r="G8" s="1576"/>
      <c r="H8" s="1576"/>
      <c r="I8" s="1576"/>
      <c r="J8" s="1576"/>
      <c r="K8" s="1134"/>
      <c r="L8" s="942"/>
      <c r="M8" s="526"/>
    </row>
    <row r="9" spans="1:13" ht="30">
      <c r="A9" s="1576"/>
      <c r="B9" s="1576"/>
      <c r="C9" s="1576"/>
      <c r="D9" s="1576"/>
      <c r="E9" s="1576"/>
      <c r="F9" s="1576"/>
      <c r="G9" s="1576"/>
      <c r="H9" s="1576"/>
      <c r="I9" s="1576"/>
      <c r="J9" s="1576"/>
      <c r="K9" s="1134"/>
      <c r="L9" s="942"/>
      <c r="M9" s="525"/>
    </row>
    <row r="10" spans="1:13" ht="30">
      <c r="A10" s="1576"/>
      <c r="B10" s="1576"/>
      <c r="C10" s="1576"/>
      <c r="D10" s="1576"/>
      <c r="E10" s="1576"/>
      <c r="F10" s="1576"/>
      <c r="G10" s="1576"/>
      <c r="H10" s="1576"/>
      <c r="I10" s="1576"/>
      <c r="J10" s="1576"/>
      <c r="K10" s="1134"/>
      <c r="L10" s="942"/>
      <c r="M10" s="263"/>
    </row>
    <row r="11" spans="1:13" ht="30">
      <c r="A11" s="1576"/>
      <c r="B11" s="1576"/>
      <c r="C11" s="1576"/>
      <c r="D11" s="1576"/>
      <c r="E11" s="1576"/>
      <c r="F11" s="1576"/>
      <c r="G11" s="1576"/>
      <c r="H11" s="1576"/>
      <c r="I11" s="1576"/>
      <c r="J11" s="1576"/>
      <c r="K11" s="1134"/>
      <c r="L11" s="527"/>
      <c r="M11" s="527"/>
    </row>
    <row r="12" spans="1:13" ht="20.25" customHeight="1">
      <c r="A12" s="1576"/>
      <c r="B12" s="1576"/>
      <c r="C12" s="1576"/>
      <c r="D12" s="1576"/>
      <c r="E12" s="1576"/>
      <c r="F12" s="1576"/>
      <c r="G12" s="1576"/>
      <c r="H12" s="1576"/>
      <c r="I12" s="1576"/>
      <c r="J12" s="1576"/>
      <c r="M12" s="525"/>
    </row>
    <row r="13" spans="1:13" ht="20.25" customHeight="1">
      <c r="A13" s="1576"/>
      <c r="B13" s="1576"/>
      <c r="C13" s="1576"/>
      <c r="D13" s="1576"/>
      <c r="E13" s="1576"/>
      <c r="F13" s="1576"/>
      <c r="G13" s="1576"/>
      <c r="H13" s="1576"/>
      <c r="I13" s="1576"/>
      <c r="J13" s="1576"/>
      <c r="M13" s="525"/>
    </row>
    <row r="14" spans="1:13">
      <c r="A14" s="1576"/>
      <c r="B14" s="1576"/>
      <c r="C14" s="1576"/>
      <c r="D14" s="1576"/>
      <c r="E14" s="1576"/>
      <c r="F14" s="1576"/>
      <c r="G14" s="1576"/>
      <c r="H14" s="1576"/>
      <c r="I14" s="1576"/>
      <c r="J14" s="1576"/>
      <c r="M14" s="523"/>
    </row>
    <row r="15" spans="1:13" ht="30">
      <c r="A15" s="1576"/>
      <c r="B15" s="1576"/>
      <c r="C15" s="1576"/>
      <c r="D15" s="1576"/>
      <c r="E15" s="1576"/>
      <c r="F15" s="1576"/>
      <c r="G15" s="1576"/>
      <c r="H15" s="1576"/>
      <c r="I15" s="1576"/>
      <c r="J15" s="1576"/>
      <c r="K15" s="1134"/>
      <c r="L15" s="942"/>
    </row>
    <row r="16" spans="1:13" ht="30">
      <c r="A16" s="1576"/>
      <c r="B16" s="1576"/>
      <c r="C16" s="1576"/>
      <c r="D16" s="1576"/>
      <c r="E16" s="1576"/>
      <c r="F16" s="1576"/>
      <c r="G16" s="1576"/>
      <c r="H16" s="1576"/>
      <c r="I16" s="1576"/>
      <c r="J16" s="1576"/>
      <c r="K16" s="1134"/>
      <c r="L16" s="942"/>
    </row>
    <row r="17" spans="1:15" ht="30">
      <c r="A17" s="1576"/>
      <c r="B17" s="1576"/>
      <c r="C17" s="1576"/>
      <c r="D17" s="1576"/>
      <c r="E17" s="1576"/>
      <c r="F17" s="1576"/>
      <c r="G17" s="1576"/>
      <c r="H17" s="1576"/>
      <c r="I17" s="1576"/>
      <c r="J17" s="1576"/>
      <c r="K17" s="1134"/>
      <c r="L17" s="942"/>
    </row>
    <row r="18" spans="1:15" ht="30">
      <c r="A18" s="1576"/>
      <c r="B18" s="1576"/>
      <c r="C18" s="1576"/>
      <c r="D18" s="1576"/>
      <c r="E18" s="1576"/>
      <c r="F18" s="1576"/>
      <c r="G18" s="1576"/>
      <c r="H18" s="1576"/>
      <c r="I18" s="1576"/>
      <c r="J18" s="1576"/>
      <c r="K18" s="1134"/>
      <c r="L18" s="942"/>
    </row>
    <row r="19" spans="1:15" ht="30">
      <c r="A19" s="1576"/>
      <c r="B19" s="1576"/>
      <c r="C19" s="1576"/>
      <c r="D19" s="1576"/>
      <c r="E19" s="1576"/>
      <c r="F19" s="1576"/>
      <c r="G19" s="1576"/>
      <c r="H19" s="1576"/>
      <c r="I19" s="1576"/>
      <c r="J19" s="1576"/>
      <c r="K19" s="1134"/>
      <c r="L19" s="942"/>
      <c r="M19" s="525"/>
    </row>
    <row r="20" spans="1:15" ht="30">
      <c r="A20" s="1576"/>
      <c r="B20" s="1576"/>
      <c r="C20" s="1576"/>
      <c r="D20" s="1576"/>
      <c r="E20" s="1576"/>
      <c r="F20" s="1576"/>
      <c r="G20" s="1576"/>
      <c r="H20" s="1576"/>
      <c r="I20" s="1576"/>
      <c r="J20" s="1576"/>
      <c r="K20" s="1134"/>
      <c r="L20" s="942"/>
      <c r="M20" s="528"/>
      <c r="N20" s="529"/>
    </row>
    <row r="21" spans="1:15" ht="30">
      <c r="A21" s="1576"/>
      <c r="B21" s="1576"/>
      <c r="C21" s="1576"/>
      <c r="D21" s="1576"/>
      <c r="E21" s="1576"/>
      <c r="F21" s="1576"/>
      <c r="G21" s="1576"/>
      <c r="H21" s="1576"/>
      <c r="I21" s="1576"/>
      <c r="J21" s="1576"/>
      <c r="K21" s="1134"/>
      <c r="L21" s="942"/>
      <c r="M21" s="528"/>
      <c r="N21" s="529"/>
    </row>
    <row r="22" spans="1:15">
      <c r="A22" s="1576"/>
      <c r="B22" s="1576"/>
      <c r="C22" s="1576"/>
      <c r="D22" s="1576"/>
      <c r="E22" s="1576"/>
      <c r="F22" s="1576"/>
      <c r="G22" s="1576"/>
      <c r="H22" s="1576"/>
      <c r="I22" s="1576"/>
      <c r="J22" s="1576"/>
    </row>
    <row r="23" spans="1:15">
      <c r="A23" s="1576"/>
      <c r="B23" s="1576"/>
      <c r="C23" s="1576"/>
      <c r="D23" s="1576"/>
      <c r="E23" s="1576"/>
      <c r="F23" s="1576"/>
      <c r="G23" s="1576"/>
      <c r="H23" s="1576"/>
      <c r="I23" s="1576"/>
      <c r="J23" s="1576"/>
    </row>
    <row r="24" spans="1:15">
      <c r="A24" s="1576"/>
      <c r="B24" s="1576"/>
      <c r="C24" s="1576"/>
      <c r="D24" s="1576"/>
      <c r="E24" s="1576"/>
      <c r="F24" s="1576"/>
      <c r="G24" s="1576"/>
      <c r="H24" s="1576"/>
      <c r="I24" s="1576"/>
      <c r="J24" s="1576"/>
    </row>
    <row r="25" spans="1:15">
      <c r="A25" s="1576"/>
      <c r="B25" s="1576"/>
      <c r="C25" s="1576"/>
      <c r="D25" s="1576"/>
      <c r="E25" s="1576"/>
      <c r="F25" s="1576"/>
      <c r="G25" s="1576"/>
      <c r="H25" s="1576"/>
      <c r="I25" s="1576"/>
      <c r="J25" s="1576"/>
    </row>
    <row r="26" spans="1:15">
      <c r="A26" s="1576"/>
      <c r="B26" s="1576"/>
      <c r="C26" s="1576"/>
      <c r="D26" s="1576"/>
      <c r="E26" s="1576"/>
      <c r="F26" s="1576"/>
      <c r="G26" s="1576"/>
      <c r="H26" s="1576"/>
      <c r="I26" s="1576"/>
      <c r="J26" s="1576"/>
    </row>
    <row r="27" spans="1:15">
      <c r="A27" s="1576"/>
      <c r="B27" s="1576"/>
      <c r="C27" s="1576"/>
      <c r="D27" s="1576"/>
      <c r="E27" s="1576"/>
      <c r="F27" s="1576"/>
      <c r="G27" s="1576"/>
      <c r="H27" s="1576"/>
      <c r="I27" s="1576"/>
      <c r="J27" s="1576"/>
    </row>
    <row r="28" spans="1:15">
      <c r="A28" s="1576"/>
      <c r="B28" s="1576"/>
      <c r="C28" s="1576"/>
      <c r="D28" s="1576"/>
      <c r="E28" s="1576"/>
      <c r="F28" s="1576"/>
      <c r="G28" s="1576"/>
      <c r="H28" s="1576"/>
      <c r="I28" s="1576"/>
      <c r="J28" s="1576"/>
      <c r="K28" s="1200"/>
    </row>
    <row r="29" spans="1:15">
      <c r="A29" s="1576"/>
      <c r="B29" s="1576"/>
      <c r="C29" s="1576"/>
      <c r="D29" s="1576"/>
      <c r="E29" s="1576"/>
      <c r="F29" s="1576"/>
      <c r="G29" s="1576"/>
      <c r="H29" s="1576"/>
      <c r="I29" s="1576"/>
      <c r="J29" s="1576"/>
      <c r="K29" s="1200"/>
    </row>
    <row r="30" spans="1:15">
      <c r="A30" s="1576"/>
      <c r="B30" s="1576"/>
      <c r="C30" s="1576"/>
      <c r="D30" s="1576"/>
      <c r="E30" s="1576"/>
      <c r="F30" s="1576"/>
      <c r="G30" s="1576"/>
      <c r="H30" s="1576"/>
      <c r="I30" s="1576"/>
      <c r="J30" s="1576"/>
      <c r="K30" s="283"/>
      <c r="N30" s="521"/>
      <c r="O30" s="521"/>
    </row>
    <row r="31" spans="1:15">
      <c r="A31" s="1576"/>
      <c r="B31" s="1576"/>
      <c r="C31" s="1576"/>
      <c r="D31" s="1576"/>
      <c r="E31" s="1576"/>
      <c r="F31" s="1576"/>
      <c r="G31" s="1576"/>
      <c r="H31" s="1576"/>
      <c r="I31" s="1576"/>
      <c r="J31" s="1576"/>
      <c r="M31" s="1135"/>
      <c r="N31" s="527"/>
    </row>
    <row r="32" spans="1:15">
      <c r="A32" s="1576"/>
      <c r="B32" s="1576"/>
      <c r="C32" s="1576"/>
      <c r="D32" s="1576"/>
      <c r="E32" s="1576"/>
      <c r="F32" s="1576"/>
      <c r="G32" s="1576"/>
      <c r="H32" s="1576"/>
      <c r="I32" s="1576"/>
      <c r="J32" s="1576"/>
      <c r="K32" s="391"/>
      <c r="M32" s="1135"/>
      <c r="N32" s="527"/>
    </row>
    <row r="33" spans="1:14" ht="30">
      <c r="A33" s="1576"/>
      <c r="B33" s="1576"/>
      <c r="C33" s="1576"/>
      <c r="D33" s="1576"/>
      <c r="E33" s="1576"/>
      <c r="F33" s="1576"/>
      <c r="G33" s="1576"/>
      <c r="H33" s="1576"/>
      <c r="I33" s="1576"/>
      <c r="J33" s="1576"/>
      <c r="M33" s="1134"/>
      <c r="N33" s="527"/>
    </row>
    <row r="34" spans="1:14">
      <c r="A34" s="1576"/>
      <c r="B34" s="1576"/>
      <c r="C34" s="1576"/>
      <c r="D34" s="1576"/>
      <c r="E34" s="1576"/>
      <c r="F34" s="1576"/>
      <c r="G34" s="1576"/>
      <c r="H34" s="1576"/>
      <c r="I34" s="1576"/>
      <c r="J34" s="1576"/>
    </row>
    <row r="35" spans="1:14">
      <c r="A35" s="1576"/>
      <c r="B35" s="1576"/>
      <c r="C35" s="1576"/>
      <c r="D35" s="1576"/>
      <c r="E35" s="1576"/>
      <c r="F35" s="1576"/>
      <c r="G35" s="1576"/>
      <c r="H35" s="1576"/>
      <c r="I35" s="1576"/>
      <c r="J35" s="1576"/>
      <c r="M35" s="525"/>
    </row>
    <row r="36" spans="1:14">
      <c r="A36" s="1576"/>
      <c r="B36" s="1576"/>
      <c r="C36" s="1576"/>
      <c r="D36" s="1576"/>
      <c r="E36" s="1576"/>
      <c r="F36" s="1576"/>
      <c r="G36" s="1576"/>
      <c r="H36" s="1576"/>
      <c r="I36" s="1576"/>
      <c r="J36" s="1576"/>
      <c r="M36" s="525"/>
    </row>
    <row r="37" spans="1:14">
      <c r="A37" s="1576"/>
      <c r="B37" s="1576"/>
      <c r="C37" s="1576"/>
      <c r="D37" s="1576"/>
      <c r="E37" s="1576"/>
      <c r="F37" s="1576"/>
      <c r="G37" s="1576"/>
      <c r="H37" s="1576"/>
      <c r="I37" s="1576"/>
      <c r="J37" s="1576"/>
      <c r="M37" s="525"/>
    </row>
    <row r="38" spans="1:14">
      <c r="A38" s="1576"/>
      <c r="B38" s="1576"/>
      <c r="C38" s="1576"/>
      <c r="D38" s="1576"/>
      <c r="E38" s="1576"/>
      <c r="F38" s="1576"/>
      <c r="G38" s="1576"/>
      <c r="H38" s="1576"/>
      <c r="I38" s="1576"/>
      <c r="J38" s="1576"/>
      <c r="M38" s="525"/>
    </row>
    <row r="39" spans="1:14">
      <c r="A39" s="1576"/>
      <c r="B39" s="1576"/>
      <c r="C39" s="1576"/>
      <c r="D39" s="1576"/>
      <c r="E39" s="1576"/>
      <c r="F39" s="1576"/>
      <c r="G39" s="1576"/>
      <c r="H39" s="1576"/>
      <c r="I39" s="1576"/>
      <c r="J39" s="1576"/>
    </row>
    <row r="40" spans="1:14">
      <c r="A40" s="1576"/>
      <c r="B40" s="1576"/>
      <c r="C40" s="1576"/>
      <c r="D40" s="1576"/>
      <c r="E40" s="1576"/>
      <c r="F40" s="1576"/>
      <c r="G40" s="1576"/>
      <c r="H40" s="1576"/>
      <c r="I40" s="1576"/>
      <c r="J40" s="1576"/>
    </row>
    <row r="41" spans="1:14">
      <c r="A41" s="1576"/>
      <c r="B41" s="1576"/>
      <c r="C41" s="1576"/>
      <c r="D41" s="1576"/>
      <c r="E41" s="1576"/>
      <c r="F41" s="1576"/>
      <c r="G41" s="1576"/>
      <c r="H41" s="1576"/>
      <c r="I41" s="1576"/>
      <c r="J41" s="1576"/>
    </row>
  </sheetData>
  <mergeCells count="1">
    <mergeCell ref="A6:J41"/>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7"/>
  <sheetViews>
    <sheetView showGridLines="0" view="pageBreakPreview" zoomScale="70" zoomScaleNormal="100" zoomScaleSheetLayoutView="70" workbookViewId="0">
      <selection activeCell="S16" sqref="S16"/>
    </sheetView>
  </sheetViews>
  <sheetFormatPr baseColWidth="10" defaultColWidth="11.42578125" defaultRowHeight="14.25"/>
  <cols>
    <col min="1" max="1" width="21.28515625" style="253" customWidth="1"/>
    <col min="2" max="2" width="21.28515625" style="266" customWidth="1"/>
    <col min="3" max="3" width="25.140625" style="266" customWidth="1"/>
    <col min="4" max="4" width="20.42578125" style="266" customWidth="1"/>
    <col min="5" max="5" width="25.85546875" style="266" customWidth="1"/>
    <col min="6" max="6" width="27.140625" style="266" customWidth="1"/>
    <col min="7" max="7" width="18.28515625" style="253" customWidth="1"/>
    <col min="8" max="9" width="23.42578125" style="253" customWidth="1"/>
    <col min="10" max="10" width="19.5703125" style="253" customWidth="1"/>
    <col min="11" max="11" width="3.7109375" style="253" customWidth="1"/>
    <col min="12" max="16384" width="11.42578125" style="253"/>
  </cols>
  <sheetData>
    <row r="1" spans="1:11" s="437" customFormat="1" ht="74.25" customHeight="1">
      <c r="A1" s="1577" t="s">
        <v>831</v>
      </c>
      <c r="B1" s="1578"/>
      <c r="C1" s="1578"/>
      <c r="D1" s="1578"/>
      <c r="E1" s="1578"/>
      <c r="F1" s="1578"/>
      <c r="G1" s="1578"/>
      <c r="H1" s="1578"/>
      <c r="I1" s="1578"/>
      <c r="J1" s="1579"/>
    </row>
    <row r="2" spans="1:11" s="437" customFormat="1" ht="30" customHeight="1">
      <c r="A2" s="1580" t="str">
        <f>+'Resumen '!O2</f>
        <v>Período:  Diciembre 2007 - Marzo 2025</v>
      </c>
      <c r="B2" s="1581"/>
      <c r="C2" s="1581"/>
      <c r="D2" s="1581"/>
      <c r="E2" s="1581"/>
      <c r="F2" s="1581"/>
      <c r="G2" s="1581"/>
      <c r="H2" s="1581"/>
      <c r="I2" s="1581"/>
      <c r="J2" s="1582"/>
    </row>
    <row r="3" spans="1:11" ht="9.75" customHeight="1">
      <c r="A3" s="338"/>
      <c r="B3" s="338"/>
      <c r="C3" s="338"/>
      <c r="D3" s="338"/>
      <c r="E3" s="338"/>
      <c r="F3" s="338"/>
      <c r="G3" s="338"/>
      <c r="H3" s="338"/>
      <c r="I3" s="338"/>
      <c r="J3" s="338"/>
    </row>
    <row r="4" spans="1:11" ht="45" customHeight="1">
      <c r="A4" s="530" t="s">
        <v>413</v>
      </c>
      <c r="B4" s="531" t="s">
        <v>832</v>
      </c>
      <c r="C4" s="531" t="s">
        <v>833</v>
      </c>
      <c r="D4" s="532" t="s">
        <v>834</v>
      </c>
      <c r="E4" s="531" t="s">
        <v>835</v>
      </c>
      <c r="F4" s="533" t="s">
        <v>836</v>
      </c>
    </row>
    <row r="5" spans="1:11" ht="17.25" customHeight="1">
      <c r="A5" s="534">
        <v>2007</v>
      </c>
      <c r="B5" s="1207">
        <v>8459</v>
      </c>
      <c r="C5" s="1207">
        <v>85</v>
      </c>
      <c r="D5" s="1208">
        <f>+C5+B5</f>
        <v>8544</v>
      </c>
      <c r="E5" s="1005">
        <f t="shared" ref="E5:E15" si="0">B5/D5</f>
        <v>0.99005149812734083</v>
      </c>
      <c r="F5" s="1006">
        <f>C5/D5</f>
        <v>9.948501872659176E-3</v>
      </c>
    </row>
    <row r="6" spans="1:11" ht="17.25" customHeight="1">
      <c r="A6" s="535">
        <v>2008</v>
      </c>
      <c r="B6" s="1207">
        <v>10873</v>
      </c>
      <c r="C6" s="1207">
        <v>104</v>
      </c>
      <c r="D6" s="1208">
        <f t="shared" ref="D6:D23" si="1">+C6+B6</f>
        <v>10977</v>
      </c>
      <c r="E6" s="1005">
        <f t="shared" si="0"/>
        <v>0.99052564452947067</v>
      </c>
      <c r="F6" s="1006">
        <f>C6/D6</f>
        <v>9.4743554705292877E-3</v>
      </c>
    </row>
    <row r="7" spans="1:11" ht="17.25" customHeight="1">
      <c r="A7" s="534">
        <v>2009</v>
      </c>
      <c r="B7" s="1207">
        <v>14386</v>
      </c>
      <c r="C7" s="1207">
        <v>297</v>
      </c>
      <c r="D7" s="1208">
        <f t="shared" si="1"/>
        <v>14683</v>
      </c>
      <c r="E7" s="1005">
        <f t="shared" si="0"/>
        <v>0.97977252605053466</v>
      </c>
      <c r="F7" s="1006">
        <f>C7/D7</f>
        <v>2.0227473949465367E-2</v>
      </c>
    </row>
    <row r="8" spans="1:11" ht="17.25" customHeight="1">
      <c r="A8" s="535">
        <v>2010</v>
      </c>
      <c r="B8" s="1207">
        <v>17051</v>
      </c>
      <c r="C8" s="1207">
        <v>405</v>
      </c>
      <c r="D8" s="1208">
        <f t="shared" si="1"/>
        <v>17456</v>
      </c>
      <c r="E8" s="1005">
        <f t="shared" si="0"/>
        <v>0.97679880843263056</v>
      </c>
      <c r="F8" s="1006">
        <f>C8/D8</f>
        <v>2.3201191567369387E-2</v>
      </c>
    </row>
    <row r="9" spans="1:11" ht="17.25" customHeight="1">
      <c r="A9" s="535">
        <v>2011</v>
      </c>
      <c r="B9" s="1207">
        <v>22120</v>
      </c>
      <c r="C9" s="1207">
        <v>477</v>
      </c>
      <c r="D9" s="1208">
        <f t="shared" si="1"/>
        <v>22597</v>
      </c>
      <c r="E9" s="1005">
        <f t="shared" si="0"/>
        <v>0.97889100323051736</v>
      </c>
      <c r="F9" s="1006">
        <f>C9/D9</f>
        <v>2.1108996769482673E-2</v>
      </c>
    </row>
    <row r="10" spans="1:11" ht="17.25" customHeight="1">
      <c r="A10" s="535" t="s">
        <v>469</v>
      </c>
      <c r="B10" s="1207">
        <v>26233</v>
      </c>
      <c r="C10" s="1207">
        <v>455</v>
      </c>
      <c r="D10" s="1208">
        <f t="shared" si="1"/>
        <v>26688</v>
      </c>
      <c r="E10" s="1005">
        <f t="shared" si="0"/>
        <v>0.982951139088729</v>
      </c>
      <c r="F10" s="1006">
        <f t="shared" ref="F10:F15" si="2">C10/D10</f>
        <v>1.7048860911270985E-2</v>
      </c>
    </row>
    <row r="11" spans="1:11" ht="17.25" customHeight="1">
      <c r="A11" s="535" t="s">
        <v>470</v>
      </c>
      <c r="B11" s="1207">
        <v>28246</v>
      </c>
      <c r="C11" s="1207">
        <v>389</v>
      </c>
      <c r="D11" s="1208">
        <f t="shared" si="1"/>
        <v>28635</v>
      </c>
      <c r="E11" s="1005">
        <f t="shared" si="0"/>
        <v>0.98641522612187882</v>
      </c>
      <c r="F11" s="1006">
        <f t="shared" si="2"/>
        <v>1.358477387812118E-2</v>
      </c>
    </row>
    <row r="12" spans="1:11" ht="17.25" customHeight="1">
      <c r="A12" s="535" t="s">
        <v>471</v>
      </c>
      <c r="B12" s="1207">
        <v>30630</v>
      </c>
      <c r="C12" s="1207">
        <v>402</v>
      </c>
      <c r="D12" s="1208">
        <f t="shared" si="1"/>
        <v>31032</v>
      </c>
      <c r="E12" s="1005">
        <f t="shared" si="0"/>
        <v>0.98704563031709203</v>
      </c>
      <c r="F12" s="1006">
        <f t="shared" si="2"/>
        <v>1.2954369682907967E-2</v>
      </c>
    </row>
    <row r="13" spans="1:11" ht="17.25" customHeight="1">
      <c r="A13" s="536" t="s">
        <v>472</v>
      </c>
      <c r="B13" s="1209">
        <v>34087</v>
      </c>
      <c r="C13" s="1209">
        <v>462</v>
      </c>
      <c r="D13" s="1208">
        <f t="shared" si="1"/>
        <v>34549</v>
      </c>
      <c r="E13" s="1005">
        <f t="shared" si="0"/>
        <v>0.98662768821094682</v>
      </c>
      <c r="F13" s="1006">
        <f t="shared" si="2"/>
        <v>1.3372311789053229E-2</v>
      </c>
    </row>
    <row r="14" spans="1:11" ht="17.25" customHeight="1">
      <c r="A14" s="536" t="s">
        <v>473</v>
      </c>
      <c r="B14" s="1209">
        <v>38382</v>
      </c>
      <c r="C14" s="1209">
        <v>474</v>
      </c>
      <c r="D14" s="1208">
        <f t="shared" si="1"/>
        <v>38856</v>
      </c>
      <c r="E14" s="1005">
        <f t="shared" si="0"/>
        <v>0.98780111179740582</v>
      </c>
      <c r="F14" s="1006">
        <f t="shared" si="2"/>
        <v>1.2198888202594195E-2</v>
      </c>
      <c r="K14" s="287"/>
    </row>
    <row r="15" spans="1:11" ht="17.25" customHeight="1">
      <c r="A15" s="536" t="s">
        <v>474</v>
      </c>
      <c r="B15" s="1209">
        <v>41026</v>
      </c>
      <c r="C15" s="1209">
        <v>463</v>
      </c>
      <c r="D15" s="1208">
        <f t="shared" si="1"/>
        <v>41489</v>
      </c>
      <c r="E15" s="1005">
        <f t="shared" si="0"/>
        <v>0.98884041553182767</v>
      </c>
      <c r="F15" s="1006">
        <f t="shared" si="2"/>
        <v>1.1159584468172286E-2</v>
      </c>
    </row>
    <row r="16" spans="1:11" s="295" customFormat="1" ht="17.25" customHeight="1">
      <c r="A16" s="536" t="s">
        <v>475</v>
      </c>
      <c r="B16" s="1209">
        <v>44827</v>
      </c>
      <c r="C16" s="1209">
        <v>643</v>
      </c>
      <c r="D16" s="1208">
        <f t="shared" si="1"/>
        <v>45470</v>
      </c>
      <c r="E16" s="1005">
        <f>B16/D16</f>
        <v>0.98585880800527825</v>
      </c>
      <c r="F16" s="1006">
        <f>C16/D16</f>
        <v>1.4141191994721795E-2</v>
      </c>
      <c r="G16" s="339"/>
    </row>
    <row r="17" spans="1:11" ht="18">
      <c r="A17" s="536" t="s">
        <v>476</v>
      </c>
      <c r="B17" s="1209">
        <v>48395</v>
      </c>
      <c r="C17" s="1209">
        <v>753</v>
      </c>
      <c r="D17" s="1208">
        <f t="shared" si="1"/>
        <v>49148</v>
      </c>
      <c r="E17" s="1005">
        <f>B17/D17</f>
        <v>0.98467892894929598</v>
      </c>
      <c r="F17" s="1006">
        <f>C17/D17</f>
        <v>1.5321071050703997E-2</v>
      </c>
      <c r="G17" s="339"/>
      <c r="H17" s="295"/>
      <c r="I17" s="295"/>
      <c r="K17" s="287"/>
    </row>
    <row r="18" spans="1:11" ht="18">
      <c r="A18" s="537">
        <v>2020</v>
      </c>
      <c r="B18" s="1209">
        <v>31890</v>
      </c>
      <c r="C18" s="1209">
        <v>8255</v>
      </c>
      <c r="D18" s="1208">
        <f t="shared" si="1"/>
        <v>40145</v>
      </c>
      <c r="E18" s="1005">
        <f>B18/D18</f>
        <v>0.79437040727363306</v>
      </c>
      <c r="F18" s="1006">
        <f>C18/D18</f>
        <v>0.20562959272636691</v>
      </c>
      <c r="G18" s="339"/>
      <c r="H18" s="295"/>
      <c r="I18" s="295"/>
      <c r="K18" s="287"/>
    </row>
    <row r="19" spans="1:11" ht="18">
      <c r="A19" s="537">
        <v>2021</v>
      </c>
      <c r="B19" s="1209">
        <v>38603</v>
      </c>
      <c r="C19" s="1209">
        <v>8847</v>
      </c>
      <c r="D19" s="1208">
        <f t="shared" si="1"/>
        <v>47450</v>
      </c>
      <c r="E19" s="1005">
        <f>B19/D19</f>
        <v>0.8135511064278188</v>
      </c>
      <c r="F19" s="1006">
        <f>C19/D19</f>
        <v>0.18644889357218125</v>
      </c>
      <c r="G19" s="339"/>
      <c r="K19" s="287"/>
    </row>
    <row r="20" spans="1:11" ht="18">
      <c r="A20" s="537">
        <v>2022</v>
      </c>
      <c r="B20" s="1209">
        <v>44773</v>
      </c>
      <c r="C20" s="1209">
        <v>4822</v>
      </c>
      <c r="D20" s="1208">
        <f t="shared" si="1"/>
        <v>49595</v>
      </c>
      <c r="E20" s="1005">
        <v>0.90277245690089725</v>
      </c>
      <c r="F20" s="1006">
        <v>9.7227543099102726E-2</v>
      </c>
      <c r="G20" s="339"/>
      <c r="K20" s="287"/>
    </row>
    <row r="21" spans="1:11" ht="18">
      <c r="A21" s="1260">
        <v>2023</v>
      </c>
      <c r="B21" s="1210">
        <v>46191</v>
      </c>
      <c r="C21" s="1210">
        <v>606</v>
      </c>
      <c r="D21" s="1208">
        <f>+C21+B21</f>
        <v>46797</v>
      </c>
      <c r="E21" s="1005">
        <f>B21/D21</f>
        <v>0.98705045195204821</v>
      </c>
      <c r="F21" s="1006">
        <f>C21/D21</f>
        <v>1.2949548047951792E-2</v>
      </c>
      <c r="G21" s="339"/>
      <c r="K21" s="287"/>
    </row>
    <row r="22" spans="1:11" ht="18">
      <c r="A22" s="1260">
        <v>2024</v>
      </c>
      <c r="B22" s="1210">
        <v>49692</v>
      </c>
      <c r="C22" s="1210">
        <v>540</v>
      </c>
      <c r="D22" s="1208">
        <f t="shared" ref="D22" si="3">+C22+B22</f>
        <v>50232</v>
      </c>
      <c r="E22" s="1005">
        <f>B22/D22</f>
        <v>0.98924988055422836</v>
      </c>
      <c r="F22" s="1006">
        <f>C22/D22</f>
        <v>1.075011944577162E-2</v>
      </c>
      <c r="G22" s="339"/>
      <c r="K22" s="287"/>
    </row>
    <row r="23" spans="1:11" ht="18">
      <c r="A23" s="1261" t="str">
        <f>+'Resumen '!O6</f>
        <v>Mar.2025</v>
      </c>
      <c r="B23" s="1210">
        <f>+'Resumen '!B7</f>
        <v>12537</v>
      </c>
      <c r="C23" s="1210">
        <f>+'Resumen '!C7</f>
        <v>108</v>
      </c>
      <c r="D23" s="1208">
        <f t="shared" si="1"/>
        <v>12645</v>
      </c>
      <c r="E23" s="1005">
        <f>B23/D23</f>
        <v>0.99145907473309614</v>
      </c>
      <c r="F23" s="1006">
        <f>C23/D23</f>
        <v>8.5409252669039152E-3</v>
      </c>
      <c r="K23" s="287"/>
    </row>
    <row r="24" spans="1:11" ht="18">
      <c r="A24" s="475" t="s">
        <v>185</v>
      </c>
      <c r="B24" s="1211">
        <f>SUM(B5:B23)</f>
        <v>588401</v>
      </c>
      <c r="C24" s="1211">
        <f>SUM(C5:C23)</f>
        <v>28587</v>
      </c>
      <c r="D24" s="1211">
        <f>SUM(D5:D23)</f>
        <v>616988</v>
      </c>
      <c r="E24" s="538">
        <f>AVERAGE(E5:E23)</f>
        <v>0.96235325295971952</v>
      </c>
      <c r="F24" s="539">
        <f>AVERAGE(F5:F23)</f>
        <v>3.7646747040280509E-2</v>
      </c>
      <c r="K24" s="287"/>
    </row>
    <row r="25" spans="1:11" ht="18">
      <c r="A25" s="784" t="s">
        <v>837</v>
      </c>
      <c r="B25" s="785"/>
      <c r="C25" s="785"/>
      <c r="D25" s="786"/>
      <c r="E25" s="787"/>
      <c r="F25" s="787"/>
      <c r="K25" s="287"/>
    </row>
    <row r="26" spans="1:11">
      <c r="K26" s="287"/>
    </row>
    <row r="27" spans="1:11">
      <c r="K27" s="287"/>
    </row>
    <row r="28" spans="1:11">
      <c r="K28" s="287"/>
    </row>
    <row r="29" spans="1:11">
      <c r="K29" s="287"/>
    </row>
    <row r="30" spans="1:11">
      <c r="K30" s="287"/>
    </row>
    <row r="31" spans="1:11">
      <c r="K31" s="287"/>
    </row>
    <row r="32" spans="1:11">
      <c r="K32" s="287"/>
    </row>
    <row r="33" spans="11:11">
      <c r="K33" s="287"/>
    </row>
    <row r="34" spans="11:11">
      <c r="K34" s="287"/>
    </row>
    <row r="35" spans="11:11">
      <c r="K35" s="287"/>
    </row>
    <row r="36" spans="11:11">
      <c r="K36" s="287"/>
    </row>
    <row r="37" spans="11:11">
      <c r="K37" s="287"/>
    </row>
  </sheetData>
  <mergeCells count="2">
    <mergeCell ref="A1:J1"/>
    <mergeCell ref="A2:J2"/>
  </mergeCells>
  <pageMargins left="0.70866141732283472" right="0.70866141732283472" top="0.74803149606299213" bottom="0.74803149606299213" header="0.31496062992125984" footer="0.31496062992125984"/>
  <pageSetup paperSize="119" scale="50"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S52"/>
  <sheetViews>
    <sheetView showGridLines="0" view="pageBreakPreview" zoomScale="70" zoomScaleNormal="100" zoomScaleSheetLayoutView="70" workbookViewId="0">
      <selection activeCell="X19" sqref="X19"/>
    </sheetView>
  </sheetViews>
  <sheetFormatPr baseColWidth="10" defaultColWidth="11.42578125" defaultRowHeight="18"/>
  <cols>
    <col min="1" max="1" width="19.42578125" style="253" customWidth="1"/>
    <col min="2" max="2" width="13.85546875" style="253" bestFit="1" customWidth="1"/>
    <col min="3" max="3" width="12.85546875" style="253" bestFit="1" customWidth="1"/>
    <col min="4" max="4" width="13.7109375" style="253" bestFit="1" customWidth="1"/>
    <col min="5" max="5" width="14.42578125" style="253" bestFit="1" customWidth="1"/>
    <col min="6" max="6" width="14.7109375" style="253" bestFit="1" customWidth="1"/>
    <col min="7" max="7" width="13.85546875" style="253" bestFit="1" customWidth="1"/>
    <col min="8" max="8" width="14.7109375" style="253" bestFit="1" customWidth="1"/>
    <col min="9" max="9" width="15.42578125" style="253" bestFit="1" customWidth="1"/>
    <col min="10" max="10" width="18.5703125" style="258" bestFit="1" customWidth="1"/>
    <col min="11" max="11" width="16.5703125" style="253" bestFit="1" customWidth="1"/>
    <col min="12" max="12" width="12.85546875" style="253" customWidth="1"/>
    <col min="13" max="13" width="13.42578125" style="253" customWidth="1"/>
    <col min="14" max="14" width="14.140625" style="253" customWidth="1"/>
    <col min="15" max="15" width="14.28515625" style="253" customWidth="1"/>
    <col min="16" max="16" width="13.7109375" style="253" customWidth="1"/>
    <col min="17" max="17" width="14.28515625" style="253" customWidth="1"/>
    <col min="18" max="18" width="14.85546875" style="253" customWidth="1"/>
    <col min="19" max="19" width="6.7109375" style="253" customWidth="1"/>
    <col min="20" max="16384" width="11.42578125" style="253"/>
  </cols>
  <sheetData>
    <row r="1" spans="1:19" s="437" customFormat="1" ht="81.75" customHeight="1">
      <c r="A1" s="1583" t="s">
        <v>838</v>
      </c>
      <c r="B1" s="1583"/>
      <c r="C1" s="1583"/>
      <c r="D1" s="1583"/>
      <c r="E1" s="1583"/>
      <c r="F1" s="1583"/>
      <c r="G1" s="1583"/>
      <c r="H1" s="1583"/>
      <c r="I1" s="1583"/>
      <c r="J1" s="1583"/>
      <c r="K1" s="1583"/>
      <c r="L1" s="1583"/>
      <c r="M1" s="1583"/>
      <c r="N1" s="1583"/>
      <c r="O1" s="1583"/>
      <c r="P1" s="1583"/>
      <c r="Q1" s="1583"/>
      <c r="R1" s="1583"/>
    </row>
    <row r="2" spans="1:19" ht="22.5" customHeight="1">
      <c r="A2" s="1583" t="str">
        <f>+'Resumen '!O2</f>
        <v>Período:  Diciembre 2007 - Marzo 2025</v>
      </c>
      <c r="B2" s="1583"/>
      <c r="C2" s="1583"/>
      <c r="D2" s="1583"/>
      <c r="E2" s="1583"/>
      <c r="F2" s="1583"/>
      <c r="G2" s="1583"/>
      <c r="H2" s="1583"/>
      <c r="I2" s="1583"/>
      <c r="J2" s="1583"/>
      <c r="K2" s="1583"/>
      <c r="L2" s="1583"/>
      <c r="M2" s="1583"/>
      <c r="N2" s="1583"/>
      <c r="O2" s="1583"/>
      <c r="P2" s="1583"/>
      <c r="Q2" s="1583"/>
      <c r="R2" s="1583"/>
    </row>
    <row r="3" spans="1:19" ht="21.75" customHeight="1">
      <c r="A3" s="1584"/>
      <c r="B3" s="1584"/>
      <c r="C3" s="1584"/>
      <c r="D3" s="1584"/>
      <c r="E3" s="1584"/>
      <c r="F3" s="1584"/>
      <c r="G3" s="1584"/>
      <c r="H3" s="1584"/>
      <c r="I3" s="1584"/>
      <c r="J3" s="1584"/>
      <c r="K3" s="1584"/>
      <c r="L3" s="1584"/>
      <c r="M3" s="1584"/>
      <c r="N3" s="1584"/>
      <c r="O3" s="1584"/>
      <c r="P3" s="1584"/>
      <c r="Q3" s="1584"/>
      <c r="R3" s="1584"/>
    </row>
    <row r="4" spans="1:19" s="426" customFormat="1" ht="31.5">
      <c r="A4" s="468" t="s">
        <v>839</v>
      </c>
      <c r="B4" s="469" t="s">
        <v>840</v>
      </c>
      <c r="C4" s="469" t="s">
        <v>841</v>
      </c>
      <c r="D4" s="469" t="s">
        <v>842</v>
      </c>
      <c r="E4" s="469" t="s">
        <v>843</v>
      </c>
      <c r="F4" s="469" t="s">
        <v>844</v>
      </c>
      <c r="G4" s="469" t="s">
        <v>845</v>
      </c>
      <c r="H4" s="469" t="s">
        <v>846</v>
      </c>
      <c r="I4" s="469" t="s">
        <v>847</v>
      </c>
      <c r="J4" s="979" t="s">
        <v>848</v>
      </c>
      <c r="K4" s="469" t="s">
        <v>849</v>
      </c>
      <c r="L4" s="469" t="s">
        <v>850</v>
      </c>
      <c r="M4" s="469" t="s">
        <v>851</v>
      </c>
      <c r="N4" s="469" t="s">
        <v>852</v>
      </c>
      <c r="O4" s="469" t="s">
        <v>853</v>
      </c>
      <c r="P4" s="469" t="s">
        <v>854</v>
      </c>
      <c r="Q4" s="469" t="s">
        <v>855</v>
      </c>
      <c r="R4" s="469" t="s">
        <v>856</v>
      </c>
      <c r="S4" s="253"/>
    </row>
    <row r="5" spans="1:19">
      <c r="A5" s="540">
        <v>2007</v>
      </c>
      <c r="B5" s="541">
        <v>5248</v>
      </c>
      <c r="C5" s="541">
        <v>259</v>
      </c>
      <c r="D5" s="541">
        <v>1131</v>
      </c>
      <c r="E5" s="541">
        <v>112</v>
      </c>
      <c r="F5" s="541">
        <v>54</v>
      </c>
      <c r="G5" s="541">
        <v>1402</v>
      </c>
      <c r="H5" s="541">
        <v>67</v>
      </c>
      <c r="I5" s="541">
        <v>271</v>
      </c>
      <c r="J5" s="980">
        <f t="shared" ref="J5:J19" si="0">SUM(B5:I5)</f>
        <v>8544</v>
      </c>
      <c r="K5" s="924">
        <f t="shared" ref="K5:K19" si="1">B5/J5</f>
        <v>0.61423220973782766</v>
      </c>
      <c r="L5" s="924">
        <f t="shared" ref="L5:L19" si="2">C5/J5</f>
        <v>3.031367041198502E-2</v>
      </c>
      <c r="M5" s="924">
        <f t="shared" ref="M5:M19" si="3">D5/J5</f>
        <v>0.13237359550561797</v>
      </c>
      <c r="N5" s="924">
        <f t="shared" ref="N5:N19" si="4">E5/J5</f>
        <v>1.3108614232209739E-2</v>
      </c>
      <c r="O5" s="924">
        <f t="shared" ref="O5:O19" si="5">F5/J5</f>
        <v>6.3202247191011234E-3</v>
      </c>
      <c r="P5" s="924">
        <f t="shared" ref="P5:P19" si="6">G5/J5</f>
        <v>0.16409176029962547</v>
      </c>
      <c r="Q5" s="924">
        <f t="shared" ref="Q5:Q19" si="7">H5/J5</f>
        <v>7.8417602996254682E-3</v>
      </c>
      <c r="R5" s="924">
        <f t="shared" ref="R5:R19" si="8">I5/J5</f>
        <v>3.1718164794007492E-2</v>
      </c>
    </row>
    <row r="6" spans="1:19" ht="17.25" customHeight="1">
      <c r="A6" s="542">
        <v>2008</v>
      </c>
      <c r="B6" s="541">
        <v>5249</v>
      </c>
      <c r="C6" s="541">
        <v>457</v>
      </c>
      <c r="D6" s="541">
        <v>2480</v>
      </c>
      <c r="E6" s="541">
        <v>167</v>
      </c>
      <c r="F6" s="541">
        <v>61</v>
      </c>
      <c r="G6" s="541">
        <v>2135</v>
      </c>
      <c r="H6" s="541">
        <v>47</v>
      </c>
      <c r="I6" s="541">
        <v>381</v>
      </c>
      <c r="J6" s="980">
        <f t="shared" si="0"/>
        <v>10977</v>
      </c>
      <c r="K6" s="924">
        <f t="shared" si="1"/>
        <v>0.47818165254623302</v>
      </c>
      <c r="L6" s="924">
        <f t="shared" si="2"/>
        <v>4.1632504327229661E-2</v>
      </c>
      <c r="M6" s="924">
        <f t="shared" si="3"/>
        <v>0.22592693814339074</v>
      </c>
      <c r="N6" s="924">
        <f t="shared" si="4"/>
        <v>1.5213628495946069E-2</v>
      </c>
      <c r="O6" s="924">
        <f t="shared" si="5"/>
        <v>5.5570738817527559E-3</v>
      </c>
      <c r="P6" s="924">
        <f t="shared" si="6"/>
        <v>0.19449758586134644</v>
      </c>
      <c r="Q6" s="924">
        <f t="shared" si="7"/>
        <v>4.2816798761045822E-3</v>
      </c>
      <c r="R6" s="924">
        <f t="shared" si="8"/>
        <v>3.4708936867996719E-2</v>
      </c>
    </row>
    <row r="7" spans="1:19">
      <c r="A7" s="540">
        <v>2009</v>
      </c>
      <c r="B7" s="541">
        <v>5951</v>
      </c>
      <c r="C7" s="541">
        <v>466</v>
      </c>
      <c r="D7" s="541">
        <v>3922</v>
      </c>
      <c r="E7" s="541">
        <v>308</v>
      </c>
      <c r="F7" s="541">
        <v>128</v>
      </c>
      <c r="G7" s="541">
        <v>2899</v>
      </c>
      <c r="H7" s="541">
        <v>159</v>
      </c>
      <c r="I7" s="541">
        <v>850</v>
      </c>
      <c r="J7" s="980">
        <f t="shared" si="0"/>
        <v>14683</v>
      </c>
      <c r="K7" s="924">
        <f t="shared" si="1"/>
        <v>0.40529864469113941</v>
      </c>
      <c r="L7" s="924">
        <f t="shared" si="2"/>
        <v>3.1737383368521423E-2</v>
      </c>
      <c r="M7" s="924">
        <f t="shared" si="3"/>
        <v>0.26711162568957297</v>
      </c>
      <c r="N7" s="924">
        <f t="shared" si="4"/>
        <v>2.0976639651297417E-2</v>
      </c>
      <c r="O7" s="924">
        <f t="shared" si="5"/>
        <v>8.7175645304093177E-3</v>
      </c>
      <c r="P7" s="924">
        <f t="shared" si="6"/>
        <v>0.19743921541919227</v>
      </c>
      <c r="Q7" s="924">
        <f t="shared" si="7"/>
        <v>1.0828849690117824E-2</v>
      </c>
      <c r="R7" s="924">
        <f t="shared" si="8"/>
        <v>5.7890076959749369E-2</v>
      </c>
    </row>
    <row r="8" spans="1:19">
      <c r="A8" s="542">
        <v>2010</v>
      </c>
      <c r="B8" s="541">
        <v>6247</v>
      </c>
      <c r="C8" s="541">
        <v>524</v>
      </c>
      <c r="D8" s="541">
        <v>4790</v>
      </c>
      <c r="E8" s="541">
        <v>428</v>
      </c>
      <c r="F8" s="541">
        <v>239</v>
      </c>
      <c r="G8" s="541">
        <v>3860</v>
      </c>
      <c r="H8" s="541">
        <v>234</v>
      </c>
      <c r="I8" s="541">
        <v>1134</v>
      </c>
      <c r="J8" s="980">
        <f t="shared" si="0"/>
        <v>17456</v>
      </c>
      <c r="K8" s="924">
        <f t="shared" si="1"/>
        <v>0.35787121906507791</v>
      </c>
      <c r="L8" s="924">
        <f t="shared" si="2"/>
        <v>3.0018331805682859E-2</v>
      </c>
      <c r="M8" s="924">
        <f t="shared" si="3"/>
        <v>0.27440421631530704</v>
      </c>
      <c r="N8" s="924">
        <f t="shared" si="4"/>
        <v>2.451879010082493E-2</v>
      </c>
      <c r="O8" s="924">
        <f t="shared" si="5"/>
        <v>1.3691567369385885E-2</v>
      </c>
      <c r="P8" s="924">
        <f t="shared" si="6"/>
        <v>0.22112740604949588</v>
      </c>
      <c r="Q8" s="924">
        <f t="shared" si="7"/>
        <v>1.3405132905591201E-2</v>
      </c>
      <c r="R8" s="924">
        <f t="shared" si="8"/>
        <v>6.4963336388634274E-2</v>
      </c>
    </row>
    <row r="9" spans="1:19" ht="18.75" customHeight="1">
      <c r="A9" s="542">
        <v>2011</v>
      </c>
      <c r="B9" s="541">
        <v>7512</v>
      </c>
      <c r="C9" s="541">
        <v>818</v>
      </c>
      <c r="D9" s="541">
        <v>6018</v>
      </c>
      <c r="E9" s="541">
        <v>681</v>
      </c>
      <c r="F9" s="541">
        <v>471</v>
      </c>
      <c r="G9" s="541">
        <v>5158</v>
      </c>
      <c r="H9" s="541">
        <v>364</v>
      </c>
      <c r="I9" s="541">
        <v>1575</v>
      </c>
      <c r="J9" s="980">
        <f t="shared" si="0"/>
        <v>22597</v>
      </c>
      <c r="K9" s="924">
        <f t="shared" si="1"/>
        <v>0.33243350887285922</v>
      </c>
      <c r="L9" s="924">
        <f t="shared" si="2"/>
        <v>3.6199495508253306E-2</v>
      </c>
      <c r="M9" s="924">
        <f t="shared" si="3"/>
        <v>0.26631853785900783</v>
      </c>
      <c r="N9" s="924">
        <f t="shared" si="4"/>
        <v>3.0136743815550735E-2</v>
      </c>
      <c r="O9" s="924">
        <f t="shared" si="5"/>
        <v>2.0843474797539497E-2</v>
      </c>
      <c r="P9" s="924">
        <f t="shared" si="6"/>
        <v>0.22826038854715228</v>
      </c>
      <c r="Q9" s="924">
        <f t="shared" si="7"/>
        <v>1.6108332964552816E-2</v>
      </c>
      <c r="R9" s="924">
        <f t="shared" si="8"/>
        <v>6.9699517635084307E-2</v>
      </c>
    </row>
    <row r="10" spans="1:19" ht="13.5" customHeight="1">
      <c r="A10" s="542" t="s">
        <v>469</v>
      </c>
      <c r="B10" s="541">
        <v>8554</v>
      </c>
      <c r="C10" s="541">
        <v>1073</v>
      </c>
      <c r="D10" s="541">
        <v>7266</v>
      </c>
      <c r="E10" s="541">
        <v>925</v>
      </c>
      <c r="F10" s="541">
        <v>535</v>
      </c>
      <c r="G10" s="541">
        <v>5902</v>
      </c>
      <c r="H10" s="541">
        <v>474</v>
      </c>
      <c r="I10" s="541">
        <v>1959</v>
      </c>
      <c r="J10" s="980">
        <f t="shared" si="0"/>
        <v>26688</v>
      </c>
      <c r="K10" s="924">
        <f t="shared" si="1"/>
        <v>0.32051858513189446</v>
      </c>
      <c r="L10" s="924">
        <f t="shared" si="2"/>
        <v>4.0205335731414868E-2</v>
      </c>
      <c r="M10" s="924">
        <f t="shared" si="3"/>
        <v>0.27225719424460432</v>
      </c>
      <c r="N10" s="924">
        <f t="shared" si="4"/>
        <v>3.4659772182254196E-2</v>
      </c>
      <c r="O10" s="924">
        <f t="shared" si="5"/>
        <v>2.0046462829736211E-2</v>
      </c>
      <c r="P10" s="924">
        <f t="shared" si="6"/>
        <v>0.2211480815347722</v>
      </c>
      <c r="Q10" s="924">
        <f t="shared" si="7"/>
        <v>1.7760791366906475E-2</v>
      </c>
      <c r="R10" s="924">
        <f t="shared" si="8"/>
        <v>7.3403776978417268E-2</v>
      </c>
    </row>
    <row r="11" spans="1:19" s="295" customFormat="1">
      <c r="A11" s="542" t="s">
        <v>470</v>
      </c>
      <c r="B11" s="541">
        <v>9093</v>
      </c>
      <c r="C11" s="541">
        <v>1147</v>
      </c>
      <c r="D11" s="541">
        <v>8256</v>
      </c>
      <c r="E11" s="541">
        <v>933</v>
      </c>
      <c r="F11" s="541">
        <v>584</v>
      </c>
      <c r="G11" s="541">
        <v>5913</v>
      </c>
      <c r="H11" s="541">
        <v>417</v>
      </c>
      <c r="I11" s="541">
        <v>2292</v>
      </c>
      <c r="J11" s="980">
        <f t="shared" si="0"/>
        <v>28635</v>
      </c>
      <c r="K11" s="924">
        <f t="shared" si="1"/>
        <v>0.31754845468831849</v>
      </c>
      <c r="L11" s="924">
        <f t="shared" si="2"/>
        <v>4.0055875676619522E-2</v>
      </c>
      <c r="M11" s="924">
        <f t="shared" si="3"/>
        <v>0.28831849135673127</v>
      </c>
      <c r="N11" s="924">
        <f t="shared" si="4"/>
        <v>3.2582503928758513E-2</v>
      </c>
      <c r="O11" s="924">
        <f t="shared" si="5"/>
        <v>2.0394621966125372E-2</v>
      </c>
      <c r="P11" s="924">
        <f t="shared" si="6"/>
        <v>0.20649554740701939</v>
      </c>
      <c r="Q11" s="924">
        <f t="shared" si="7"/>
        <v>1.4562598218962807E-2</v>
      </c>
      <c r="R11" s="924">
        <f t="shared" si="8"/>
        <v>8.0041906757464643E-2</v>
      </c>
      <c r="S11" s="253"/>
    </row>
    <row r="12" spans="1:19" s="295" customFormat="1">
      <c r="A12" s="542" t="s">
        <v>471</v>
      </c>
      <c r="B12" s="541">
        <v>10098</v>
      </c>
      <c r="C12" s="541">
        <v>1346</v>
      </c>
      <c r="D12" s="541">
        <v>8494</v>
      </c>
      <c r="E12" s="541">
        <v>1003</v>
      </c>
      <c r="F12" s="541">
        <v>627</v>
      </c>
      <c r="G12" s="541">
        <v>6354</v>
      </c>
      <c r="H12" s="541">
        <v>518</v>
      </c>
      <c r="I12" s="541">
        <v>2592</v>
      </c>
      <c r="J12" s="980">
        <f t="shared" si="0"/>
        <v>31032</v>
      </c>
      <c r="K12" s="924">
        <f t="shared" si="1"/>
        <v>0.32540603248259858</v>
      </c>
      <c r="L12" s="924">
        <f t="shared" si="2"/>
        <v>4.337458107759732E-2</v>
      </c>
      <c r="M12" s="924">
        <f t="shared" si="3"/>
        <v>0.27371745295179167</v>
      </c>
      <c r="N12" s="924">
        <f t="shared" si="4"/>
        <v>3.2321474606857435E-2</v>
      </c>
      <c r="O12" s="924">
        <f t="shared" si="5"/>
        <v>2.0204949729311677E-2</v>
      </c>
      <c r="P12" s="924">
        <f t="shared" si="6"/>
        <v>0.20475638051044084</v>
      </c>
      <c r="Q12" s="924">
        <f t="shared" si="7"/>
        <v>1.6692446506831656E-2</v>
      </c>
      <c r="R12" s="924">
        <f t="shared" si="8"/>
        <v>8.3526682134570762E-2</v>
      </c>
      <c r="S12" s="253"/>
    </row>
    <row r="13" spans="1:19" s="295" customFormat="1">
      <c r="A13" s="542" t="s">
        <v>472</v>
      </c>
      <c r="B13" s="541">
        <v>11104</v>
      </c>
      <c r="C13" s="541">
        <v>1417</v>
      </c>
      <c r="D13" s="541">
        <v>9714</v>
      </c>
      <c r="E13" s="541">
        <v>1229</v>
      </c>
      <c r="F13" s="541">
        <v>451</v>
      </c>
      <c r="G13" s="541">
        <v>7190</v>
      </c>
      <c r="H13" s="541">
        <v>574</v>
      </c>
      <c r="I13" s="541">
        <v>2870</v>
      </c>
      <c r="J13" s="980">
        <f t="shared" si="0"/>
        <v>34549</v>
      </c>
      <c r="K13" s="924">
        <f t="shared" si="1"/>
        <v>0.32139859330226633</v>
      </c>
      <c r="L13" s="924">
        <f t="shared" si="2"/>
        <v>4.1014211699325592E-2</v>
      </c>
      <c r="M13" s="924">
        <f t="shared" si="3"/>
        <v>0.28116588034385942</v>
      </c>
      <c r="N13" s="924">
        <f t="shared" si="4"/>
        <v>3.5572664910706535E-2</v>
      </c>
      <c r="O13" s="924">
        <f t="shared" si="5"/>
        <v>1.305392341312339E-2</v>
      </c>
      <c r="P13" s="924">
        <f t="shared" si="6"/>
        <v>0.20811022026686735</v>
      </c>
      <c r="Q13" s="924">
        <f t="shared" si="7"/>
        <v>1.6614084343975224E-2</v>
      </c>
      <c r="R13" s="924">
        <f t="shared" si="8"/>
        <v>8.3070421719876122E-2</v>
      </c>
      <c r="S13" s="253"/>
    </row>
    <row r="14" spans="1:19" s="295" customFormat="1">
      <c r="A14" s="542" t="s">
        <v>473</v>
      </c>
      <c r="B14" s="541">
        <v>13004</v>
      </c>
      <c r="C14" s="541">
        <v>1848</v>
      </c>
      <c r="D14" s="541">
        <v>10279</v>
      </c>
      <c r="E14" s="541">
        <v>1386</v>
      </c>
      <c r="F14" s="541">
        <v>557</v>
      </c>
      <c r="G14" s="541">
        <v>7820</v>
      </c>
      <c r="H14" s="541">
        <v>635</v>
      </c>
      <c r="I14" s="541">
        <v>3327</v>
      </c>
      <c r="J14" s="980">
        <f t="shared" si="0"/>
        <v>38856</v>
      </c>
      <c r="K14" s="924">
        <f t="shared" si="1"/>
        <v>0.33467160798847023</v>
      </c>
      <c r="L14" s="924">
        <f t="shared" si="2"/>
        <v>4.7560222359481159E-2</v>
      </c>
      <c r="M14" s="924">
        <f t="shared" si="3"/>
        <v>0.26454086884908379</v>
      </c>
      <c r="N14" s="924">
        <f t="shared" si="4"/>
        <v>3.5670166769610871E-2</v>
      </c>
      <c r="O14" s="924">
        <f t="shared" si="5"/>
        <v>1.4334980440601193E-2</v>
      </c>
      <c r="P14" s="924">
        <f t="shared" si="6"/>
        <v>0.20125591929174388</v>
      </c>
      <c r="Q14" s="924">
        <f t="shared" si="7"/>
        <v>1.6342392423306568E-2</v>
      </c>
      <c r="R14" s="924">
        <f t="shared" si="8"/>
        <v>8.5623841877702292E-2</v>
      </c>
      <c r="S14" s="253"/>
    </row>
    <row r="15" spans="1:19" s="295" customFormat="1" ht="18.75" customHeight="1">
      <c r="A15" s="542" t="s">
        <v>474</v>
      </c>
      <c r="B15" s="541">
        <v>14295</v>
      </c>
      <c r="C15" s="541">
        <v>2006</v>
      </c>
      <c r="D15" s="541">
        <v>10762</v>
      </c>
      <c r="E15" s="541">
        <v>1529</v>
      </c>
      <c r="F15" s="541">
        <v>713</v>
      </c>
      <c r="G15" s="541">
        <v>7971</v>
      </c>
      <c r="H15" s="541">
        <v>693</v>
      </c>
      <c r="I15" s="541">
        <v>3520</v>
      </c>
      <c r="J15" s="980">
        <f t="shared" si="0"/>
        <v>41489</v>
      </c>
      <c r="K15" s="924">
        <f t="shared" si="1"/>
        <v>0.34454915760804067</v>
      </c>
      <c r="L15" s="924">
        <f t="shared" si="2"/>
        <v>4.8350165104003473E-2</v>
      </c>
      <c r="M15" s="924">
        <f t="shared" si="3"/>
        <v>0.25939405625587503</v>
      </c>
      <c r="N15" s="924">
        <f t="shared" si="4"/>
        <v>3.6853141796620789E-2</v>
      </c>
      <c r="O15" s="924">
        <f t="shared" si="5"/>
        <v>1.7185278025500735E-2</v>
      </c>
      <c r="P15" s="924">
        <f t="shared" si="6"/>
        <v>0.19212321338186025</v>
      </c>
      <c r="Q15" s="924">
        <f t="shared" si="7"/>
        <v>1.6703222540914459E-2</v>
      </c>
      <c r="R15" s="924">
        <f t="shared" si="8"/>
        <v>8.4841765287184553E-2</v>
      </c>
      <c r="S15" s="253"/>
    </row>
    <row r="16" spans="1:19" s="295" customFormat="1">
      <c r="A16" s="542" t="s">
        <v>475</v>
      </c>
      <c r="B16" s="541">
        <v>16903</v>
      </c>
      <c r="C16" s="541">
        <v>2403</v>
      </c>
      <c r="D16" s="541">
        <v>10960</v>
      </c>
      <c r="E16" s="541">
        <v>1808</v>
      </c>
      <c r="F16" s="541">
        <v>722</v>
      </c>
      <c r="G16" s="541">
        <v>8122</v>
      </c>
      <c r="H16" s="541">
        <v>830</v>
      </c>
      <c r="I16" s="541">
        <v>3722</v>
      </c>
      <c r="J16" s="980">
        <f t="shared" si="0"/>
        <v>45470</v>
      </c>
      <c r="K16" s="924">
        <f t="shared" si="1"/>
        <v>0.37173960853309873</v>
      </c>
      <c r="L16" s="924">
        <f t="shared" si="2"/>
        <v>5.2848031669232458E-2</v>
      </c>
      <c r="M16" s="924">
        <f t="shared" si="3"/>
        <v>0.24103804706399823</v>
      </c>
      <c r="N16" s="924">
        <f t="shared" si="4"/>
        <v>3.9762480756542776E-2</v>
      </c>
      <c r="O16" s="924">
        <f t="shared" si="5"/>
        <v>1.5878601275566308E-2</v>
      </c>
      <c r="P16" s="924">
        <f t="shared" si="6"/>
        <v>0.17862326808884979</v>
      </c>
      <c r="Q16" s="924">
        <f t="shared" si="7"/>
        <v>1.8253793710138553E-2</v>
      </c>
      <c r="R16" s="924">
        <f t="shared" si="8"/>
        <v>8.185616890257312E-2</v>
      </c>
      <c r="S16" s="253"/>
    </row>
    <row r="17" spans="1:19" s="295" customFormat="1">
      <c r="A17" s="542" t="s">
        <v>476</v>
      </c>
      <c r="B17" s="541">
        <v>18434</v>
      </c>
      <c r="C17" s="541">
        <v>1949</v>
      </c>
      <c r="D17" s="541">
        <v>11829</v>
      </c>
      <c r="E17" s="541">
        <v>2244</v>
      </c>
      <c r="F17" s="541">
        <v>854</v>
      </c>
      <c r="G17" s="541">
        <v>8942</v>
      </c>
      <c r="H17" s="541">
        <v>824</v>
      </c>
      <c r="I17" s="541">
        <v>4072</v>
      </c>
      <c r="J17" s="980">
        <f t="shared" si="0"/>
        <v>49148</v>
      </c>
      <c r="K17" s="924">
        <f t="shared" si="1"/>
        <v>0.37507121347765932</v>
      </c>
      <c r="L17" s="924">
        <f t="shared" si="2"/>
        <v>3.965573370228697E-2</v>
      </c>
      <c r="M17" s="924">
        <f t="shared" si="3"/>
        <v>0.24068120778058111</v>
      </c>
      <c r="N17" s="924">
        <f t="shared" si="4"/>
        <v>4.5658012533572066E-2</v>
      </c>
      <c r="O17" s="924">
        <f t="shared" si="5"/>
        <v>1.7376088548872792E-2</v>
      </c>
      <c r="P17" s="924">
        <f t="shared" si="6"/>
        <v>0.1819402620655978</v>
      </c>
      <c r="Q17" s="924">
        <f t="shared" si="7"/>
        <v>1.676568731179295E-2</v>
      </c>
      <c r="R17" s="924">
        <f t="shared" si="8"/>
        <v>8.2851794579637011E-2</v>
      </c>
      <c r="S17" s="253"/>
    </row>
    <row r="18" spans="1:19" s="295" customFormat="1">
      <c r="A18" s="540">
        <v>2020</v>
      </c>
      <c r="B18" s="541">
        <v>16908</v>
      </c>
      <c r="C18" s="541">
        <v>1624</v>
      </c>
      <c r="D18" s="541">
        <v>9095</v>
      </c>
      <c r="E18" s="541">
        <v>1711</v>
      </c>
      <c r="F18" s="541">
        <v>1369</v>
      </c>
      <c r="G18" s="541">
        <v>5073</v>
      </c>
      <c r="H18" s="541">
        <v>833</v>
      </c>
      <c r="I18" s="541">
        <v>3532</v>
      </c>
      <c r="J18" s="980">
        <f t="shared" si="0"/>
        <v>40145</v>
      </c>
      <c r="K18" s="924">
        <f t="shared" si="1"/>
        <v>0.4211732469796986</v>
      </c>
      <c r="L18" s="924">
        <f t="shared" si="2"/>
        <v>4.0453356582388841E-2</v>
      </c>
      <c r="M18" s="924">
        <f t="shared" si="3"/>
        <v>0.22655374268277495</v>
      </c>
      <c r="N18" s="924">
        <f t="shared" si="4"/>
        <v>4.2620500685016813E-2</v>
      </c>
      <c r="O18" s="924">
        <f t="shared" si="5"/>
        <v>3.4101382488479264E-2</v>
      </c>
      <c r="P18" s="924">
        <f t="shared" si="6"/>
        <v>0.12636691991530702</v>
      </c>
      <c r="Q18" s="924">
        <f t="shared" si="7"/>
        <v>2.0749782040104622E-2</v>
      </c>
      <c r="R18" s="924">
        <f t="shared" si="8"/>
        <v>8.7981068626229911E-2</v>
      </c>
      <c r="S18" s="253"/>
    </row>
    <row r="19" spans="1:19" s="295" customFormat="1">
      <c r="A19" s="540">
        <v>2021</v>
      </c>
      <c r="B19" s="541">
        <v>21434</v>
      </c>
      <c r="C19" s="541">
        <v>1874</v>
      </c>
      <c r="D19" s="541">
        <v>10126</v>
      </c>
      <c r="E19" s="541">
        <v>1855</v>
      </c>
      <c r="F19" s="541">
        <v>907</v>
      </c>
      <c r="G19" s="541">
        <v>6664</v>
      </c>
      <c r="H19" s="541">
        <v>795</v>
      </c>
      <c r="I19" s="541">
        <v>3795</v>
      </c>
      <c r="J19" s="980">
        <f t="shared" si="0"/>
        <v>47450</v>
      </c>
      <c r="K19" s="924">
        <f t="shared" si="1"/>
        <v>0.45171759747102214</v>
      </c>
      <c r="L19" s="924">
        <f t="shared" si="2"/>
        <v>3.9494204425711277E-2</v>
      </c>
      <c r="M19" s="924">
        <f t="shared" si="3"/>
        <v>0.2134035827186512</v>
      </c>
      <c r="N19" s="924">
        <f t="shared" si="4"/>
        <v>3.909378292939937E-2</v>
      </c>
      <c r="O19" s="924">
        <f t="shared" si="5"/>
        <v>1.9114857744994732E-2</v>
      </c>
      <c r="P19" s="924">
        <f t="shared" si="6"/>
        <v>0.14044257112750264</v>
      </c>
      <c r="Q19" s="924">
        <f t="shared" si="7"/>
        <v>1.6754478398314013E-2</v>
      </c>
      <c r="R19" s="924">
        <f t="shared" si="8"/>
        <v>7.9978925184404637E-2</v>
      </c>
      <c r="S19" s="253"/>
    </row>
    <row r="20" spans="1:19" s="295" customFormat="1" ht="21.75" customHeight="1">
      <c r="A20" s="540">
        <v>2022</v>
      </c>
      <c r="B20" s="541">
        <v>22115</v>
      </c>
      <c r="C20" s="541">
        <v>1642</v>
      </c>
      <c r="D20" s="541">
        <v>10022</v>
      </c>
      <c r="E20" s="541">
        <v>1884</v>
      </c>
      <c r="F20" s="541">
        <v>641</v>
      </c>
      <c r="G20" s="541">
        <v>8386</v>
      </c>
      <c r="H20" s="541">
        <v>866</v>
      </c>
      <c r="I20" s="541">
        <v>4039</v>
      </c>
      <c r="J20" s="980">
        <v>49595</v>
      </c>
      <c r="K20" s="924">
        <v>0.44591188627885875</v>
      </c>
      <c r="L20" s="924">
        <v>3.3108176227442283E-2</v>
      </c>
      <c r="M20" s="924">
        <v>0.20207682226030849</v>
      </c>
      <c r="N20" s="924">
        <v>3.7987700373021474E-2</v>
      </c>
      <c r="O20" s="924">
        <v>1.2924689988910172E-2</v>
      </c>
      <c r="P20" s="924">
        <v>0.16908962597035992</v>
      </c>
      <c r="Q20" s="924">
        <v>1.7461437644923885E-2</v>
      </c>
      <c r="R20" s="924">
        <v>8.1439661256175022E-2</v>
      </c>
      <c r="S20" s="253"/>
    </row>
    <row r="21" spans="1:19" s="295" customFormat="1">
      <c r="A21" s="540">
        <v>2023</v>
      </c>
      <c r="B21" s="788">
        <v>21670</v>
      </c>
      <c r="C21" s="541">
        <v>1339</v>
      </c>
      <c r="D21" s="541">
        <v>9826</v>
      </c>
      <c r="E21" s="541">
        <v>1739</v>
      </c>
      <c r="F21" s="541">
        <v>404</v>
      </c>
      <c r="G21" s="541">
        <v>7949</v>
      </c>
      <c r="H21" s="541">
        <v>655</v>
      </c>
      <c r="I21" s="541">
        <v>3215</v>
      </c>
      <c r="J21" s="980">
        <f>SUM(B21:I21)</f>
        <v>46797</v>
      </c>
      <c r="K21" s="924">
        <f>B21/J21</f>
        <v>0.46306387161570184</v>
      </c>
      <c r="L21" s="924">
        <f>C21/J21</f>
        <v>2.8612945274269719E-2</v>
      </c>
      <c r="M21" s="924">
        <f>D21/J21</f>
        <v>0.20997072461909952</v>
      </c>
      <c r="N21" s="924">
        <f>E21/J21</f>
        <v>3.7160501741564628E-2</v>
      </c>
      <c r="O21" s="924">
        <f>F21/J21</f>
        <v>8.6330320319678612E-3</v>
      </c>
      <c r="P21" s="924">
        <f>G21/J21</f>
        <v>0.16986131589631814</v>
      </c>
      <c r="Q21" s="924">
        <f>H21/J21</f>
        <v>1.3996623715195418E-2</v>
      </c>
      <c r="R21" s="924">
        <f>I21/J21</f>
        <v>6.870098510588285E-2</v>
      </c>
      <c r="S21" s="253"/>
    </row>
    <row r="22" spans="1:19">
      <c r="A22" s="540" t="str">
        <f>+'Resumen '!O6</f>
        <v>Mar.2025</v>
      </c>
      <c r="B22" s="788">
        <v>5784</v>
      </c>
      <c r="C22" s="788">
        <v>541</v>
      </c>
      <c r="D22" s="788">
        <v>2479</v>
      </c>
      <c r="E22" s="788">
        <v>443</v>
      </c>
      <c r="F22" s="788">
        <v>164</v>
      </c>
      <c r="G22" s="788">
        <v>2188</v>
      </c>
      <c r="H22" s="788">
        <v>189</v>
      </c>
      <c r="I22" s="788">
        <v>857</v>
      </c>
      <c r="J22" s="980">
        <f>SUM(B22:I22)</f>
        <v>12645</v>
      </c>
      <c r="K22" s="924">
        <f>B22/J22</f>
        <v>0.45741399762752077</v>
      </c>
      <c r="L22" s="924">
        <f>C22/J22</f>
        <v>4.2783708975879797E-2</v>
      </c>
      <c r="M22" s="924">
        <f>D22/J22</f>
        <v>0.19604586793198892</v>
      </c>
      <c r="N22" s="924">
        <f>E22/J22</f>
        <v>3.5033610122578093E-2</v>
      </c>
      <c r="O22" s="924">
        <f>F22/J22</f>
        <v>1.2969553183076315E-2</v>
      </c>
      <c r="P22" s="924">
        <f>G22/J22</f>
        <v>0.17303281929616449</v>
      </c>
      <c r="Q22" s="924">
        <f>H22/J22</f>
        <v>1.494661921708185E-2</v>
      </c>
      <c r="R22" s="924">
        <f>I22/J22</f>
        <v>6.777382364570976E-2</v>
      </c>
    </row>
    <row r="23" spans="1:19">
      <c r="A23" s="543" t="s">
        <v>395</v>
      </c>
      <c r="B23" s="544">
        <f t="shared" ref="B23:J23" si="9">SUM(B5:B22)</f>
        <v>219603</v>
      </c>
      <c r="C23" s="544">
        <f t="shared" si="9"/>
        <v>22733</v>
      </c>
      <c r="D23" s="544">
        <f t="shared" si="9"/>
        <v>137449</v>
      </c>
      <c r="E23" s="544">
        <f t="shared" si="9"/>
        <v>20385</v>
      </c>
      <c r="F23" s="544">
        <f t="shared" si="9"/>
        <v>9481</v>
      </c>
      <c r="G23" s="544">
        <f t="shared" si="9"/>
        <v>103928</v>
      </c>
      <c r="H23" s="544">
        <f t="shared" si="9"/>
        <v>9174</v>
      </c>
      <c r="I23" s="544">
        <f t="shared" si="9"/>
        <v>44003</v>
      </c>
      <c r="J23" s="981">
        <f t="shared" si="9"/>
        <v>566756</v>
      </c>
      <c r="K23" s="545">
        <f>B23/J23</f>
        <v>0.3874736218055036</v>
      </c>
      <c r="L23" s="545">
        <f>C23/J23</f>
        <v>4.0110735484053105E-2</v>
      </c>
      <c r="M23" s="545">
        <f>D23/J23</f>
        <v>0.24251882644383121</v>
      </c>
      <c r="N23" s="545">
        <f>E23/J23</f>
        <v>3.596785918455208E-2</v>
      </c>
      <c r="O23" s="545">
        <f>F23/J23</f>
        <v>1.6728539265574605E-2</v>
      </c>
      <c r="P23" s="545">
        <f>G23/J23</f>
        <v>0.18337344465695996</v>
      </c>
      <c r="Q23" s="545">
        <f>H23/J23</f>
        <v>1.6186859953842572E-2</v>
      </c>
      <c r="R23" s="545">
        <f>I23/J23</f>
        <v>7.764011320568287E-2</v>
      </c>
    </row>
    <row r="25" spans="1:19">
      <c r="H25" s="340"/>
      <c r="J25" s="982"/>
    </row>
    <row r="26" spans="1:19">
      <c r="J26" s="982"/>
    </row>
    <row r="27" spans="1:19">
      <c r="J27" s="982">
        <f t="shared" ref="J27:J32" si="10">+(J6-J5)/J5</f>
        <v>0.2847612359550562</v>
      </c>
    </row>
    <row r="28" spans="1:19">
      <c r="J28" s="982">
        <f t="shared" si="10"/>
        <v>0.33761501320943793</v>
      </c>
      <c r="K28" s="287"/>
    </row>
    <row r="29" spans="1:19">
      <c r="J29" s="982">
        <f t="shared" si="10"/>
        <v>0.18885786283457059</v>
      </c>
      <c r="K29" s="287"/>
    </row>
    <row r="30" spans="1:19">
      <c r="J30" s="982">
        <f t="shared" si="10"/>
        <v>0.29451191567369384</v>
      </c>
      <c r="K30" s="287"/>
    </row>
    <row r="31" spans="1:19">
      <c r="J31" s="982">
        <f t="shared" si="10"/>
        <v>0.18104173120325706</v>
      </c>
      <c r="K31" s="287"/>
    </row>
    <row r="32" spans="1:19">
      <c r="J32" s="982">
        <f t="shared" si="10"/>
        <v>7.2954136690647486E-2</v>
      </c>
      <c r="K32" s="287"/>
    </row>
    <row r="33" spans="3:11">
      <c r="J33" s="982"/>
      <c r="K33" s="287"/>
    </row>
    <row r="34" spans="3:11">
      <c r="J34" s="982">
        <f>+(J12-J11)/J11</f>
        <v>8.3708748035620742E-2</v>
      </c>
      <c r="K34" s="287"/>
    </row>
    <row r="35" spans="3:11">
      <c r="J35" s="982"/>
      <c r="K35" s="287"/>
    </row>
    <row r="36" spans="3:11">
      <c r="J36" s="982">
        <f>AVERAGE(J25:J35)</f>
        <v>0.20620723480032627</v>
      </c>
      <c r="K36" s="287"/>
    </row>
    <row r="37" spans="3:11">
      <c r="J37" s="982"/>
      <c r="K37" s="287"/>
    </row>
    <row r="38" spans="3:11">
      <c r="J38" s="983"/>
      <c r="K38" s="287"/>
    </row>
    <row r="39" spans="3:11">
      <c r="J39" s="983"/>
      <c r="K39" s="287"/>
    </row>
    <row r="40" spans="3:11">
      <c r="J40" s="983"/>
      <c r="K40" s="287"/>
    </row>
    <row r="41" spans="3:11">
      <c r="J41" s="983"/>
      <c r="K41" s="287"/>
    </row>
    <row r="42" spans="3:11">
      <c r="J42" s="983"/>
      <c r="K42" s="287"/>
    </row>
    <row r="43" spans="3:11">
      <c r="J43" s="983"/>
      <c r="K43" s="287"/>
    </row>
    <row r="44" spans="3:11">
      <c r="J44" s="983"/>
      <c r="K44" s="287"/>
    </row>
    <row r="47" spans="3:11">
      <c r="C47" s="299"/>
    </row>
    <row r="51" ht="46.5" customHeight="1"/>
    <row r="52" ht="54.75" customHeight="1"/>
  </sheetData>
  <mergeCells count="3">
    <mergeCell ref="A1:R1"/>
    <mergeCell ref="A3:R3"/>
    <mergeCell ref="A2:R2"/>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55"/>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N27" sqref="N27"/>
    </sheetView>
  </sheetViews>
  <sheetFormatPr baseColWidth="10" defaultColWidth="11.42578125" defaultRowHeight="14.25"/>
  <cols>
    <col min="1" max="1" width="47.5703125" style="253" customWidth="1"/>
    <col min="2" max="6" width="22" style="1119" customWidth="1"/>
    <col min="7" max="7" width="26.42578125" style="1119" customWidth="1"/>
    <col min="8" max="8" width="18.7109375" style="266" customWidth="1"/>
    <col min="9" max="9" width="19.140625" style="1120" customWidth="1"/>
    <col min="10" max="10" width="17.42578125" style="253" customWidth="1"/>
    <col min="11" max="11" width="12.28515625" style="253" customWidth="1"/>
    <col min="12" max="16384" width="11.42578125" style="253"/>
  </cols>
  <sheetData>
    <row r="1" spans="1:14" s="437" customFormat="1" ht="68.25" customHeight="1">
      <c r="A1" s="1585" t="s">
        <v>857</v>
      </c>
      <c r="B1" s="1585"/>
      <c r="C1" s="1585"/>
      <c r="D1" s="1585"/>
      <c r="E1" s="1585"/>
      <c r="F1" s="1585"/>
      <c r="G1" s="1585"/>
      <c r="H1" s="1585"/>
      <c r="I1" s="1585"/>
      <c r="J1" s="1585"/>
    </row>
    <row r="2" spans="1:14" s="437" customFormat="1" ht="19.5" customHeight="1">
      <c r="A2" s="1567" t="str">
        <f>+'V.4.3. NA.Cant. accid x región'!A2:R2</f>
        <v>Período:  Diciembre 2007 - Marzo 2025</v>
      </c>
      <c r="B2" s="1567"/>
      <c r="C2" s="1567"/>
      <c r="D2" s="1567"/>
      <c r="E2" s="1567"/>
      <c r="F2" s="1567"/>
      <c r="G2" s="1567"/>
      <c r="H2" s="1567"/>
      <c r="I2" s="1567"/>
      <c r="J2" s="1567"/>
    </row>
    <row r="3" spans="1:14" ht="18">
      <c r="A3" s="1136"/>
      <c r="B3" s="1137"/>
      <c r="C3" s="1137"/>
      <c r="D3" s="1137"/>
      <c r="E3" s="1137"/>
      <c r="F3" s="1137"/>
    </row>
    <row r="4" spans="1:14" s="295" customFormat="1" ht="33" customHeight="1">
      <c r="A4" s="497" t="s">
        <v>858</v>
      </c>
      <c r="B4" s="1158" t="s">
        <v>859</v>
      </c>
      <c r="C4" s="1158" t="s">
        <v>860</v>
      </c>
      <c r="D4" s="1158" t="s">
        <v>861</v>
      </c>
      <c r="E4" s="1158" t="s">
        <v>734</v>
      </c>
      <c r="F4" s="1158" t="s">
        <v>587</v>
      </c>
      <c r="G4" s="1262" t="s">
        <v>951</v>
      </c>
      <c r="H4" s="1159" t="s">
        <v>395</v>
      </c>
      <c r="I4" s="1190" t="s">
        <v>862</v>
      </c>
      <c r="L4" s="253"/>
      <c r="M4" s="253"/>
      <c r="N4" s="253"/>
    </row>
    <row r="5" spans="1:14" s="1138" customFormat="1" ht="18">
      <c r="A5" s="1186" t="s">
        <v>863</v>
      </c>
      <c r="B5" s="1221">
        <v>33437</v>
      </c>
      <c r="C5" s="1221">
        <v>58266</v>
      </c>
      <c r="D5" s="1221">
        <v>40158</v>
      </c>
      <c r="E5" s="1222">
        <v>33234</v>
      </c>
      <c r="F5" s="1222">
        <v>17253</v>
      </c>
      <c r="G5" s="1222">
        <v>4382</v>
      </c>
      <c r="H5" s="1187">
        <f>SUM(B5:G5)</f>
        <v>186730</v>
      </c>
      <c r="I5" s="1191">
        <f>+Tabla48[[#This Row],[Total ]]/$H$37</f>
        <v>0.30264770141396591</v>
      </c>
      <c r="L5" s="253"/>
      <c r="M5" s="253"/>
      <c r="N5" s="253"/>
    </row>
    <row r="6" spans="1:14" s="1138" customFormat="1" ht="18" customHeight="1">
      <c r="A6" s="1186" t="s">
        <v>864</v>
      </c>
      <c r="B6" s="1222">
        <v>20203</v>
      </c>
      <c r="C6" s="1222">
        <v>46453</v>
      </c>
      <c r="D6" s="1222">
        <v>23834</v>
      </c>
      <c r="E6" s="1222">
        <v>15417</v>
      </c>
      <c r="F6" s="1222">
        <v>8071</v>
      </c>
      <c r="G6" s="1222">
        <v>1937</v>
      </c>
      <c r="H6" s="1187">
        <f t="shared" ref="H6:H36" si="0">SUM(B6:G6)</f>
        <v>115915</v>
      </c>
      <c r="I6" s="1191">
        <f>+Tabla48[[#This Row],[Total ]]/$H$37</f>
        <v>0.18787237353076558</v>
      </c>
      <c r="L6" s="253"/>
      <c r="M6" s="253"/>
      <c r="N6" s="253"/>
    </row>
    <row r="7" spans="1:14" s="1138" customFormat="1" ht="18">
      <c r="A7" s="1186" t="s">
        <v>865</v>
      </c>
      <c r="B7" s="1222">
        <v>5117</v>
      </c>
      <c r="C7" s="1222">
        <v>14923</v>
      </c>
      <c r="D7" s="1222">
        <v>15728</v>
      </c>
      <c r="E7" s="1222">
        <v>10206</v>
      </c>
      <c r="F7" s="1222">
        <v>5552</v>
      </c>
      <c r="G7" s="1222">
        <v>1330</v>
      </c>
      <c r="H7" s="1187">
        <f t="shared" si="0"/>
        <v>52856</v>
      </c>
      <c r="I7" s="1191">
        <f>+Tabla48[[#This Row],[Total ]]/$H$37</f>
        <v>8.5667792566468073E-2</v>
      </c>
      <c r="K7" s="941"/>
      <c r="L7" s="253"/>
      <c r="M7" s="253"/>
      <c r="N7" s="253"/>
    </row>
    <row r="8" spans="1:14" s="1138" customFormat="1" ht="18">
      <c r="A8" s="1186" t="s">
        <v>866</v>
      </c>
      <c r="B8" s="1222">
        <v>11026</v>
      </c>
      <c r="C8" s="1222">
        <v>22123</v>
      </c>
      <c r="D8" s="1222">
        <v>9483</v>
      </c>
      <c r="E8" s="1222">
        <v>9421</v>
      </c>
      <c r="F8" s="1222">
        <v>5270</v>
      </c>
      <c r="G8" s="1222">
        <v>1287</v>
      </c>
      <c r="H8" s="1187">
        <f t="shared" si="0"/>
        <v>58610</v>
      </c>
      <c r="I8" s="1191">
        <f>+Tabla48[[#This Row],[Total ]]/$H$37</f>
        <v>9.4993743800527719E-2</v>
      </c>
      <c r="L8" s="253"/>
      <c r="M8" s="253"/>
      <c r="N8" s="253"/>
    </row>
    <row r="9" spans="1:14" s="1138" customFormat="1" ht="18">
      <c r="A9" s="1186" t="s">
        <v>867</v>
      </c>
      <c r="B9" s="1222">
        <v>6715</v>
      </c>
      <c r="C9" s="1222">
        <v>13036</v>
      </c>
      <c r="D9" s="1222">
        <v>6741</v>
      </c>
      <c r="E9" s="1222">
        <v>4258</v>
      </c>
      <c r="F9" s="1222">
        <v>2399</v>
      </c>
      <c r="G9" s="1222">
        <v>583</v>
      </c>
      <c r="H9" s="1187">
        <f t="shared" si="0"/>
        <v>33732</v>
      </c>
      <c r="I9" s="1191">
        <f>+Tabla48[[#This Row],[Total ]]/$H$37</f>
        <v>5.4672051968595821E-2</v>
      </c>
    </row>
    <row r="10" spans="1:14" s="1138" customFormat="1" ht="18">
      <c r="A10" s="1186" t="s">
        <v>868</v>
      </c>
      <c r="B10" s="1222">
        <v>2974</v>
      </c>
      <c r="C10" s="1222">
        <v>7320</v>
      </c>
      <c r="D10" s="1222">
        <v>3922</v>
      </c>
      <c r="E10" s="1222">
        <v>2207</v>
      </c>
      <c r="F10" s="1222">
        <v>1386</v>
      </c>
      <c r="G10" s="1222">
        <v>434</v>
      </c>
      <c r="H10" s="1187">
        <f t="shared" si="0"/>
        <v>18243</v>
      </c>
      <c r="I10" s="1191">
        <f>+Tabla48[[#This Row],[Total ]]/$H$37</f>
        <v>2.9567836003293418E-2</v>
      </c>
      <c r="L10" s="253"/>
      <c r="M10" s="253"/>
      <c r="N10" s="253"/>
    </row>
    <row r="11" spans="1:14" s="1138" customFormat="1" ht="18">
      <c r="A11" s="1186" t="s">
        <v>869</v>
      </c>
      <c r="B11" s="1222">
        <v>4447</v>
      </c>
      <c r="C11" s="1222">
        <v>7517</v>
      </c>
      <c r="D11" s="1222">
        <v>4107</v>
      </c>
      <c r="E11" s="1222">
        <v>2973</v>
      </c>
      <c r="F11" s="1222">
        <v>1370</v>
      </c>
      <c r="G11" s="1222">
        <v>352</v>
      </c>
      <c r="H11" s="1187">
        <f t="shared" si="0"/>
        <v>20766</v>
      </c>
      <c r="I11" s="1191">
        <f>+Tabla48[[#This Row],[Total ]]/$H$37</f>
        <v>3.3657056539187151E-2</v>
      </c>
    </row>
    <row r="12" spans="1:14" s="1138" customFormat="1" ht="18">
      <c r="A12" s="1186" t="s">
        <v>870</v>
      </c>
      <c r="B12" s="1222">
        <v>2980</v>
      </c>
      <c r="C12" s="1222">
        <v>6390</v>
      </c>
      <c r="D12" s="1222">
        <v>3935</v>
      </c>
      <c r="E12" s="1222">
        <v>2168</v>
      </c>
      <c r="F12" s="1222">
        <v>1011</v>
      </c>
      <c r="G12" s="1222">
        <v>243</v>
      </c>
      <c r="H12" s="1187">
        <f t="shared" si="0"/>
        <v>16727</v>
      </c>
      <c r="I12" s="1191">
        <f>+Tabla48[[#This Row],[Total ]]/$H$37</f>
        <v>2.7110737972213399E-2</v>
      </c>
      <c r="L12" s="253"/>
      <c r="M12" s="253"/>
      <c r="N12" s="253"/>
    </row>
    <row r="13" spans="1:14" s="1138" customFormat="1" ht="18">
      <c r="A13" s="1186" t="s">
        <v>871</v>
      </c>
      <c r="B13" s="1222">
        <v>2108</v>
      </c>
      <c r="C13" s="1222">
        <v>5415</v>
      </c>
      <c r="D13" s="1222">
        <v>3384</v>
      </c>
      <c r="E13" s="1222">
        <v>1897</v>
      </c>
      <c r="F13" s="1222">
        <v>1005</v>
      </c>
      <c r="G13" s="1222">
        <v>268</v>
      </c>
      <c r="H13" s="1187">
        <f t="shared" si="0"/>
        <v>14077</v>
      </c>
      <c r="I13" s="1191">
        <f>+Tabla48[[#This Row],[Total ]]/$H$37</f>
        <v>2.2815678749019429E-2</v>
      </c>
    </row>
    <row r="14" spans="1:14" s="1138" customFormat="1" ht="18">
      <c r="A14" s="1186" t="s">
        <v>872</v>
      </c>
      <c r="B14" s="1222">
        <v>1283</v>
      </c>
      <c r="C14" s="1222">
        <v>3599</v>
      </c>
      <c r="D14" s="1222">
        <v>2768</v>
      </c>
      <c r="E14" s="1222">
        <v>1550</v>
      </c>
      <c r="F14" s="1222">
        <v>885</v>
      </c>
      <c r="G14" s="1222">
        <v>206</v>
      </c>
      <c r="H14" s="1187">
        <f t="shared" si="0"/>
        <v>10291</v>
      </c>
      <c r="I14" s="1191">
        <f>+Tabla48[[#This Row],[Total ]]/$H$37</f>
        <v>1.6679416779580802E-2</v>
      </c>
      <c r="L14" s="295"/>
      <c r="M14" s="295"/>
      <c r="N14" s="295"/>
    </row>
    <row r="15" spans="1:14" s="1138" customFormat="1" ht="18">
      <c r="A15" s="1186" t="s">
        <v>873</v>
      </c>
      <c r="B15" s="1222">
        <v>1094</v>
      </c>
      <c r="C15" s="1222">
        <v>4715</v>
      </c>
      <c r="D15" s="1222">
        <v>2899</v>
      </c>
      <c r="E15" s="1222">
        <v>2106</v>
      </c>
      <c r="F15" s="1222">
        <v>774</v>
      </c>
      <c r="G15" s="1222">
        <v>216</v>
      </c>
      <c r="H15" s="1187">
        <f t="shared" si="0"/>
        <v>11804</v>
      </c>
      <c r="I15" s="1191">
        <f>+Tabla48[[#This Row],[Total ]]/$H$37</f>
        <v>1.9131652479464755E-2</v>
      </c>
      <c r="L15" s="941"/>
      <c r="M15" s="941"/>
      <c r="N15" s="941"/>
    </row>
    <row r="16" spans="1:14" s="1138" customFormat="1" ht="18">
      <c r="A16" s="1186" t="s">
        <v>874</v>
      </c>
      <c r="B16" s="1222">
        <v>958</v>
      </c>
      <c r="C16" s="1222">
        <v>4489</v>
      </c>
      <c r="D16" s="1222">
        <v>2957</v>
      </c>
      <c r="E16" s="1222">
        <v>1458</v>
      </c>
      <c r="F16" s="1222">
        <v>717</v>
      </c>
      <c r="G16" s="1222">
        <v>190</v>
      </c>
      <c r="H16" s="1187">
        <f t="shared" si="0"/>
        <v>10769</v>
      </c>
      <c r="I16" s="1191">
        <f>+Tabla48[[#This Row],[Total ]]/$H$37</f>
        <v>1.7454148216821074E-2</v>
      </c>
      <c r="L16" s="253"/>
      <c r="M16" s="253"/>
      <c r="N16" s="253"/>
    </row>
    <row r="17" spans="1:14" s="1138" customFormat="1" ht="18">
      <c r="A17" s="1186" t="s">
        <v>875</v>
      </c>
      <c r="B17" s="1222">
        <v>1301</v>
      </c>
      <c r="C17" s="1222">
        <v>2649</v>
      </c>
      <c r="D17" s="1222">
        <v>1828</v>
      </c>
      <c r="E17" s="1222">
        <v>1134</v>
      </c>
      <c r="F17" s="1222">
        <v>566</v>
      </c>
      <c r="G17" s="1222">
        <v>153</v>
      </c>
      <c r="H17" s="1187">
        <f t="shared" si="0"/>
        <v>7631</v>
      </c>
      <c r="I17" s="1191">
        <f>+Tabla48[[#This Row],[Total ]]/$H$37</f>
        <v>1.2368149785733272E-2</v>
      </c>
      <c r="L17" s="253"/>
      <c r="M17" s="253"/>
      <c r="N17" s="253"/>
    </row>
    <row r="18" spans="1:14" s="1138" customFormat="1" ht="18">
      <c r="A18" s="1186" t="s">
        <v>876</v>
      </c>
      <c r="B18" s="1222">
        <v>863</v>
      </c>
      <c r="C18" s="1222">
        <v>2160</v>
      </c>
      <c r="D18" s="1222">
        <v>2251</v>
      </c>
      <c r="E18" s="1222">
        <v>635</v>
      </c>
      <c r="F18" s="1222">
        <v>397</v>
      </c>
      <c r="G18" s="1222">
        <v>113</v>
      </c>
      <c r="H18" s="1187">
        <f t="shared" si="0"/>
        <v>6419</v>
      </c>
      <c r="I18" s="1191">
        <f>+Tabla48[[#This Row],[Total ]]/$H$37</f>
        <v>1.0403767982521539E-2</v>
      </c>
      <c r="L18" s="253"/>
      <c r="M18" s="253"/>
      <c r="N18" s="253"/>
    </row>
    <row r="19" spans="1:14" s="1138" customFormat="1" ht="18">
      <c r="A19" s="1186" t="s">
        <v>877</v>
      </c>
      <c r="B19" s="1222">
        <v>739</v>
      </c>
      <c r="C19" s="1222">
        <v>1782</v>
      </c>
      <c r="D19" s="1222">
        <v>1426</v>
      </c>
      <c r="E19" s="1222">
        <v>1101</v>
      </c>
      <c r="F19" s="1222">
        <v>437</v>
      </c>
      <c r="G19" s="1222">
        <v>102</v>
      </c>
      <c r="H19" s="1187">
        <f t="shared" si="0"/>
        <v>5587</v>
      </c>
      <c r="I19" s="1191">
        <f>+Tabla48[[#This Row],[Total ]]/$H$37</f>
        <v>9.0552814641451703E-3</v>
      </c>
      <c r="L19" s="253"/>
      <c r="M19" s="253"/>
      <c r="N19" s="253"/>
    </row>
    <row r="20" spans="1:14" s="1138" customFormat="1" ht="18">
      <c r="A20" s="1186" t="s">
        <v>878</v>
      </c>
      <c r="B20" s="1222">
        <v>615</v>
      </c>
      <c r="C20" s="1222">
        <v>2767</v>
      </c>
      <c r="D20" s="1222">
        <v>1274</v>
      </c>
      <c r="E20" s="1222">
        <v>648</v>
      </c>
      <c r="F20" s="1222">
        <v>371</v>
      </c>
      <c r="G20" s="1222">
        <v>91</v>
      </c>
      <c r="H20" s="1187">
        <f t="shared" si="0"/>
        <v>5766</v>
      </c>
      <c r="I20" s="1191">
        <f>+Tabla48[[#This Row],[Total ]]/$H$37</f>
        <v>9.3454005588439314E-3</v>
      </c>
      <c r="L20" s="253"/>
      <c r="M20" s="253"/>
      <c r="N20" s="253"/>
    </row>
    <row r="21" spans="1:14" s="1138" customFormat="1" ht="18">
      <c r="A21" s="1186" t="s">
        <v>879</v>
      </c>
      <c r="B21" s="1222">
        <v>680</v>
      </c>
      <c r="C21" s="1222">
        <v>1698</v>
      </c>
      <c r="D21" s="1222">
        <v>745</v>
      </c>
      <c r="E21" s="1222">
        <v>820</v>
      </c>
      <c r="F21" s="1222">
        <v>334</v>
      </c>
      <c r="G21" s="1222">
        <v>99</v>
      </c>
      <c r="H21" s="1187">
        <f t="shared" si="0"/>
        <v>4376</v>
      </c>
      <c r="I21" s="1191">
        <f>+Tabla48[[#This Row],[Total ]]/$H$37</f>
        <v>7.0925204379987941E-3</v>
      </c>
      <c r="L21" s="253"/>
      <c r="M21" s="253"/>
      <c r="N21" s="253"/>
    </row>
    <row r="22" spans="1:14" s="1138" customFormat="1" ht="18">
      <c r="A22" s="1186" t="s">
        <v>880</v>
      </c>
      <c r="B22" s="1222">
        <v>326</v>
      </c>
      <c r="C22" s="1222">
        <v>1234</v>
      </c>
      <c r="D22" s="1222">
        <v>781</v>
      </c>
      <c r="E22" s="1222">
        <v>552</v>
      </c>
      <c r="F22" s="1222">
        <v>273</v>
      </c>
      <c r="G22" s="1222">
        <v>73</v>
      </c>
      <c r="H22" s="1187">
        <f t="shared" si="0"/>
        <v>3239</v>
      </c>
      <c r="I22" s="1191">
        <f>+Tabla48[[#This Row],[Total ]]/$H$37</f>
        <v>5.2496969146887786E-3</v>
      </c>
      <c r="L22" s="253"/>
      <c r="M22" s="253"/>
      <c r="N22" s="253"/>
    </row>
    <row r="23" spans="1:14" ht="18">
      <c r="A23" s="1186" t="s">
        <v>882</v>
      </c>
      <c r="B23" s="1222">
        <v>199</v>
      </c>
      <c r="C23" s="1222">
        <v>1333</v>
      </c>
      <c r="D23" s="1222">
        <v>915</v>
      </c>
      <c r="E23" s="1222">
        <v>345</v>
      </c>
      <c r="F23" s="1222">
        <v>286</v>
      </c>
      <c r="G23" s="1222">
        <v>72</v>
      </c>
      <c r="H23" s="1187">
        <f t="shared" si="0"/>
        <v>3150</v>
      </c>
      <c r="I23" s="1191">
        <f>+Tabla48[[#This Row],[Total ]]/$H$37</f>
        <v>5.1054477558720749E-3</v>
      </c>
    </row>
    <row r="24" spans="1:14" ht="18">
      <c r="A24" s="1186" t="s">
        <v>883</v>
      </c>
      <c r="B24" s="1222">
        <v>359</v>
      </c>
      <c r="C24" s="1222">
        <v>1895</v>
      </c>
      <c r="D24" s="1222">
        <v>882</v>
      </c>
      <c r="E24" s="1222">
        <v>569</v>
      </c>
      <c r="F24" s="1222">
        <v>253</v>
      </c>
      <c r="G24" s="1222">
        <v>47</v>
      </c>
      <c r="H24" s="1187">
        <f t="shared" si="0"/>
        <v>4005</v>
      </c>
      <c r="I24" s="1191">
        <f>+Tabla48[[#This Row],[Total ]]/$H$37</f>
        <v>6.4912121467516383E-3</v>
      </c>
    </row>
    <row r="25" spans="1:14" ht="18">
      <c r="A25" s="1186" t="s">
        <v>885</v>
      </c>
      <c r="B25" s="1222">
        <v>274</v>
      </c>
      <c r="C25" s="1222">
        <v>1269</v>
      </c>
      <c r="D25" s="1222">
        <v>804</v>
      </c>
      <c r="E25" s="1222">
        <v>420</v>
      </c>
      <c r="F25" s="1222">
        <v>226</v>
      </c>
      <c r="G25" s="1222">
        <v>62</v>
      </c>
      <c r="H25" s="1187">
        <f t="shared" si="0"/>
        <v>3055</v>
      </c>
      <c r="I25" s="1191">
        <f>+Tabla48[[#This Row],[Total ]]/$H$37</f>
        <v>4.9514739346632353E-3</v>
      </c>
    </row>
    <row r="26" spans="1:14" ht="18">
      <c r="A26" s="1186" t="s">
        <v>884</v>
      </c>
      <c r="B26" s="1222">
        <v>503</v>
      </c>
      <c r="C26" s="1222">
        <v>1145</v>
      </c>
      <c r="D26" s="1222">
        <v>989</v>
      </c>
      <c r="E26" s="1222">
        <v>562</v>
      </c>
      <c r="F26" s="1222">
        <v>235</v>
      </c>
      <c r="G26" s="1222">
        <v>72</v>
      </c>
      <c r="H26" s="1187">
        <f t="shared" si="0"/>
        <v>3506</v>
      </c>
      <c r="I26" s="1191">
        <f>+Tabla48[[#This Row],[Total ]]/$H$37</f>
        <v>5.6824443911388878E-3</v>
      </c>
    </row>
    <row r="27" spans="1:14" ht="18">
      <c r="A27" s="1186" t="s">
        <v>886</v>
      </c>
      <c r="B27" s="1222">
        <v>447</v>
      </c>
      <c r="C27" s="1222">
        <v>906</v>
      </c>
      <c r="D27" s="1222">
        <v>679</v>
      </c>
      <c r="E27" s="1222">
        <v>539</v>
      </c>
      <c r="F27" s="1222">
        <v>223</v>
      </c>
      <c r="G27" s="1222">
        <v>71</v>
      </c>
      <c r="H27" s="1187">
        <f t="shared" si="0"/>
        <v>2865</v>
      </c>
      <c r="I27" s="1191">
        <f>+Tabla48[[#This Row],[Total ]]/$H$37</f>
        <v>4.6435262922455544E-3</v>
      </c>
    </row>
    <row r="28" spans="1:14" ht="18">
      <c r="A28" s="1186" t="s">
        <v>881</v>
      </c>
      <c r="B28" s="1222">
        <v>286</v>
      </c>
      <c r="C28" s="1222">
        <v>1136</v>
      </c>
      <c r="D28" s="1222">
        <v>651</v>
      </c>
      <c r="E28" s="1222">
        <v>514</v>
      </c>
      <c r="F28" s="1222">
        <v>211</v>
      </c>
      <c r="G28" s="1222">
        <v>69</v>
      </c>
      <c r="H28" s="1187">
        <f t="shared" si="0"/>
        <v>2867</v>
      </c>
      <c r="I28" s="1191">
        <f>+Tabla48[[#This Row],[Total ]]/$H$37</f>
        <v>4.6467678463762664E-3</v>
      </c>
    </row>
    <row r="29" spans="1:14" ht="18">
      <c r="A29" s="1186" t="s">
        <v>888</v>
      </c>
      <c r="B29" s="1222">
        <v>576</v>
      </c>
      <c r="C29" s="1222">
        <v>1581</v>
      </c>
      <c r="D29" s="1222">
        <v>1100</v>
      </c>
      <c r="E29" s="1222">
        <v>495</v>
      </c>
      <c r="F29" s="1222">
        <v>184</v>
      </c>
      <c r="G29" s="1222">
        <v>33</v>
      </c>
      <c r="H29" s="1187">
        <f t="shared" si="0"/>
        <v>3969</v>
      </c>
      <c r="I29" s="1191">
        <f>+Tabla48[[#This Row],[Total ]]/$H$37</f>
        <v>6.4328641723988148E-3</v>
      </c>
    </row>
    <row r="30" spans="1:14" ht="18">
      <c r="A30" s="1186" t="s">
        <v>887</v>
      </c>
      <c r="B30" s="1222">
        <v>514</v>
      </c>
      <c r="C30" s="1222">
        <v>1447</v>
      </c>
      <c r="D30" s="1222">
        <v>538</v>
      </c>
      <c r="E30" s="1222">
        <v>438</v>
      </c>
      <c r="F30" s="1222">
        <v>194</v>
      </c>
      <c r="G30" s="1222">
        <v>65</v>
      </c>
      <c r="H30" s="1187">
        <f t="shared" si="0"/>
        <v>3196</v>
      </c>
      <c r="I30" s="1191">
        <f>+Tabla48[[#This Row],[Total ]]/$H$37</f>
        <v>5.180003500878461E-3</v>
      </c>
    </row>
    <row r="31" spans="1:14" ht="18">
      <c r="A31" s="1186" t="s">
        <v>889</v>
      </c>
      <c r="B31" s="1222">
        <v>97</v>
      </c>
      <c r="C31" s="1222">
        <v>506</v>
      </c>
      <c r="D31" s="1222">
        <v>327</v>
      </c>
      <c r="E31" s="1222">
        <v>180</v>
      </c>
      <c r="F31" s="1222">
        <v>74</v>
      </c>
      <c r="G31" s="1222">
        <v>21</v>
      </c>
      <c r="H31" s="1187">
        <f t="shared" si="0"/>
        <v>1205</v>
      </c>
      <c r="I31" s="1191">
        <f>+Tabla48[[#This Row],[Total ]]/$H$37</f>
        <v>1.9530363637542383E-3</v>
      </c>
    </row>
    <row r="32" spans="1:14" ht="18">
      <c r="A32" s="1186" t="s">
        <v>890</v>
      </c>
      <c r="B32" s="1222">
        <v>164</v>
      </c>
      <c r="C32" s="1222">
        <v>840</v>
      </c>
      <c r="D32" s="1222">
        <v>700</v>
      </c>
      <c r="E32" s="1222">
        <v>139</v>
      </c>
      <c r="F32" s="1222">
        <v>66</v>
      </c>
      <c r="G32" s="1222">
        <v>18</v>
      </c>
      <c r="H32" s="1187">
        <f t="shared" si="0"/>
        <v>1927</v>
      </c>
      <c r="I32" s="1191">
        <f>+Tabla48[[#This Row],[Total ]]/$H$37</f>
        <v>3.1232374049414251E-3</v>
      </c>
    </row>
    <row r="33" spans="1:14" ht="18">
      <c r="A33" s="1186" t="s">
        <v>892</v>
      </c>
      <c r="B33" s="1222">
        <v>9</v>
      </c>
      <c r="C33" s="1222">
        <v>78</v>
      </c>
      <c r="D33" s="1222">
        <v>251</v>
      </c>
      <c r="E33" s="1222">
        <v>126</v>
      </c>
      <c r="F33" s="1222">
        <v>64</v>
      </c>
      <c r="G33" s="1222">
        <v>16</v>
      </c>
      <c r="H33" s="1187">
        <f t="shared" si="0"/>
        <v>544</v>
      </c>
      <c r="I33" s="1191">
        <f>+Tabla48[[#This Row],[Total ]]/$H$37</f>
        <v>8.8170272355378063E-4</v>
      </c>
    </row>
    <row r="34" spans="1:14" ht="18">
      <c r="A34" s="1186" t="s">
        <v>891</v>
      </c>
      <c r="B34" s="1222">
        <v>394</v>
      </c>
      <c r="C34" s="1222">
        <v>502</v>
      </c>
      <c r="D34" s="1222">
        <v>384</v>
      </c>
      <c r="E34" s="1222">
        <v>130</v>
      </c>
      <c r="F34" s="1222">
        <v>59</v>
      </c>
      <c r="G34" s="1222">
        <v>15</v>
      </c>
      <c r="H34" s="1187">
        <f t="shared" si="0"/>
        <v>1484</v>
      </c>
      <c r="I34" s="1191">
        <f>+Tabla48[[#This Row],[Total ]]/$H$37</f>
        <v>2.4052331649886223E-3</v>
      </c>
    </row>
    <row r="35" spans="1:14" ht="18">
      <c r="A35" s="1188" t="s">
        <v>893</v>
      </c>
      <c r="B35" s="1223">
        <v>134</v>
      </c>
      <c r="C35" s="1223">
        <v>486</v>
      </c>
      <c r="D35" s="1223">
        <v>168</v>
      </c>
      <c r="E35" s="1223">
        <v>100</v>
      </c>
      <c r="F35" s="1223">
        <v>47</v>
      </c>
      <c r="G35" s="1222">
        <v>15</v>
      </c>
      <c r="H35" s="1189">
        <f t="shared" si="0"/>
        <v>950</v>
      </c>
      <c r="I35" s="1191">
        <f>+Tabla48[[#This Row],[Total ]]/$H$37</f>
        <v>1.5397382120884036E-3</v>
      </c>
      <c r="J35" s="1138"/>
    </row>
    <row r="36" spans="1:14" ht="18">
      <c r="A36" s="1188" t="s">
        <v>894</v>
      </c>
      <c r="B36" s="1223">
        <v>123</v>
      </c>
      <c r="C36" s="1223">
        <v>371</v>
      </c>
      <c r="D36" s="1223">
        <v>134</v>
      </c>
      <c r="E36" s="1223">
        <v>50</v>
      </c>
      <c r="F36" s="1223">
        <v>39</v>
      </c>
      <c r="G36" s="1222">
        <v>10</v>
      </c>
      <c r="H36" s="1189">
        <f t="shared" si="0"/>
        <v>727</v>
      </c>
      <c r="I36" s="1191">
        <f>+Tabla48[[#This Row],[Total ]]/$H$37</f>
        <v>1.1783049265139678E-3</v>
      </c>
    </row>
    <row r="37" spans="1:14" ht="18">
      <c r="A37" s="1219" t="s">
        <v>238</v>
      </c>
      <c r="B37" s="1224">
        <f t="shared" ref="B37:I37" si="1">SUM(B5:B36)</f>
        <v>100945</v>
      </c>
      <c r="C37" s="1224">
        <f t="shared" si="1"/>
        <v>220031</v>
      </c>
      <c r="D37" s="1224">
        <f t="shared" si="1"/>
        <v>136743</v>
      </c>
      <c r="E37" s="1224">
        <f t="shared" si="1"/>
        <v>96392</v>
      </c>
      <c r="F37" s="1224">
        <f t="shared" si="1"/>
        <v>50232</v>
      </c>
      <c r="G37" s="1224">
        <f>SUM(G5:G36)</f>
        <v>12645</v>
      </c>
      <c r="H37" s="1224">
        <f t="shared" si="1"/>
        <v>616988</v>
      </c>
      <c r="I37" s="1220">
        <f t="shared" si="1"/>
        <v>1.0000000000000002</v>
      </c>
    </row>
    <row r="39" spans="1:14" s="1138" customFormat="1">
      <c r="A39" s="253"/>
      <c r="B39" s="1119"/>
      <c r="C39" s="1119"/>
      <c r="D39" s="1119"/>
      <c r="E39" s="1119"/>
      <c r="F39" s="1119"/>
      <c r="G39" s="1119"/>
      <c r="H39" s="266"/>
      <c r="I39" s="1120"/>
      <c r="J39" s="253"/>
      <c r="L39" s="253"/>
      <c r="M39" s="253"/>
      <c r="N39" s="253"/>
    </row>
    <row r="40" spans="1:14">
      <c r="J40" s="1138"/>
    </row>
    <row r="42" spans="1:14">
      <c r="J42" s="1138"/>
    </row>
    <row r="43" spans="1:14">
      <c r="A43" s="1138"/>
      <c r="B43" s="1139"/>
      <c r="C43" s="1139"/>
      <c r="D43" s="1139"/>
      <c r="E43" s="1139"/>
      <c r="F43" s="1139"/>
      <c r="G43" s="1139"/>
      <c r="H43" s="1140"/>
      <c r="I43" s="1192"/>
    </row>
    <row r="44" spans="1:14">
      <c r="J44" s="1138"/>
    </row>
    <row r="45" spans="1:14">
      <c r="A45" s="1138"/>
      <c r="B45" s="1139"/>
      <c r="C45" s="1139"/>
      <c r="D45" s="1139"/>
      <c r="E45" s="1139"/>
      <c r="F45" s="1139"/>
      <c r="G45" s="1139"/>
      <c r="H45" s="1140"/>
      <c r="I45" s="1192"/>
      <c r="J45" s="295"/>
    </row>
    <row r="46" spans="1:14">
      <c r="J46" s="941"/>
    </row>
    <row r="47" spans="1:14">
      <c r="A47" s="1138"/>
      <c r="B47" s="1139"/>
      <c r="C47" s="1139"/>
      <c r="D47" s="1139"/>
      <c r="E47" s="1139"/>
      <c r="F47" s="1139"/>
      <c r="G47" s="1139"/>
      <c r="H47" s="1140"/>
      <c r="I47" s="1192"/>
    </row>
    <row r="48" spans="1:14">
      <c r="A48" s="295"/>
      <c r="B48" s="1141"/>
      <c r="C48" s="1141"/>
      <c r="D48" s="1141"/>
      <c r="E48" s="1141"/>
      <c r="F48" s="1141"/>
      <c r="G48" s="1141"/>
      <c r="H48" s="316"/>
      <c r="I48" s="1193"/>
      <c r="J48" s="295"/>
    </row>
    <row r="49" spans="1:14" s="1138" customFormat="1">
      <c r="A49" s="941"/>
      <c r="B49" s="1142"/>
      <c r="C49" s="1142"/>
      <c r="D49" s="1142"/>
      <c r="E49" s="1142"/>
      <c r="F49" s="1142"/>
      <c r="G49" s="1142"/>
      <c r="H49" s="1143"/>
      <c r="I49" s="1194"/>
      <c r="J49" s="253"/>
      <c r="K49" s="941"/>
      <c r="L49" s="253"/>
      <c r="M49" s="253"/>
      <c r="N49" s="253"/>
    </row>
    <row r="51" spans="1:14" s="1138" customFormat="1">
      <c r="A51" s="253"/>
      <c r="B51" s="1119"/>
      <c r="C51" s="1119"/>
      <c r="D51" s="1119"/>
      <c r="E51" s="1119"/>
      <c r="F51" s="1119"/>
      <c r="G51" s="1119"/>
      <c r="H51" s="266"/>
      <c r="I51" s="1120"/>
      <c r="J51" s="253"/>
      <c r="L51" s="253"/>
      <c r="M51" s="253"/>
      <c r="N51" s="253"/>
    </row>
    <row r="53" spans="1:14" s="1138" customFormat="1">
      <c r="A53" s="253"/>
      <c r="B53" s="1119"/>
      <c r="C53" s="1119"/>
      <c r="D53" s="1119"/>
      <c r="E53" s="1119"/>
      <c r="F53" s="1119"/>
      <c r="G53" s="1119"/>
      <c r="H53" s="266"/>
      <c r="I53" s="1120"/>
      <c r="J53" s="253"/>
      <c r="L53" s="253"/>
      <c r="M53" s="253"/>
      <c r="N53" s="253"/>
    </row>
    <row r="54" spans="1:14" s="295" customFormat="1">
      <c r="A54" s="253"/>
      <c r="B54" s="1119"/>
      <c r="C54" s="1119"/>
      <c r="D54" s="1119"/>
      <c r="E54" s="1119"/>
      <c r="F54" s="1119"/>
      <c r="G54" s="1119"/>
      <c r="H54" s="266"/>
      <c r="I54" s="1120"/>
      <c r="J54" s="253"/>
      <c r="K54" s="253"/>
      <c r="L54" s="253"/>
      <c r="M54" s="253"/>
      <c r="N54" s="253"/>
    </row>
    <row r="55" spans="1:14" s="941" customFormat="1">
      <c r="A55" s="253"/>
      <c r="B55" s="1119"/>
      <c r="C55" s="1119"/>
      <c r="D55" s="1119"/>
      <c r="E55" s="1119"/>
      <c r="F55" s="1119"/>
      <c r="G55" s="1119"/>
      <c r="H55" s="266"/>
      <c r="I55" s="1120"/>
      <c r="J55" s="253"/>
      <c r="K55" s="1138"/>
      <c r="L55" s="253"/>
      <c r="M55" s="253"/>
      <c r="N55" s="253"/>
    </row>
  </sheetData>
  <mergeCells count="2">
    <mergeCell ref="A1:J1"/>
    <mergeCell ref="A2:J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2"/>
  <sheetViews>
    <sheetView showGridLines="0" view="pageBreakPreview" zoomScale="85" zoomScaleNormal="100" zoomScaleSheetLayoutView="85" workbookViewId="0">
      <selection activeCell="T20" sqref="T20"/>
    </sheetView>
  </sheetViews>
  <sheetFormatPr baseColWidth="10" defaultColWidth="11.42578125" defaultRowHeight="14.25"/>
  <cols>
    <col min="1" max="1" width="21.7109375" style="253" customWidth="1"/>
    <col min="2" max="2" width="20.7109375" style="253" customWidth="1"/>
    <col min="3" max="3" width="21.42578125" style="253" customWidth="1"/>
    <col min="4" max="4" width="17.28515625" style="253" customWidth="1"/>
    <col min="5" max="5" width="18.28515625" style="253" customWidth="1"/>
    <col min="6" max="6" width="17.28515625" style="253" customWidth="1"/>
    <col min="7" max="7" width="28.7109375" style="253" customWidth="1"/>
    <col min="8" max="8" width="29" style="253" customWidth="1"/>
    <col min="9" max="9" width="25.42578125" style="253" customWidth="1"/>
    <col min="10" max="16384" width="11.42578125" style="253"/>
  </cols>
  <sheetData>
    <row r="1" spans="1:9" s="437" customFormat="1" ht="60.75" customHeight="1">
      <c r="A1" s="1586" t="s">
        <v>895</v>
      </c>
      <c r="B1" s="1586"/>
      <c r="C1" s="1586"/>
      <c r="D1" s="1586"/>
      <c r="E1" s="1586"/>
      <c r="F1" s="1586"/>
      <c r="G1" s="1586"/>
      <c r="H1" s="1586"/>
      <c r="I1" s="1586"/>
    </row>
    <row r="2" spans="1:9" s="437" customFormat="1" ht="20.25" customHeight="1">
      <c r="A2" s="1587" t="str">
        <f>+'V.4.3. NA.Cant. accid x región'!A2:R2</f>
        <v>Período:  Diciembre 2007 - Marzo 2025</v>
      </c>
      <c r="B2" s="1587"/>
      <c r="C2" s="1587"/>
      <c r="D2" s="1587"/>
      <c r="E2" s="1587"/>
      <c r="F2" s="1587"/>
      <c r="G2" s="1587"/>
      <c r="H2" s="1587"/>
      <c r="I2" s="1587"/>
    </row>
    <row r="3" spans="1:9" ht="9" customHeight="1"/>
    <row r="4" spans="1:9" ht="24" customHeight="1">
      <c r="A4" s="455" t="s">
        <v>413</v>
      </c>
      <c r="B4" s="456" t="s">
        <v>896</v>
      </c>
      <c r="C4" s="456" t="s">
        <v>714</v>
      </c>
      <c r="D4" s="456" t="s">
        <v>395</v>
      </c>
      <c r="E4" s="456" t="s">
        <v>897</v>
      </c>
      <c r="F4" s="546" t="s">
        <v>898</v>
      </c>
    </row>
    <row r="5" spans="1:9" ht="15.75">
      <c r="A5" s="1080">
        <v>2007</v>
      </c>
      <c r="B5" s="548">
        <v>445</v>
      </c>
      <c r="C5" s="548">
        <v>8099</v>
      </c>
      <c r="D5" s="549">
        <f t="shared" ref="D5:D23" si="0">SUM(B5:C5)</f>
        <v>8544</v>
      </c>
      <c r="E5" s="550">
        <f t="shared" ref="E5" si="1">B5/D5</f>
        <v>5.2083333333333336E-2</v>
      </c>
      <c r="F5" s="551">
        <f t="shared" ref="F5" si="2">C5/D5</f>
        <v>0.94791666666666663</v>
      </c>
    </row>
    <row r="6" spans="1:9" ht="15.75">
      <c r="A6" s="1080">
        <v>2008</v>
      </c>
      <c r="B6" s="548">
        <v>660</v>
      </c>
      <c r="C6" s="548">
        <v>10317</v>
      </c>
      <c r="D6" s="549">
        <f t="shared" si="0"/>
        <v>10977</v>
      </c>
      <c r="E6" s="550">
        <f t="shared" ref="E6:E23" si="3">B6/D6</f>
        <v>6.0125717409128178E-2</v>
      </c>
      <c r="F6" s="551">
        <f t="shared" ref="F6:F23" si="4">C6/D6</f>
        <v>0.9398742825908718</v>
      </c>
      <c r="G6" s="341"/>
      <c r="H6" s="341"/>
    </row>
    <row r="7" spans="1:9" ht="15.75">
      <c r="A7" s="1080">
        <v>2009</v>
      </c>
      <c r="B7" s="548">
        <v>986</v>
      </c>
      <c r="C7" s="548">
        <v>13697</v>
      </c>
      <c r="D7" s="549">
        <f t="shared" si="0"/>
        <v>14683</v>
      </c>
      <c r="E7" s="550">
        <f t="shared" si="3"/>
        <v>6.7152489273309274E-2</v>
      </c>
      <c r="F7" s="551">
        <f t="shared" si="4"/>
        <v>0.9328475107266907</v>
      </c>
    </row>
    <row r="8" spans="1:9" ht="15.75">
      <c r="A8" s="1080">
        <v>2010</v>
      </c>
      <c r="B8" s="548">
        <v>1477</v>
      </c>
      <c r="C8" s="548">
        <v>15979</v>
      </c>
      <c r="D8" s="549">
        <f t="shared" si="0"/>
        <v>17456</v>
      </c>
      <c r="E8" s="550">
        <f t="shared" si="3"/>
        <v>8.4612740604949582E-2</v>
      </c>
      <c r="F8" s="551">
        <f t="shared" si="4"/>
        <v>0.91538725939505039</v>
      </c>
    </row>
    <row r="9" spans="1:9" ht="15.75">
      <c r="A9" s="547">
        <v>2011</v>
      </c>
      <c r="B9" s="548">
        <v>2094</v>
      </c>
      <c r="C9" s="548">
        <v>20503</v>
      </c>
      <c r="D9" s="549">
        <f t="shared" si="0"/>
        <v>22597</v>
      </c>
      <c r="E9" s="550">
        <f t="shared" si="3"/>
        <v>9.2667168208169226E-2</v>
      </c>
      <c r="F9" s="551">
        <f t="shared" si="4"/>
        <v>0.90733283179183077</v>
      </c>
    </row>
    <row r="10" spans="1:9" ht="15.75">
      <c r="A10" s="1080">
        <v>2012</v>
      </c>
      <c r="B10" s="548">
        <v>3858</v>
      </c>
      <c r="C10" s="548">
        <v>22830</v>
      </c>
      <c r="D10" s="549">
        <f t="shared" si="0"/>
        <v>26688</v>
      </c>
      <c r="E10" s="550">
        <f t="shared" si="3"/>
        <v>0.1445593525179856</v>
      </c>
      <c r="F10" s="551">
        <f t="shared" si="4"/>
        <v>0.85544064748201443</v>
      </c>
    </row>
    <row r="11" spans="1:9" ht="15.75">
      <c r="A11" s="1080">
        <v>2013</v>
      </c>
      <c r="B11" s="548">
        <v>4451</v>
      </c>
      <c r="C11" s="548">
        <v>24184</v>
      </c>
      <c r="D11" s="549">
        <f t="shared" si="0"/>
        <v>28635</v>
      </c>
      <c r="E11" s="550">
        <f t="shared" si="3"/>
        <v>0.15543914789593155</v>
      </c>
      <c r="F11" s="551">
        <f t="shared" si="4"/>
        <v>0.84456085210406839</v>
      </c>
    </row>
    <row r="12" spans="1:9" ht="15.75">
      <c r="A12" s="1080">
        <v>2014</v>
      </c>
      <c r="B12" s="548">
        <v>5112</v>
      </c>
      <c r="C12" s="548">
        <v>25920</v>
      </c>
      <c r="D12" s="549">
        <f t="shared" si="0"/>
        <v>31032</v>
      </c>
      <c r="E12" s="550">
        <f t="shared" si="3"/>
        <v>0.16473317865429235</v>
      </c>
      <c r="F12" s="551">
        <f t="shared" si="4"/>
        <v>0.83526682134570762</v>
      </c>
    </row>
    <row r="13" spans="1:9" ht="15.75">
      <c r="A13" s="1080">
        <v>2015</v>
      </c>
      <c r="B13" s="548">
        <v>5396</v>
      </c>
      <c r="C13" s="548">
        <v>29153</v>
      </c>
      <c r="D13" s="549">
        <f t="shared" si="0"/>
        <v>34549</v>
      </c>
      <c r="E13" s="550">
        <f t="shared" si="3"/>
        <v>0.15618397059249181</v>
      </c>
      <c r="F13" s="551">
        <f t="shared" si="4"/>
        <v>0.84381602940750822</v>
      </c>
    </row>
    <row r="14" spans="1:9" ht="15.75">
      <c r="A14" s="1080">
        <v>2016</v>
      </c>
      <c r="B14" s="548">
        <v>6565</v>
      </c>
      <c r="C14" s="548">
        <v>32291</v>
      </c>
      <c r="D14" s="549">
        <f t="shared" si="0"/>
        <v>38856</v>
      </c>
      <c r="E14" s="550">
        <f t="shared" si="3"/>
        <v>0.16895717521103562</v>
      </c>
      <c r="F14" s="551">
        <f t="shared" si="4"/>
        <v>0.83104282478896441</v>
      </c>
    </row>
    <row r="15" spans="1:9" ht="15.75">
      <c r="A15" s="1080">
        <v>2017</v>
      </c>
      <c r="B15" s="548">
        <v>8616</v>
      </c>
      <c r="C15" s="548">
        <v>32873</v>
      </c>
      <c r="D15" s="549">
        <f t="shared" si="0"/>
        <v>41489</v>
      </c>
      <c r="E15" s="550">
        <f t="shared" si="3"/>
        <v>0.20766950275976764</v>
      </c>
      <c r="F15" s="551">
        <f t="shared" si="4"/>
        <v>0.7923304972402323</v>
      </c>
    </row>
    <row r="16" spans="1:9" ht="15.75">
      <c r="A16" s="552">
        <v>2018</v>
      </c>
      <c r="B16" s="943">
        <v>10106</v>
      </c>
      <c r="C16" s="943">
        <v>35364</v>
      </c>
      <c r="D16" s="549">
        <f t="shared" si="0"/>
        <v>45470</v>
      </c>
      <c r="E16" s="550">
        <f t="shared" si="3"/>
        <v>0.22225643281284363</v>
      </c>
      <c r="F16" s="551">
        <f t="shared" si="4"/>
        <v>0.77774356718715631</v>
      </c>
    </row>
    <row r="17" spans="1:9" ht="15.75">
      <c r="A17" s="552">
        <v>2019</v>
      </c>
      <c r="B17" s="943">
        <v>10920</v>
      </c>
      <c r="C17" s="943">
        <v>38228</v>
      </c>
      <c r="D17" s="549">
        <f t="shared" si="0"/>
        <v>49148</v>
      </c>
      <c r="E17" s="550">
        <f t="shared" si="3"/>
        <v>0.22218605029706193</v>
      </c>
      <c r="F17" s="551">
        <f t="shared" si="4"/>
        <v>0.77781394970293805</v>
      </c>
    </row>
    <row r="18" spans="1:9" ht="15.75">
      <c r="A18" s="552">
        <v>2020</v>
      </c>
      <c r="B18" s="943">
        <v>11630</v>
      </c>
      <c r="C18" s="943">
        <v>28515</v>
      </c>
      <c r="D18" s="549">
        <f t="shared" si="0"/>
        <v>40145</v>
      </c>
      <c r="E18" s="550">
        <f t="shared" si="3"/>
        <v>0.28969983808693484</v>
      </c>
      <c r="F18" s="551">
        <f t="shared" si="4"/>
        <v>0.71030016191306511</v>
      </c>
    </row>
    <row r="19" spans="1:9" ht="15.75">
      <c r="A19" s="552">
        <v>2021</v>
      </c>
      <c r="B19" s="943">
        <v>14102</v>
      </c>
      <c r="C19" s="943">
        <v>33348</v>
      </c>
      <c r="D19" s="549">
        <f t="shared" si="0"/>
        <v>47450</v>
      </c>
      <c r="E19" s="550">
        <f t="shared" si="3"/>
        <v>0.29719704952581666</v>
      </c>
      <c r="F19" s="551">
        <f t="shared" si="4"/>
        <v>0.7028029504741834</v>
      </c>
    </row>
    <row r="20" spans="1:9" ht="15.75">
      <c r="A20" s="552">
        <v>2022</v>
      </c>
      <c r="B20" s="943">
        <v>12146</v>
      </c>
      <c r="C20" s="943">
        <v>37449</v>
      </c>
      <c r="D20" s="549">
        <f t="shared" si="0"/>
        <v>49595</v>
      </c>
      <c r="E20" s="550">
        <f t="shared" si="3"/>
        <v>0.24490372013307793</v>
      </c>
      <c r="F20" s="551">
        <f t="shared" si="4"/>
        <v>0.75509627986692207</v>
      </c>
    </row>
    <row r="21" spans="1:9" ht="15.75">
      <c r="A21" s="552">
        <v>2023</v>
      </c>
      <c r="B21" s="943">
        <v>9115</v>
      </c>
      <c r="C21" s="943">
        <v>37682</v>
      </c>
      <c r="D21" s="549">
        <f t="shared" si="0"/>
        <v>46797</v>
      </c>
      <c r="E21" s="550">
        <f t="shared" si="3"/>
        <v>0.19477744299848282</v>
      </c>
      <c r="F21" s="551">
        <f t="shared" si="4"/>
        <v>0.80522255700151724</v>
      </c>
    </row>
    <row r="22" spans="1:9" ht="15.75">
      <c r="A22" s="552">
        <v>2024</v>
      </c>
      <c r="B22" s="943">
        <v>9641</v>
      </c>
      <c r="C22" s="943">
        <v>40591</v>
      </c>
      <c r="D22" s="549">
        <f t="shared" si="0"/>
        <v>50232</v>
      </c>
      <c r="E22" s="550">
        <f t="shared" si="3"/>
        <v>0.19192944736422998</v>
      </c>
      <c r="F22" s="551">
        <f t="shared" si="4"/>
        <v>0.80807055263576999</v>
      </c>
    </row>
    <row r="23" spans="1:9" ht="15.75">
      <c r="A23" s="552" t="str">
        <f>+'Resumen '!O6</f>
        <v>Mar.2025</v>
      </c>
      <c r="B23" s="943">
        <v>2658</v>
      </c>
      <c r="C23" s="943">
        <v>9987</v>
      </c>
      <c r="D23" s="549">
        <f t="shared" si="0"/>
        <v>12645</v>
      </c>
      <c r="E23" s="550">
        <f t="shared" si="3"/>
        <v>0.21020166073546856</v>
      </c>
      <c r="F23" s="551">
        <f t="shared" si="4"/>
        <v>0.78979833926453147</v>
      </c>
    </row>
    <row r="24" spans="1:9" ht="15.75">
      <c r="A24" s="457" t="s">
        <v>185</v>
      </c>
      <c r="B24" s="458">
        <f>SUM(B5:B23)</f>
        <v>119978</v>
      </c>
      <c r="C24" s="458">
        <f>SUM(C5:C23)</f>
        <v>497010</v>
      </c>
      <c r="D24" s="458">
        <f>SUM(D5:D23)</f>
        <v>616988</v>
      </c>
      <c r="E24" s="553">
        <f>AVERAGE(E5:E23)</f>
        <v>0.16985975886391111</v>
      </c>
      <c r="F24" s="554">
        <f>AVERAGE(F5:F23)</f>
        <v>0.83014024113608909</v>
      </c>
    </row>
    <row r="32" spans="1:9">
      <c r="I32" s="256"/>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24"/>
  <sheetViews>
    <sheetView showGridLines="0" view="pageBreakPreview" zoomScale="85" zoomScaleNormal="100" zoomScaleSheetLayoutView="85" workbookViewId="0">
      <selection activeCell="N32" sqref="N32"/>
    </sheetView>
  </sheetViews>
  <sheetFormatPr baseColWidth="10" defaultColWidth="11.42578125" defaultRowHeight="14.25"/>
  <cols>
    <col min="1" max="1" width="18.140625" style="253" customWidth="1"/>
    <col min="2" max="2" width="16.7109375" style="253" customWidth="1"/>
    <col min="3" max="3" width="20.28515625" style="253" customWidth="1"/>
    <col min="4" max="4" width="19.5703125" style="253" customWidth="1"/>
    <col min="5" max="5" width="17.7109375" style="253" customWidth="1"/>
    <col min="6" max="6" width="17.28515625" style="253" customWidth="1"/>
    <col min="7" max="8" width="21.85546875" style="253" customWidth="1"/>
    <col min="9" max="9" width="22.5703125" style="253" customWidth="1"/>
    <col min="10" max="10" width="3.42578125" style="253" customWidth="1"/>
    <col min="11" max="16384" width="11.42578125" style="253"/>
  </cols>
  <sheetData>
    <row r="1" spans="1:10" s="437" customFormat="1" ht="60" customHeight="1">
      <c r="A1" s="1588" t="s">
        <v>899</v>
      </c>
      <c r="B1" s="1588"/>
      <c r="C1" s="1588"/>
      <c r="D1" s="1588"/>
      <c r="E1" s="1588"/>
      <c r="F1" s="1588"/>
      <c r="G1" s="1588"/>
      <c r="H1" s="1588"/>
      <c r="I1" s="1588"/>
    </row>
    <row r="2" spans="1:10" s="437" customFormat="1" ht="17.25" customHeight="1">
      <c r="A2" s="1588" t="str">
        <f>+'V.4.5. NA.Cant. accid x sector'!A2:I2</f>
        <v>Período:  Diciembre 2007 - Marzo 2025</v>
      </c>
      <c r="B2" s="1588"/>
      <c r="C2" s="1588"/>
      <c r="D2" s="1588"/>
      <c r="E2" s="1588"/>
      <c r="F2" s="1588"/>
      <c r="G2" s="1588"/>
      <c r="H2" s="1588"/>
      <c r="I2" s="1588"/>
    </row>
    <row r="3" spans="1:10" ht="10.5" customHeight="1">
      <c r="A3" s="426"/>
      <c r="B3" s="426"/>
      <c r="C3" s="426"/>
      <c r="D3" s="426"/>
      <c r="E3" s="426"/>
      <c r="F3" s="426"/>
      <c r="G3" s="295"/>
      <c r="H3" s="295"/>
      <c r="I3" s="295"/>
    </row>
    <row r="4" spans="1:10" s="295" customFormat="1" ht="27" customHeight="1">
      <c r="A4" s="459" t="s">
        <v>187</v>
      </c>
      <c r="B4" s="469" t="s">
        <v>256</v>
      </c>
      <c r="C4" s="469" t="s">
        <v>255</v>
      </c>
      <c r="D4" s="460" t="s">
        <v>834</v>
      </c>
      <c r="E4" s="469" t="s">
        <v>900</v>
      </c>
      <c r="F4" s="470" t="s">
        <v>901</v>
      </c>
      <c r="J4" s="253"/>
    </row>
    <row r="5" spans="1:10" ht="15">
      <c r="A5" s="555">
        <v>2007</v>
      </c>
      <c r="B5" s="556">
        <v>1471</v>
      </c>
      <c r="C5" s="556">
        <v>7068</v>
      </c>
      <c r="D5" s="557">
        <f>B5+C5</f>
        <v>8539</v>
      </c>
      <c r="E5" s="558">
        <f>B5/D5</f>
        <v>0.17226841550532848</v>
      </c>
      <c r="F5" s="559">
        <f>C5/D5</f>
        <v>0.82773158449467155</v>
      </c>
    </row>
    <row r="6" spans="1:10" ht="15">
      <c r="A6" s="555">
        <v>2008</v>
      </c>
      <c r="B6" s="556">
        <v>2073</v>
      </c>
      <c r="C6" s="556">
        <v>8902</v>
      </c>
      <c r="D6" s="557">
        <f>B6+C6</f>
        <v>10975</v>
      </c>
      <c r="E6" s="558">
        <f t="shared" ref="E6:E23" si="0">B6/D6</f>
        <v>0.18888382687927108</v>
      </c>
      <c r="F6" s="559">
        <f t="shared" ref="F6:F23" si="1">C6/D6</f>
        <v>0.81111617312072892</v>
      </c>
    </row>
    <row r="7" spans="1:10" ht="15">
      <c r="A7" s="555">
        <v>2009</v>
      </c>
      <c r="B7" s="556">
        <v>3079</v>
      </c>
      <c r="C7" s="556">
        <v>11601</v>
      </c>
      <c r="D7" s="557">
        <f>B7+C7</f>
        <v>14680</v>
      </c>
      <c r="E7" s="558">
        <f t="shared" si="0"/>
        <v>0.20974114441416894</v>
      </c>
      <c r="F7" s="559">
        <f t="shared" si="1"/>
        <v>0.79025885558583109</v>
      </c>
    </row>
    <row r="8" spans="1:10" ht="15">
      <c r="A8" s="555">
        <v>2010</v>
      </c>
      <c r="B8" s="556">
        <v>3933</v>
      </c>
      <c r="C8" s="556">
        <v>13522</v>
      </c>
      <c r="D8" s="557">
        <f t="shared" ref="D8:D16" si="2">B8+C8</f>
        <v>17455</v>
      </c>
      <c r="E8" s="558">
        <f t="shared" si="0"/>
        <v>0.22532225723288457</v>
      </c>
      <c r="F8" s="559">
        <f t="shared" si="1"/>
        <v>0.77467774276711543</v>
      </c>
    </row>
    <row r="9" spans="1:10" ht="15">
      <c r="A9" s="555">
        <v>2011</v>
      </c>
      <c r="B9" s="556">
        <v>5636</v>
      </c>
      <c r="C9" s="556">
        <v>16957</v>
      </c>
      <c r="D9" s="557">
        <f t="shared" si="2"/>
        <v>22593</v>
      </c>
      <c r="E9" s="558">
        <f t="shared" si="0"/>
        <v>0.24945779666268314</v>
      </c>
      <c r="F9" s="559">
        <f t="shared" si="1"/>
        <v>0.75054220333731692</v>
      </c>
    </row>
    <row r="10" spans="1:10" ht="15">
      <c r="A10" s="555">
        <v>2012</v>
      </c>
      <c r="B10" s="556">
        <v>7023</v>
      </c>
      <c r="C10" s="556">
        <v>19654</v>
      </c>
      <c r="D10" s="557">
        <f t="shared" si="2"/>
        <v>26677</v>
      </c>
      <c r="E10" s="558">
        <f t="shared" si="0"/>
        <v>0.26326048656145745</v>
      </c>
      <c r="F10" s="559">
        <f t="shared" si="1"/>
        <v>0.7367395134385426</v>
      </c>
      <c r="G10" s="253" t="s">
        <v>1</v>
      </c>
    </row>
    <row r="11" spans="1:10" ht="15">
      <c r="A11" s="555">
        <v>2013</v>
      </c>
      <c r="B11" s="556">
        <v>7837</v>
      </c>
      <c r="C11" s="556">
        <v>20767</v>
      </c>
      <c r="D11" s="557">
        <f t="shared" si="2"/>
        <v>28604</v>
      </c>
      <c r="E11" s="558">
        <f t="shared" si="0"/>
        <v>0.27398265976786462</v>
      </c>
      <c r="F11" s="559">
        <f t="shared" si="1"/>
        <v>0.72601734023213538</v>
      </c>
    </row>
    <row r="12" spans="1:10" ht="13.5" customHeight="1">
      <c r="A12" s="555">
        <v>2014</v>
      </c>
      <c r="B12" s="556">
        <v>8887</v>
      </c>
      <c r="C12" s="556">
        <v>22125</v>
      </c>
      <c r="D12" s="557">
        <f t="shared" si="2"/>
        <v>31012</v>
      </c>
      <c r="E12" s="558">
        <f t="shared" si="0"/>
        <v>0.28656649039081644</v>
      </c>
      <c r="F12" s="559">
        <f t="shared" si="1"/>
        <v>0.7134335096091835</v>
      </c>
    </row>
    <row r="13" spans="1:10" ht="15">
      <c r="A13" s="555">
        <v>2015</v>
      </c>
      <c r="B13" s="556">
        <v>10111</v>
      </c>
      <c r="C13" s="556">
        <v>24423</v>
      </c>
      <c r="D13" s="557">
        <f t="shared" si="2"/>
        <v>34534</v>
      </c>
      <c r="E13" s="558">
        <f t="shared" si="0"/>
        <v>0.29278392309028783</v>
      </c>
      <c r="F13" s="559">
        <f t="shared" si="1"/>
        <v>0.70721607690971222</v>
      </c>
    </row>
    <row r="14" spans="1:10" ht="15">
      <c r="A14" s="555">
        <v>2016</v>
      </c>
      <c r="B14" s="556">
        <v>12078</v>
      </c>
      <c r="C14" s="556">
        <v>26764</v>
      </c>
      <c r="D14" s="557">
        <f t="shared" si="2"/>
        <v>38842</v>
      </c>
      <c r="E14" s="558">
        <f t="shared" si="0"/>
        <v>0.31095206220071059</v>
      </c>
      <c r="F14" s="559">
        <f t="shared" si="1"/>
        <v>0.68904793779928941</v>
      </c>
    </row>
    <row r="15" spans="1:10" ht="15">
      <c r="A15" s="555">
        <v>2017</v>
      </c>
      <c r="B15" s="556">
        <v>12405</v>
      </c>
      <c r="C15" s="556">
        <v>29049</v>
      </c>
      <c r="D15" s="557">
        <f t="shared" si="2"/>
        <v>41454</v>
      </c>
      <c r="E15" s="558">
        <f t="shared" si="0"/>
        <v>0.29924735851787526</v>
      </c>
      <c r="F15" s="559">
        <f t="shared" si="1"/>
        <v>0.70075264148212479</v>
      </c>
    </row>
    <row r="16" spans="1:10" ht="15">
      <c r="A16" s="555">
        <v>2018</v>
      </c>
      <c r="B16" s="556">
        <v>14681</v>
      </c>
      <c r="C16" s="556">
        <v>30770</v>
      </c>
      <c r="D16" s="557">
        <f t="shared" si="2"/>
        <v>45451</v>
      </c>
      <c r="E16" s="558">
        <f t="shared" si="0"/>
        <v>0.32300719456117577</v>
      </c>
      <c r="F16" s="559">
        <f t="shared" si="1"/>
        <v>0.67699280543882423</v>
      </c>
    </row>
    <row r="17" spans="1:9" ht="15">
      <c r="A17" s="555">
        <v>2019</v>
      </c>
      <c r="B17" s="556">
        <v>16847</v>
      </c>
      <c r="C17" s="556">
        <v>32268</v>
      </c>
      <c r="D17" s="557">
        <f t="shared" ref="D17:D23" si="3">B17+C17</f>
        <v>49115</v>
      </c>
      <c r="E17" s="558">
        <f t="shared" si="0"/>
        <v>0.34301130001018021</v>
      </c>
      <c r="F17" s="559">
        <f t="shared" si="1"/>
        <v>0.65698869998981979</v>
      </c>
    </row>
    <row r="18" spans="1:9" ht="15">
      <c r="A18" s="555">
        <v>2020</v>
      </c>
      <c r="B18" s="556">
        <v>15459</v>
      </c>
      <c r="C18" s="556">
        <v>24686</v>
      </c>
      <c r="D18" s="557">
        <f t="shared" si="3"/>
        <v>40145</v>
      </c>
      <c r="E18" s="558">
        <f t="shared" si="0"/>
        <v>0.38507908830489473</v>
      </c>
      <c r="F18" s="559">
        <f t="shared" si="1"/>
        <v>0.61492091169510521</v>
      </c>
      <c r="I18" s="253" t="s">
        <v>1</v>
      </c>
    </row>
    <row r="19" spans="1:9" ht="15">
      <c r="A19" s="555">
        <v>2021</v>
      </c>
      <c r="B19" s="556">
        <v>18828</v>
      </c>
      <c r="C19" s="556">
        <v>28622</v>
      </c>
      <c r="D19" s="557">
        <f t="shared" si="3"/>
        <v>47450</v>
      </c>
      <c r="E19" s="558">
        <f t="shared" si="0"/>
        <v>0.39679662802950472</v>
      </c>
      <c r="F19" s="559">
        <f t="shared" si="1"/>
        <v>0.60320337197049523</v>
      </c>
    </row>
    <row r="20" spans="1:9" ht="15">
      <c r="A20" s="555">
        <v>2022</v>
      </c>
      <c r="B20" s="556">
        <v>19549</v>
      </c>
      <c r="C20" s="556">
        <v>30046</v>
      </c>
      <c r="D20" s="557">
        <f t="shared" si="3"/>
        <v>49595</v>
      </c>
      <c r="E20" s="558">
        <f t="shared" si="0"/>
        <v>0.39417279967738683</v>
      </c>
      <c r="F20" s="559">
        <f t="shared" si="1"/>
        <v>0.60582720032261317</v>
      </c>
      <c r="G20" s="342"/>
      <c r="H20" s="342"/>
    </row>
    <row r="21" spans="1:9" ht="15">
      <c r="A21" s="555">
        <v>2023</v>
      </c>
      <c r="B21" s="556">
        <v>16560</v>
      </c>
      <c r="C21" s="556">
        <v>30237</v>
      </c>
      <c r="D21" s="557">
        <f t="shared" si="3"/>
        <v>46797</v>
      </c>
      <c r="E21" s="558">
        <f>B21/D21</f>
        <v>0.35386883774600936</v>
      </c>
      <c r="F21" s="559">
        <f>C21/D21</f>
        <v>0.64613116225399059</v>
      </c>
      <c r="G21" s="342"/>
      <c r="H21" s="342"/>
    </row>
    <row r="22" spans="1:9" ht="15">
      <c r="A22" s="555">
        <v>2024</v>
      </c>
      <c r="B22" s="556">
        <v>18755</v>
      </c>
      <c r="C22" s="556">
        <v>31477</v>
      </c>
      <c r="D22" s="557">
        <v>50232</v>
      </c>
      <c r="E22" s="558">
        <f>B22/D22</f>
        <v>0.373367574454531</v>
      </c>
      <c r="F22" s="559">
        <f>C22/D22</f>
        <v>0.62663242554546905</v>
      </c>
      <c r="G22" s="342"/>
      <c r="H22" s="342"/>
    </row>
    <row r="23" spans="1:9" ht="15">
      <c r="A23" s="1263" t="str">
        <f>+'Resumen '!O6</f>
        <v>Mar.2025</v>
      </c>
      <c r="B23" s="556">
        <v>4947</v>
      </c>
      <c r="C23" s="556">
        <v>7698</v>
      </c>
      <c r="D23" s="557">
        <f t="shared" si="3"/>
        <v>12645</v>
      </c>
      <c r="E23" s="558">
        <f t="shared" si="0"/>
        <v>0.3912218268090154</v>
      </c>
      <c r="F23" s="559">
        <f t="shared" si="1"/>
        <v>0.6087781731909846</v>
      </c>
      <c r="G23" s="342"/>
      <c r="H23" s="342"/>
    </row>
    <row r="24" spans="1:9" ht="15">
      <c r="A24" s="461" t="s">
        <v>185</v>
      </c>
      <c r="B24" s="462">
        <f>SUM(B5:B23)</f>
        <v>200159</v>
      </c>
      <c r="C24" s="462">
        <f>SUM(C5:C23)</f>
        <v>416636</v>
      </c>
      <c r="D24" s="462">
        <f>SUM(D5:D23)</f>
        <v>616795</v>
      </c>
      <c r="E24" s="560">
        <f>B24/D24</f>
        <v>0.32451462803686798</v>
      </c>
      <c r="F24" s="561">
        <f>C24/D24</f>
        <v>0.67548537196313196</v>
      </c>
    </row>
  </sheetData>
  <mergeCells count="2">
    <mergeCell ref="A2:I2"/>
    <mergeCell ref="A1:I1"/>
  </mergeCells>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N26"/>
  <sheetViews>
    <sheetView showGridLines="0" view="pageBreakPreview" zoomScale="70" zoomScaleNormal="100" zoomScaleSheetLayoutView="70" workbookViewId="0">
      <selection activeCell="R31" sqref="R31"/>
    </sheetView>
  </sheetViews>
  <sheetFormatPr baseColWidth="10" defaultColWidth="11.42578125" defaultRowHeight="18"/>
  <cols>
    <col min="1" max="1" width="22.5703125" style="258" customWidth="1"/>
    <col min="2" max="2" width="15.42578125" style="258" customWidth="1"/>
    <col min="3" max="5" width="15.140625" style="258" bestFit="1" customWidth="1"/>
    <col min="6" max="6" width="14.28515625" style="258" customWidth="1"/>
    <col min="7" max="7" width="18.7109375" style="258" customWidth="1"/>
    <col min="8" max="8" width="17.85546875" style="258" customWidth="1"/>
    <col min="9" max="9" width="21.7109375" style="258" customWidth="1"/>
    <col min="10" max="10" width="20.85546875" style="258" customWidth="1"/>
    <col min="11" max="11" width="20" style="258" customWidth="1"/>
    <col min="12" max="12" width="20.5703125" style="258" customWidth="1"/>
    <col min="13" max="13" width="20.7109375" style="258" customWidth="1"/>
    <col min="14" max="14" width="17.7109375" style="258" customWidth="1"/>
    <col min="15" max="16384" width="11.42578125" style="258"/>
  </cols>
  <sheetData>
    <row r="1" spans="1:14" s="463" customFormat="1" ht="79.5" customHeight="1">
      <c r="A1" s="1534" t="s">
        <v>902</v>
      </c>
      <c r="B1" s="1534"/>
      <c r="C1" s="1534"/>
      <c r="D1" s="1534"/>
      <c r="E1" s="1534"/>
      <c r="F1" s="1534"/>
      <c r="G1" s="1534"/>
      <c r="H1" s="1534"/>
      <c r="I1" s="1534"/>
      <c r="J1" s="1534"/>
      <c r="K1" s="1534"/>
      <c r="L1" s="1534"/>
      <c r="M1" s="1534"/>
    </row>
    <row r="2" spans="1:14" s="463" customFormat="1" ht="24" customHeight="1">
      <c r="A2" s="1534" t="str">
        <f>+'V.4.6. Accid x sexo'!A2:I2</f>
        <v>Período:  Diciembre 2007 - Marzo 2025</v>
      </c>
      <c r="B2" s="1534"/>
      <c r="C2" s="1534"/>
      <c r="D2" s="1534"/>
      <c r="E2" s="1534"/>
      <c r="F2" s="1534"/>
      <c r="G2" s="1534"/>
      <c r="H2" s="1534"/>
      <c r="I2" s="1534"/>
      <c r="J2" s="1534"/>
      <c r="K2" s="1534"/>
      <c r="L2" s="1534"/>
      <c r="M2" s="1534"/>
    </row>
    <row r="3" spans="1:14" ht="13.5" customHeight="1">
      <c r="A3" s="996"/>
      <c r="B3" s="343"/>
      <c r="C3" s="343"/>
      <c r="D3" s="343"/>
      <c r="E3" s="343"/>
      <c r="F3" s="343"/>
      <c r="G3" s="343"/>
      <c r="H3" s="343"/>
    </row>
    <row r="4" spans="1:14" s="314" customFormat="1" ht="42.75" customHeight="1">
      <c r="A4" s="530" t="s">
        <v>413</v>
      </c>
      <c r="B4" s="789" t="s">
        <v>903</v>
      </c>
      <c r="C4" s="789" t="s">
        <v>904</v>
      </c>
      <c r="D4" s="789" t="s">
        <v>905</v>
      </c>
      <c r="E4" s="789" t="s">
        <v>906</v>
      </c>
      <c r="F4" s="789" t="s">
        <v>907</v>
      </c>
      <c r="G4" s="789" t="s">
        <v>908</v>
      </c>
      <c r="H4" s="790" t="s">
        <v>395</v>
      </c>
      <c r="I4" s="258"/>
      <c r="J4" s="258"/>
      <c r="K4" s="258"/>
      <c r="L4" s="258"/>
      <c r="M4" s="258"/>
      <c r="N4" s="258"/>
    </row>
    <row r="5" spans="1:14" ht="18.75" customHeight="1">
      <c r="A5" s="535" t="s">
        <v>909</v>
      </c>
      <c r="B5" s="1230">
        <v>9</v>
      </c>
      <c r="C5" s="1230">
        <v>1413</v>
      </c>
      <c r="D5" s="1230">
        <v>3274</v>
      </c>
      <c r="E5" s="1230">
        <v>2149</v>
      </c>
      <c r="F5" s="1230">
        <v>1123</v>
      </c>
      <c r="G5" s="1230">
        <f>571+5</f>
        <v>576</v>
      </c>
      <c r="H5" s="1231">
        <f>SUM(B5:G5)</f>
        <v>8544</v>
      </c>
    </row>
    <row r="6" spans="1:14">
      <c r="A6" s="535" t="s">
        <v>465</v>
      </c>
      <c r="B6" s="1230">
        <v>7</v>
      </c>
      <c r="C6" s="1230">
        <v>1031</v>
      </c>
      <c r="D6" s="1230">
        <v>4066</v>
      </c>
      <c r="E6" s="1230">
        <v>3112</v>
      </c>
      <c r="F6" s="1230">
        <v>1708</v>
      </c>
      <c r="G6" s="1230">
        <v>1053</v>
      </c>
      <c r="H6" s="1231">
        <f>SUM(B6:G6)</f>
        <v>10977</v>
      </c>
    </row>
    <row r="7" spans="1:14">
      <c r="A7" s="535" t="s">
        <v>466</v>
      </c>
      <c r="B7" s="1230">
        <v>2</v>
      </c>
      <c r="C7" s="1230">
        <v>2024</v>
      </c>
      <c r="D7" s="1230">
        <v>5530</v>
      </c>
      <c r="E7" s="1230">
        <v>3839</v>
      </c>
      <c r="F7" s="1230">
        <v>2108</v>
      </c>
      <c r="G7" s="1230">
        <v>1180</v>
      </c>
      <c r="H7" s="1231">
        <f>SUM(B7:G7)</f>
        <v>14683</v>
      </c>
    </row>
    <row r="8" spans="1:14">
      <c r="A8" s="535" t="s">
        <v>467</v>
      </c>
      <c r="B8" s="1230">
        <v>0</v>
      </c>
      <c r="C8" s="1230">
        <v>3154</v>
      </c>
      <c r="D8" s="1230">
        <v>6350</v>
      </c>
      <c r="E8" s="1230">
        <v>4256</v>
      </c>
      <c r="F8" s="1230">
        <v>2407</v>
      </c>
      <c r="G8" s="1230">
        <v>1289</v>
      </c>
      <c r="H8" s="1231">
        <f>SUM(B8:G8)</f>
        <v>17456</v>
      </c>
    </row>
    <row r="9" spans="1:14">
      <c r="A9" s="535">
        <v>2011</v>
      </c>
      <c r="B9" s="1230">
        <v>6</v>
      </c>
      <c r="C9" s="1230">
        <v>4931</v>
      </c>
      <c r="D9" s="1230">
        <v>7715</v>
      </c>
      <c r="E9" s="1230">
        <v>5319</v>
      </c>
      <c r="F9" s="1230">
        <v>3017</v>
      </c>
      <c r="G9" s="1230">
        <v>1609</v>
      </c>
      <c r="H9" s="1231">
        <f>SUM(B9:G9)</f>
        <v>22597</v>
      </c>
    </row>
    <row r="10" spans="1:14" ht="18" customHeight="1">
      <c r="A10" s="535" t="s">
        <v>469</v>
      </c>
      <c r="B10" s="1230">
        <v>18</v>
      </c>
      <c r="C10" s="1230">
        <v>6875</v>
      </c>
      <c r="D10" s="1230">
        <v>8611</v>
      </c>
      <c r="E10" s="1230">
        <v>5883</v>
      </c>
      <c r="F10" s="1230">
        <v>3457</v>
      </c>
      <c r="G10" s="1230">
        <v>1844</v>
      </c>
      <c r="H10" s="1231">
        <f t="shared" ref="H10:H15" si="0">SUM(B10:G10)</f>
        <v>26688</v>
      </c>
    </row>
    <row r="11" spans="1:14" ht="18.75" customHeight="1">
      <c r="A11" s="535" t="s">
        <v>470</v>
      </c>
      <c r="B11" s="1230">
        <v>34</v>
      </c>
      <c r="C11" s="1230">
        <v>8429</v>
      </c>
      <c r="D11" s="1230">
        <v>8946</v>
      </c>
      <c r="E11" s="1230">
        <v>5876</v>
      </c>
      <c r="F11" s="1230">
        <v>3510</v>
      </c>
      <c r="G11" s="1230">
        <v>1840</v>
      </c>
      <c r="H11" s="1231">
        <f t="shared" si="0"/>
        <v>28635</v>
      </c>
    </row>
    <row r="12" spans="1:14" ht="17.25" customHeight="1">
      <c r="A12" s="535" t="s">
        <v>471</v>
      </c>
      <c r="B12" s="1230">
        <v>80</v>
      </c>
      <c r="C12" s="1230">
        <v>9624</v>
      </c>
      <c r="D12" s="1230">
        <v>8806</v>
      </c>
      <c r="E12" s="1230">
        <v>6269</v>
      </c>
      <c r="F12" s="1230">
        <v>3876</v>
      </c>
      <c r="G12" s="1230">
        <v>2377</v>
      </c>
      <c r="H12" s="1231">
        <f t="shared" si="0"/>
        <v>31032</v>
      </c>
    </row>
    <row r="13" spans="1:14" ht="16.5" customHeight="1">
      <c r="A13" s="535" t="s">
        <v>472</v>
      </c>
      <c r="B13" s="1230">
        <v>165</v>
      </c>
      <c r="C13" s="1230">
        <v>12019</v>
      </c>
      <c r="D13" s="1230">
        <v>10377</v>
      </c>
      <c r="E13" s="1230">
        <v>6571</v>
      </c>
      <c r="F13" s="1230">
        <v>3782</v>
      </c>
      <c r="G13" s="1230">
        <v>1635</v>
      </c>
      <c r="H13" s="1231">
        <f t="shared" si="0"/>
        <v>34549</v>
      </c>
    </row>
    <row r="14" spans="1:14" ht="16.5" customHeight="1">
      <c r="A14" s="535" t="s">
        <v>473</v>
      </c>
      <c r="B14" s="1230">
        <v>153</v>
      </c>
      <c r="C14" s="1230">
        <v>13830</v>
      </c>
      <c r="D14" s="1230">
        <v>11563</v>
      </c>
      <c r="E14" s="1230">
        <v>7417</v>
      </c>
      <c r="F14" s="1230">
        <v>4270</v>
      </c>
      <c r="G14" s="1230">
        <v>1623</v>
      </c>
      <c r="H14" s="1231">
        <f t="shared" si="0"/>
        <v>38856</v>
      </c>
    </row>
    <row r="15" spans="1:14">
      <c r="A15" s="535" t="s">
        <v>474</v>
      </c>
      <c r="B15" s="1230">
        <v>189</v>
      </c>
      <c r="C15" s="1230">
        <v>15003</v>
      </c>
      <c r="D15" s="1230">
        <v>12102</v>
      </c>
      <c r="E15" s="1230">
        <v>7868</v>
      </c>
      <c r="F15" s="1230">
        <v>4631</v>
      </c>
      <c r="G15" s="1230">
        <v>1696</v>
      </c>
      <c r="H15" s="1231">
        <f t="shared" si="0"/>
        <v>41489</v>
      </c>
    </row>
    <row r="16" spans="1:14">
      <c r="A16" s="535" t="s">
        <v>475</v>
      </c>
      <c r="B16" s="1232">
        <v>160</v>
      </c>
      <c r="C16" s="1232">
        <v>16268</v>
      </c>
      <c r="D16" s="1232">
        <v>13433</v>
      </c>
      <c r="E16" s="1232">
        <v>8648</v>
      </c>
      <c r="F16" s="1232">
        <v>5102</v>
      </c>
      <c r="G16" s="1232">
        <v>1859</v>
      </c>
      <c r="H16" s="1233">
        <f>SUM(B16:G16)</f>
        <v>45470</v>
      </c>
    </row>
    <row r="17" spans="1:14">
      <c r="A17" s="535" t="s">
        <v>476</v>
      </c>
      <c r="B17" s="1232">
        <v>147</v>
      </c>
      <c r="C17" s="1232">
        <v>17232</v>
      </c>
      <c r="D17" s="1232">
        <v>14644</v>
      </c>
      <c r="E17" s="1232">
        <v>9524</v>
      </c>
      <c r="F17" s="1232">
        <v>5494</v>
      </c>
      <c r="G17" s="1232">
        <v>2107</v>
      </c>
      <c r="H17" s="1233">
        <f>SUM(B17:G17)</f>
        <v>49148</v>
      </c>
    </row>
    <row r="18" spans="1:14">
      <c r="A18" s="535" t="s">
        <v>477</v>
      </c>
      <c r="B18" s="1232">
        <v>84</v>
      </c>
      <c r="C18" s="1232">
        <v>12952</v>
      </c>
      <c r="D18" s="1232">
        <v>12784</v>
      </c>
      <c r="E18" s="1232">
        <v>8100</v>
      </c>
      <c r="F18" s="1232">
        <v>4681</v>
      </c>
      <c r="G18" s="1232">
        <v>1544</v>
      </c>
      <c r="H18" s="1233">
        <f>SUM(B18:G18)</f>
        <v>40145</v>
      </c>
    </row>
    <row r="19" spans="1:14">
      <c r="A19" s="534">
        <v>2021</v>
      </c>
      <c r="B19" s="1232">
        <v>135</v>
      </c>
      <c r="C19" s="1232">
        <v>15071</v>
      </c>
      <c r="D19" s="1232">
        <v>15016</v>
      </c>
      <c r="E19" s="1232">
        <v>9465</v>
      </c>
      <c r="F19" s="1232">
        <v>5623</v>
      </c>
      <c r="G19" s="1232">
        <v>2140</v>
      </c>
      <c r="H19" s="1233">
        <f>SUM(B19:G19)</f>
        <v>47450</v>
      </c>
    </row>
    <row r="20" spans="1:14">
      <c r="A20" s="534">
        <v>2022</v>
      </c>
      <c r="B20" s="1232">
        <v>163</v>
      </c>
      <c r="C20" s="1232">
        <v>16256</v>
      </c>
      <c r="D20" s="1232">
        <v>15489</v>
      </c>
      <c r="E20" s="1232">
        <v>9689</v>
      </c>
      <c r="F20" s="1232">
        <v>5679</v>
      </c>
      <c r="G20" s="1232">
        <v>2319</v>
      </c>
      <c r="H20" s="1233">
        <v>49595</v>
      </c>
    </row>
    <row r="21" spans="1:14">
      <c r="A21" s="1264">
        <f>+Tabla47[[#This Row],[Año ]]</f>
        <v>2023</v>
      </c>
      <c r="B21" s="1265">
        <v>157</v>
      </c>
      <c r="C21" s="1265">
        <v>16181</v>
      </c>
      <c r="D21" s="1265">
        <v>14600</v>
      </c>
      <c r="E21" s="1265">
        <v>8845</v>
      </c>
      <c r="F21" s="1265">
        <v>4967</v>
      </c>
      <c r="G21" s="1265">
        <v>2047</v>
      </c>
      <c r="H21" s="1266">
        <f>SUM(B21:G21)</f>
        <v>46797</v>
      </c>
    </row>
    <row r="22" spans="1:14">
      <c r="A22" s="1264">
        <v>2024</v>
      </c>
      <c r="B22" s="1265">
        <v>180</v>
      </c>
      <c r="C22" s="1265">
        <v>17101</v>
      </c>
      <c r="D22" s="1265">
        <v>15917</v>
      </c>
      <c r="E22" s="1265">
        <v>9352</v>
      </c>
      <c r="F22" s="1265">
        <v>5509</v>
      </c>
      <c r="G22" s="1265">
        <v>2173</v>
      </c>
      <c r="H22" s="1266">
        <f t="shared" ref="H22" si="1">SUM(B22:G22)</f>
        <v>50232</v>
      </c>
    </row>
    <row r="23" spans="1:14" s="314" customFormat="1" ht="20.25" customHeight="1">
      <c r="A23" s="1267" t="str">
        <f>+'Resumen '!O6</f>
        <v>Mar.2025</v>
      </c>
      <c r="B23" s="1265">
        <v>101</v>
      </c>
      <c r="C23" s="1265">
        <v>2853</v>
      </c>
      <c r="D23" s="1265">
        <v>2413</v>
      </c>
      <c r="E23" s="1265">
        <v>1467</v>
      </c>
      <c r="F23" s="1265">
        <v>820</v>
      </c>
      <c r="G23" s="1265">
        <v>360</v>
      </c>
      <c r="H23" s="1266">
        <f>SUM(B23:G23)</f>
        <v>8014</v>
      </c>
      <c r="I23" s="258"/>
      <c r="J23" s="258"/>
      <c r="K23" s="258"/>
      <c r="L23" s="258"/>
      <c r="M23" s="258"/>
      <c r="N23" s="258"/>
    </row>
    <row r="24" spans="1:14">
      <c r="A24" s="791" t="s">
        <v>185</v>
      </c>
      <c r="B24" s="1234">
        <f>SUM(B5:B23)</f>
        <v>1790</v>
      </c>
      <c r="C24" s="1234">
        <f t="shared" ref="C24:H24" si="2">SUM(C5:C23)</f>
        <v>192247</v>
      </c>
      <c r="D24" s="1234">
        <f t="shared" si="2"/>
        <v>191636</v>
      </c>
      <c r="E24" s="1234">
        <f t="shared" si="2"/>
        <v>123649</v>
      </c>
      <c r="F24" s="1234">
        <f t="shared" si="2"/>
        <v>71764</v>
      </c>
      <c r="G24" s="1234">
        <f t="shared" si="2"/>
        <v>31271</v>
      </c>
      <c r="H24" s="1234">
        <f t="shared" si="2"/>
        <v>612357</v>
      </c>
    </row>
    <row r="25" spans="1:14">
      <c r="A25" s="1049"/>
      <c r="B25" s="1235">
        <f>+B24/$H$24</f>
        <v>2.9231314412997648E-3</v>
      </c>
      <c r="C25" s="1235">
        <f t="shared" ref="C25:H25" si="3">+C24/$H$24</f>
        <v>0.31394594982991947</v>
      </c>
      <c r="D25" s="1235">
        <f t="shared" si="3"/>
        <v>0.31294816585749818</v>
      </c>
      <c r="E25" s="1235">
        <f t="shared" si="3"/>
        <v>0.20192306122082379</v>
      </c>
      <c r="F25" s="1235">
        <f t="shared" si="3"/>
        <v>0.11719307528124934</v>
      </c>
      <c r="G25" s="1235">
        <f t="shared" si="3"/>
        <v>5.1066616369209464E-2</v>
      </c>
      <c r="H25" s="1236">
        <f t="shared" si="3"/>
        <v>1</v>
      </c>
      <c r="J25" s="467"/>
    </row>
    <row r="26" spans="1:14">
      <c r="A26" s="1589" t="s">
        <v>910</v>
      </c>
      <c r="B26" s="1590"/>
      <c r="C26" s="1590"/>
      <c r="D26" s="1590"/>
      <c r="E26" s="1590"/>
      <c r="F26" s="1590"/>
    </row>
  </sheetData>
  <mergeCells count="3">
    <mergeCell ref="A1:M1"/>
    <mergeCell ref="A26:F26"/>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Q47"/>
  <sheetViews>
    <sheetView showGridLines="0" view="pageBreakPreview" zoomScale="85" zoomScaleNormal="100" zoomScaleSheetLayoutView="85" workbookViewId="0">
      <selection activeCell="O34" sqref="O34"/>
    </sheetView>
  </sheetViews>
  <sheetFormatPr baseColWidth="10" defaultColWidth="11.42578125" defaultRowHeight="1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s>
  <sheetData>
    <row r="2" spans="1:17" ht="17.25" customHeight="1"/>
    <row r="3" spans="1:17" ht="17.25" customHeight="1"/>
    <row r="5" spans="1:17" ht="21" customHeight="1">
      <c r="A5" s="1487" t="s">
        <v>956</v>
      </c>
      <c r="B5" s="1487"/>
      <c r="C5" s="1487"/>
      <c r="D5" s="1487"/>
      <c r="E5" s="1487"/>
      <c r="F5" s="1487"/>
      <c r="G5" s="1487"/>
      <c r="H5" s="1487"/>
      <c r="I5" s="1487"/>
      <c r="J5" s="1487"/>
    </row>
    <row r="6" spans="1:17" ht="15.75" customHeight="1">
      <c r="A6" s="1487"/>
      <c r="B6" s="1487"/>
      <c r="C6" s="1487"/>
      <c r="D6" s="1487"/>
      <c r="E6" s="1487"/>
      <c r="F6" s="1487"/>
      <c r="G6" s="1487"/>
      <c r="H6" s="1487"/>
      <c r="I6" s="1487"/>
      <c r="J6" s="1487"/>
      <c r="L6" s="1238"/>
      <c r="M6" s="1238"/>
      <c r="N6" s="1238"/>
      <c r="O6" s="1238"/>
    </row>
    <row r="7" spans="1:17" ht="15.75" customHeight="1">
      <c r="A7" s="1487"/>
      <c r="B7" s="1487"/>
      <c r="C7" s="1487"/>
      <c r="D7" s="1487"/>
      <c r="E7" s="1487"/>
      <c r="F7" s="1487"/>
      <c r="G7" s="1487"/>
      <c r="H7" s="1487"/>
      <c r="I7" s="1487"/>
      <c r="J7" s="1487"/>
      <c r="L7" s="1238"/>
      <c r="M7" s="1238"/>
      <c r="N7" s="1238"/>
      <c r="O7" s="1238"/>
    </row>
    <row r="8" spans="1:17" ht="15.75" customHeight="1">
      <c r="A8" s="1487"/>
      <c r="B8" s="1487"/>
      <c r="C8" s="1487"/>
      <c r="D8" s="1487"/>
      <c r="E8" s="1487"/>
      <c r="F8" s="1487"/>
      <c r="G8" s="1487"/>
      <c r="H8" s="1487"/>
      <c r="I8" s="1487"/>
      <c r="J8" s="1487"/>
      <c r="L8" s="1238"/>
      <c r="M8" s="1238"/>
      <c r="N8" s="1238"/>
      <c r="O8" s="1238"/>
    </row>
    <row r="9" spans="1:17" ht="15.75" customHeight="1">
      <c r="A9" s="1487"/>
      <c r="B9" s="1487"/>
      <c r="C9" s="1487"/>
      <c r="D9" s="1487"/>
      <c r="E9" s="1487"/>
      <c r="F9" s="1487"/>
      <c r="G9" s="1487"/>
      <c r="H9" s="1487"/>
      <c r="I9" s="1487"/>
      <c r="J9" s="1487"/>
      <c r="L9" s="1238"/>
      <c r="M9" s="1238"/>
      <c r="N9" s="1238"/>
      <c r="O9" s="1238"/>
    </row>
    <row r="10" spans="1:17" ht="15.75" customHeight="1">
      <c r="A10" s="1487"/>
      <c r="B10" s="1487"/>
      <c r="C10" s="1487"/>
      <c r="D10" s="1487"/>
      <c r="E10" s="1487"/>
      <c r="F10" s="1487"/>
      <c r="G10" s="1487"/>
      <c r="H10" s="1487"/>
      <c r="I10" s="1487"/>
      <c r="J10" s="1487"/>
      <c r="L10" s="1238"/>
      <c r="M10" s="1238"/>
      <c r="N10" s="1238"/>
      <c r="O10" s="1238"/>
    </row>
    <row r="11" spans="1:17" ht="15.75" customHeight="1">
      <c r="A11" s="1487"/>
      <c r="B11" s="1487"/>
      <c r="C11" s="1487"/>
      <c r="D11" s="1487"/>
      <c r="E11" s="1487"/>
      <c r="F11" s="1487"/>
      <c r="G11" s="1487"/>
      <c r="H11" s="1487"/>
      <c r="I11" s="1487"/>
      <c r="J11" s="1487"/>
      <c r="L11" s="1238"/>
      <c r="M11" s="1238"/>
      <c r="N11" s="1238"/>
      <c r="O11" s="1238"/>
    </row>
    <row r="12" spans="1:17" ht="15.75" customHeight="1">
      <c r="A12" s="1487"/>
      <c r="B12" s="1487"/>
      <c r="C12" s="1487"/>
      <c r="D12" s="1487"/>
      <c r="E12" s="1487"/>
      <c r="F12" s="1487"/>
      <c r="G12" s="1487"/>
      <c r="H12" s="1487"/>
      <c r="I12" s="1487"/>
      <c r="J12" s="1487"/>
      <c r="L12" s="1238"/>
      <c r="M12" s="1238"/>
      <c r="N12" s="1238"/>
      <c r="O12" s="1238"/>
    </row>
    <row r="13" spans="1:17" ht="15.75" customHeight="1">
      <c r="A13" s="1487"/>
      <c r="B13" s="1487"/>
      <c r="C13" s="1487"/>
      <c r="D13" s="1487"/>
      <c r="E13" s="1487"/>
      <c r="F13" s="1487"/>
      <c r="G13" s="1487"/>
      <c r="H13" s="1487"/>
      <c r="I13" s="1487"/>
      <c r="J13" s="1487"/>
      <c r="L13" s="1238"/>
      <c r="M13" s="1238"/>
      <c r="N13" s="1238"/>
      <c r="O13" s="1238"/>
    </row>
    <row r="14" spans="1:17" ht="15.75" customHeight="1">
      <c r="A14" s="1487"/>
      <c r="B14" s="1487"/>
      <c r="C14" s="1487"/>
      <c r="D14" s="1487"/>
      <c r="E14" s="1487"/>
      <c r="F14" s="1487"/>
      <c r="G14" s="1487"/>
      <c r="H14" s="1487"/>
      <c r="I14" s="1487"/>
      <c r="J14" s="1487"/>
      <c r="L14" s="1238"/>
      <c r="M14" s="1238"/>
      <c r="N14" s="1238"/>
      <c r="O14" s="1238"/>
      <c r="P14" s="1238"/>
      <c r="Q14" s="1238"/>
    </row>
    <row r="15" spans="1:17" ht="27.75" customHeight="1">
      <c r="A15" s="1487"/>
      <c r="B15" s="1487"/>
      <c r="C15" s="1487"/>
      <c r="D15" s="1487"/>
      <c r="E15" s="1487"/>
      <c r="F15" s="1487"/>
      <c r="G15" s="1487"/>
      <c r="H15" s="1487"/>
      <c r="I15" s="1487"/>
      <c r="J15" s="1487"/>
      <c r="L15" s="1238"/>
      <c r="M15" s="1238"/>
      <c r="N15" s="1238"/>
      <c r="O15" s="1238"/>
      <c r="P15" s="1238"/>
      <c r="Q15" s="1238"/>
    </row>
    <row r="16" spans="1:17" ht="15.75" customHeight="1">
      <c r="A16" s="1487"/>
      <c r="B16" s="1487"/>
      <c r="C16" s="1487"/>
      <c r="D16" s="1487"/>
      <c r="E16" s="1487"/>
      <c r="F16" s="1487"/>
      <c r="G16" s="1487"/>
      <c r="H16" s="1487"/>
      <c r="I16" s="1487"/>
      <c r="J16" s="1487"/>
      <c r="L16" s="1238"/>
      <c r="M16" s="1238"/>
      <c r="N16" s="1238"/>
      <c r="O16" s="1238"/>
      <c r="P16" s="1238"/>
      <c r="Q16" s="1238"/>
    </row>
    <row r="17" spans="1:17" ht="15.75" customHeight="1">
      <c r="A17" s="1487"/>
      <c r="B17" s="1487"/>
      <c r="C17" s="1487"/>
      <c r="D17" s="1487"/>
      <c r="E17" s="1487"/>
      <c r="F17" s="1487"/>
      <c r="G17" s="1487"/>
      <c r="H17" s="1487"/>
      <c r="I17" s="1487"/>
      <c r="J17" s="1487"/>
      <c r="L17" s="1238"/>
      <c r="M17" s="1238"/>
      <c r="N17" s="1238"/>
      <c r="O17" s="1238"/>
      <c r="P17" s="1238"/>
      <c r="Q17" s="1238"/>
    </row>
    <row r="18" spans="1:17" ht="15.75" customHeight="1">
      <c r="A18" s="1487"/>
      <c r="B18" s="1487"/>
      <c r="C18" s="1487"/>
      <c r="D18" s="1487"/>
      <c r="E18" s="1487"/>
      <c r="F18" s="1487"/>
      <c r="G18" s="1487"/>
      <c r="H18" s="1487"/>
      <c r="I18" s="1487"/>
      <c r="J18" s="1487"/>
      <c r="L18" s="1238"/>
      <c r="M18" s="1238"/>
      <c r="N18" s="1238"/>
      <c r="O18" s="1238"/>
      <c r="P18" s="1238"/>
      <c r="Q18" s="1238"/>
    </row>
    <row r="19" spans="1:17" ht="15.75" customHeight="1">
      <c r="A19" s="1487"/>
      <c r="B19" s="1487"/>
      <c r="C19" s="1487"/>
      <c r="D19" s="1487"/>
      <c r="E19" s="1487"/>
      <c r="F19" s="1487"/>
      <c r="G19" s="1487"/>
      <c r="H19" s="1487"/>
      <c r="I19" s="1487"/>
      <c r="J19" s="1487"/>
      <c r="L19" s="1238"/>
      <c r="M19" s="1238"/>
      <c r="N19" s="1238"/>
      <c r="O19" s="1238"/>
      <c r="P19" s="1238"/>
      <c r="Q19" s="1238"/>
    </row>
    <row r="20" spans="1:17" ht="15.75" customHeight="1">
      <c r="A20" s="1487"/>
      <c r="B20" s="1487"/>
      <c r="C20" s="1487"/>
      <c r="D20" s="1487"/>
      <c r="E20" s="1487"/>
      <c r="F20" s="1487"/>
      <c r="G20" s="1487"/>
      <c r="H20" s="1487"/>
      <c r="I20" s="1487"/>
      <c r="J20" s="1487"/>
      <c r="L20" s="1238"/>
      <c r="M20" s="1238"/>
      <c r="N20" s="1238"/>
      <c r="O20" s="1238"/>
      <c r="P20" s="1238"/>
      <c r="Q20" s="1238"/>
    </row>
    <row r="21" spans="1:17" ht="15.75" customHeight="1">
      <c r="A21" s="1487"/>
      <c r="B21" s="1487"/>
      <c r="C21" s="1487"/>
      <c r="D21" s="1487"/>
      <c r="E21" s="1487"/>
      <c r="F21" s="1487"/>
      <c r="G21" s="1487"/>
      <c r="H21" s="1487"/>
      <c r="I21" s="1487"/>
      <c r="J21" s="1487"/>
      <c r="L21" s="1238"/>
      <c r="M21" s="1238"/>
      <c r="N21" s="1238"/>
      <c r="O21" s="1238"/>
      <c r="P21" s="1238"/>
      <c r="Q21" s="1238"/>
    </row>
    <row r="22" spans="1:17" ht="15.75" customHeight="1">
      <c r="A22" s="1487"/>
      <c r="B22" s="1487"/>
      <c r="C22" s="1487"/>
      <c r="D22" s="1487"/>
      <c r="E22" s="1487"/>
      <c r="F22" s="1487"/>
      <c r="G22" s="1487"/>
      <c r="H22" s="1487"/>
      <c r="I22" s="1487"/>
      <c r="J22" s="1487"/>
      <c r="L22" s="1238"/>
      <c r="M22" s="1238"/>
      <c r="N22" s="1238"/>
      <c r="O22" s="1238"/>
      <c r="P22" s="1238"/>
      <c r="Q22" s="1238"/>
    </row>
    <row r="23" spans="1:17" ht="15.75" customHeight="1">
      <c r="A23" s="1487"/>
      <c r="B23" s="1487"/>
      <c r="C23" s="1487"/>
      <c r="D23" s="1487"/>
      <c r="E23" s="1487"/>
      <c r="F23" s="1487"/>
      <c r="G23" s="1487"/>
      <c r="H23" s="1487"/>
      <c r="I23" s="1487"/>
      <c r="J23" s="1487"/>
      <c r="L23" s="1238"/>
      <c r="M23" s="1238"/>
      <c r="N23" s="1238"/>
      <c r="O23" s="1238"/>
      <c r="P23" s="1238"/>
      <c r="Q23" s="1238"/>
    </row>
    <row r="24" spans="1:17" ht="15.75" customHeight="1">
      <c r="A24" s="1487"/>
      <c r="B24" s="1487"/>
      <c r="C24" s="1487"/>
      <c r="D24" s="1487"/>
      <c r="E24" s="1487"/>
      <c r="F24" s="1487"/>
      <c r="G24" s="1487"/>
      <c r="H24" s="1487"/>
      <c r="I24" s="1487"/>
      <c r="J24" s="1487"/>
      <c r="L24" s="1238"/>
      <c r="M24" s="1238"/>
      <c r="N24" s="1238"/>
      <c r="O24" s="1238"/>
      <c r="P24" s="1238"/>
      <c r="Q24" s="1238"/>
    </row>
    <row r="25" spans="1:17" ht="15.75" customHeight="1">
      <c r="A25" s="1487"/>
      <c r="B25" s="1487"/>
      <c r="C25" s="1487"/>
      <c r="D25" s="1487"/>
      <c r="E25" s="1487"/>
      <c r="F25" s="1487"/>
      <c r="G25" s="1487"/>
      <c r="H25" s="1487"/>
      <c r="I25" s="1487"/>
      <c r="J25" s="1487"/>
      <c r="L25" s="1238"/>
      <c r="M25" s="1238"/>
      <c r="N25" s="1238"/>
      <c r="O25" s="1238"/>
      <c r="P25" s="1238"/>
      <c r="Q25" s="1238"/>
    </row>
    <row r="26" spans="1:17" ht="15.75" customHeight="1">
      <c r="A26" s="1487"/>
      <c r="B26" s="1487"/>
      <c r="C26" s="1487"/>
      <c r="D26" s="1487"/>
      <c r="E26" s="1487"/>
      <c r="F26" s="1487"/>
      <c r="G26" s="1487"/>
      <c r="H26" s="1487"/>
      <c r="I26" s="1487"/>
      <c r="J26" s="1487"/>
      <c r="L26" s="1238"/>
      <c r="M26" s="1238"/>
      <c r="N26" s="1238"/>
      <c r="O26" s="1238"/>
      <c r="P26" s="1238"/>
      <c r="Q26" s="1238"/>
    </row>
    <row r="27" spans="1:17" ht="15.75" customHeight="1">
      <c r="A27" s="1487"/>
      <c r="B27" s="1487"/>
      <c r="C27" s="1487"/>
      <c r="D27" s="1487"/>
      <c r="E27" s="1487"/>
      <c r="F27" s="1487"/>
      <c r="G27" s="1487"/>
      <c r="H27" s="1487"/>
      <c r="I27" s="1487"/>
      <c r="J27" s="1487"/>
      <c r="L27" s="1238"/>
      <c r="M27" s="1238"/>
      <c r="N27" s="1238"/>
      <c r="O27" s="1238"/>
      <c r="P27" s="1238"/>
      <c r="Q27" s="1238"/>
    </row>
    <row r="28" spans="1:17" ht="15.75" customHeight="1">
      <c r="A28" s="1487"/>
      <c r="B28" s="1487"/>
      <c r="C28" s="1487"/>
      <c r="D28" s="1487"/>
      <c r="E28" s="1487"/>
      <c r="F28" s="1487"/>
      <c r="G28" s="1487"/>
      <c r="H28" s="1487"/>
      <c r="I28" s="1487"/>
      <c r="J28" s="1487"/>
      <c r="L28" s="1238"/>
      <c r="M28" s="1238"/>
      <c r="N28" s="1238"/>
      <c r="O28" s="1238"/>
      <c r="P28" s="1238"/>
      <c r="Q28" s="1238"/>
    </row>
    <row r="29" spans="1:17" ht="15.75" customHeight="1">
      <c r="A29" s="1487"/>
      <c r="B29" s="1487"/>
      <c r="C29" s="1487"/>
      <c r="D29" s="1487"/>
      <c r="E29" s="1487"/>
      <c r="F29" s="1487"/>
      <c r="G29" s="1487"/>
      <c r="H29" s="1487"/>
      <c r="I29" s="1487"/>
      <c r="J29" s="1487"/>
      <c r="L29" s="1238"/>
      <c r="M29" s="1238"/>
      <c r="N29" s="1238"/>
      <c r="O29" s="1238"/>
      <c r="P29" s="1238"/>
      <c r="Q29" s="1238"/>
    </row>
    <row r="30" spans="1:17" ht="15.75" customHeight="1">
      <c r="A30" s="1487"/>
      <c r="B30" s="1487"/>
      <c r="C30" s="1487"/>
      <c r="D30" s="1487"/>
      <c r="E30" s="1487"/>
      <c r="F30" s="1487"/>
      <c r="G30" s="1487"/>
      <c r="H30" s="1487"/>
      <c r="I30" s="1487"/>
      <c r="J30" s="1487"/>
      <c r="L30" s="1238"/>
      <c r="M30" s="1238"/>
      <c r="N30" s="1238"/>
      <c r="O30" s="1238"/>
      <c r="P30" s="1238"/>
      <c r="Q30" s="1238"/>
    </row>
    <row r="31" spans="1:17" ht="15.75" customHeight="1">
      <c r="A31" s="1487"/>
      <c r="B31" s="1487"/>
      <c r="C31" s="1487"/>
      <c r="D31" s="1487"/>
      <c r="E31" s="1487"/>
      <c r="F31" s="1487"/>
      <c r="G31" s="1487"/>
      <c r="H31" s="1487"/>
      <c r="I31" s="1487"/>
      <c r="J31" s="1487"/>
      <c r="L31" s="1238"/>
      <c r="M31" s="1238"/>
      <c r="N31" s="1238"/>
      <c r="O31" s="1238"/>
      <c r="P31" s="1238"/>
      <c r="Q31" s="1238"/>
    </row>
    <row r="32" spans="1:17" ht="15.75" customHeight="1">
      <c r="A32" s="1487"/>
      <c r="B32" s="1487"/>
      <c r="C32" s="1487"/>
      <c r="D32" s="1487"/>
      <c r="E32" s="1487"/>
      <c r="F32" s="1487"/>
      <c r="G32" s="1487"/>
      <c r="H32" s="1487"/>
      <c r="I32" s="1487"/>
      <c r="J32" s="1487"/>
      <c r="L32" s="1238"/>
      <c r="M32" s="1238"/>
      <c r="N32" s="1238"/>
      <c r="O32" s="1238"/>
      <c r="P32" s="1238"/>
      <c r="Q32" s="1238"/>
    </row>
    <row r="33" spans="1:17" ht="15.75" customHeight="1">
      <c r="A33" s="1487"/>
      <c r="B33" s="1487"/>
      <c r="C33" s="1487"/>
      <c r="D33" s="1487"/>
      <c r="E33" s="1487"/>
      <c r="F33" s="1487"/>
      <c r="G33" s="1487"/>
      <c r="H33" s="1487"/>
      <c r="I33" s="1487"/>
      <c r="J33" s="1487"/>
      <c r="L33" s="1238"/>
      <c r="M33" s="1238"/>
      <c r="N33" s="1238"/>
      <c r="O33" s="1238"/>
      <c r="P33" s="1238"/>
      <c r="Q33" s="1238"/>
    </row>
    <row r="34" spans="1:17" ht="15.75" customHeight="1">
      <c r="A34" s="1487"/>
      <c r="B34" s="1487"/>
      <c r="C34" s="1487"/>
      <c r="D34" s="1487"/>
      <c r="E34" s="1487"/>
      <c r="F34" s="1487"/>
      <c r="G34" s="1487"/>
      <c r="H34" s="1487"/>
      <c r="I34" s="1487"/>
      <c r="J34" s="1487"/>
      <c r="L34" s="1238"/>
      <c r="M34" s="1238"/>
      <c r="N34" s="1238"/>
      <c r="O34" s="1238"/>
      <c r="P34" s="1238"/>
      <c r="Q34" s="1238"/>
    </row>
    <row r="35" spans="1:17" ht="15.75" customHeight="1">
      <c r="A35" s="1487"/>
      <c r="B35" s="1487"/>
      <c r="C35" s="1487"/>
      <c r="D35" s="1487"/>
      <c r="E35" s="1487"/>
      <c r="F35" s="1487"/>
      <c r="G35" s="1487"/>
      <c r="H35" s="1487"/>
      <c r="I35" s="1487"/>
      <c r="J35" s="1487"/>
      <c r="L35" s="1238"/>
      <c r="M35" s="1238"/>
      <c r="N35" s="1238"/>
      <c r="O35" s="1238"/>
      <c r="P35" s="1238"/>
      <c r="Q35" s="1238"/>
    </row>
    <row r="36" spans="1:17" ht="15.75" customHeight="1">
      <c r="A36" s="1487"/>
      <c r="B36" s="1487"/>
      <c r="C36" s="1487"/>
      <c r="D36" s="1487"/>
      <c r="E36" s="1487"/>
      <c r="F36" s="1487"/>
      <c r="G36" s="1487"/>
      <c r="H36" s="1487"/>
      <c r="I36" s="1487"/>
      <c r="J36" s="1487"/>
      <c r="L36" s="1238"/>
      <c r="M36" s="1238"/>
      <c r="N36" s="1238"/>
      <c r="O36" s="1238"/>
      <c r="P36" s="1238"/>
      <c r="Q36" s="1238"/>
    </row>
    <row r="37" spans="1:17" ht="15.75" customHeight="1">
      <c r="A37" s="1487"/>
      <c r="B37" s="1487"/>
      <c r="C37" s="1487"/>
      <c r="D37" s="1487"/>
      <c r="E37" s="1487"/>
      <c r="F37" s="1487"/>
      <c r="G37" s="1487"/>
      <c r="H37" s="1487"/>
      <c r="I37" s="1487"/>
      <c r="J37" s="1487"/>
      <c r="L37" s="1238"/>
      <c r="M37" s="1238"/>
      <c r="N37" s="1238"/>
      <c r="O37" s="1238"/>
      <c r="P37" s="1238"/>
      <c r="Q37" s="1238"/>
    </row>
    <row r="38" spans="1:17" ht="15.75" customHeight="1">
      <c r="A38" s="1487"/>
      <c r="B38" s="1487"/>
      <c r="C38" s="1487"/>
      <c r="D38" s="1487"/>
      <c r="E38" s="1487"/>
      <c r="F38" s="1487"/>
      <c r="G38" s="1487"/>
      <c r="H38" s="1487"/>
      <c r="I38" s="1487"/>
      <c r="J38" s="1487"/>
      <c r="L38" s="1238"/>
      <c r="M38" s="1238"/>
      <c r="N38" s="1238"/>
      <c r="O38" s="1238"/>
      <c r="P38" s="1238"/>
      <c r="Q38" s="1238"/>
    </row>
    <row r="39" spans="1:17" ht="15.75" customHeight="1">
      <c r="L39" s="1238"/>
      <c r="M39" s="1238"/>
      <c r="N39" s="1238"/>
      <c r="O39" s="1238"/>
      <c r="P39" s="1238"/>
      <c r="Q39" s="1238"/>
    </row>
    <row r="40" spans="1:17" ht="15.75" customHeight="1">
      <c r="L40" s="1238"/>
      <c r="M40" s="1238"/>
      <c r="N40" s="1238"/>
      <c r="O40" s="1238"/>
      <c r="P40" s="1238"/>
      <c r="Q40" s="1238"/>
    </row>
    <row r="41" spans="1:17" ht="15.75" customHeight="1">
      <c r="L41" s="1238"/>
      <c r="M41" s="1238"/>
      <c r="N41" s="1238"/>
      <c r="O41" s="1238"/>
      <c r="P41" s="1238"/>
      <c r="Q41" s="1238"/>
    </row>
    <row r="47" spans="1:17">
      <c r="F47" s="39"/>
    </row>
  </sheetData>
  <mergeCells count="1">
    <mergeCell ref="A5:J38"/>
  </mergeCells>
  <pageMargins left="0.70866141732283472" right="0.70866141732283472" top="0.74803149606299213" bottom="0.74803149606299213" header="0.31496062992125984" footer="0.31496062992125984"/>
  <pageSetup paperSize="119" scale="73"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I11"/>
  <sheetViews>
    <sheetView showGridLines="0" view="pageBreakPreview" zoomScale="115" zoomScaleNormal="100" zoomScaleSheetLayoutView="115" workbookViewId="0">
      <selection activeCell="L41" sqref="L41"/>
    </sheetView>
  </sheetViews>
  <sheetFormatPr baseColWidth="10" defaultColWidth="11.42578125" defaultRowHeight="14.25"/>
  <cols>
    <col min="1" max="1" width="42" style="344" customWidth="1"/>
    <col min="2" max="2" width="12" style="344" customWidth="1"/>
    <col min="3" max="3" width="14.5703125" style="344" customWidth="1"/>
    <col min="4" max="6" width="11.140625" style="344" customWidth="1"/>
    <col min="7" max="8" width="7.85546875" style="344" customWidth="1"/>
    <col min="9" max="9" width="10" style="344" bestFit="1" customWidth="1"/>
    <col min="10" max="16384" width="11.42578125" style="344"/>
  </cols>
  <sheetData>
    <row r="1" spans="1:9" s="465" customFormat="1" ht="34.5" customHeight="1">
      <c r="A1" s="1591" t="s">
        <v>924</v>
      </c>
      <c r="B1" s="1591"/>
      <c r="C1" s="1591"/>
      <c r="D1" s="1591"/>
      <c r="E1" s="1591"/>
      <c r="F1" s="1591"/>
      <c r="G1" s="1591"/>
      <c r="H1" s="1591"/>
      <c r="I1" s="1591"/>
    </row>
    <row r="2" spans="1:9" s="465" customFormat="1" ht="14.25" customHeight="1">
      <c r="A2" s="1592" t="s">
        <v>953</v>
      </c>
      <c r="B2" s="1592"/>
      <c r="C2" s="1593"/>
      <c r="D2" s="1593"/>
      <c r="E2" s="1593"/>
      <c r="F2" s="1593"/>
      <c r="G2" s="1593"/>
      <c r="H2" s="1593"/>
      <c r="I2" s="1593"/>
    </row>
    <row r="3" spans="1:9" ht="8.25" customHeight="1">
      <c r="A3" s="345"/>
      <c r="B3" s="345"/>
      <c r="C3" s="345"/>
      <c r="D3" s="345"/>
      <c r="E3" s="345"/>
      <c r="F3" s="345"/>
      <c r="G3" s="345"/>
      <c r="H3" s="345"/>
      <c r="I3" s="345"/>
    </row>
    <row r="4" spans="1:9" ht="18.75" customHeight="1">
      <c r="A4" s="466" t="s">
        <v>925</v>
      </c>
      <c r="B4" s="1268" t="s">
        <v>587</v>
      </c>
      <c r="C4" s="1269" t="s">
        <v>942</v>
      </c>
      <c r="D4" s="1270" t="s">
        <v>185</v>
      </c>
      <c r="E4" s="345"/>
      <c r="F4" s="345"/>
      <c r="G4" s="345"/>
      <c r="H4" s="345"/>
      <c r="I4" s="345"/>
    </row>
    <row r="5" spans="1:9" ht="18.75" customHeight="1">
      <c r="A5" s="347" t="s">
        <v>926</v>
      </c>
      <c r="B5" s="870">
        <v>2840</v>
      </c>
      <c r="C5" s="870">
        <v>741</v>
      </c>
      <c r="D5" s="1274">
        <f>+Tabla55[[#This Row],[Ene-Mar. 2025]]+Tabla55[[#This Row],[2024]]</f>
        <v>3581</v>
      </c>
      <c r="E5" s="345"/>
      <c r="F5" s="345"/>
      <c r="G5" s="345"/>
      <c r="H5" s="345"/>
      <c r="I5" s="345"/>
    </row>
    <row r="6" spans="1:9" ht="15">
      <c r="A6" s="347" t="s">
        <v>927</v>
      </c>
      <c r="B6" s="870">
        <v>14484</v>
      </c>
      <c r="C6" s="870">
        <v>2801</v>
      </c>
      <c r="D6" s="1274">
        <f>+Tabla55[[#This Row],[Ene-Mar. 2025]]+Tabla55[[#This Row],[2024]]</f>
        <v>17285</v>
      </c>
      <c r="E6" s="345"/>
      <c r="F6" s="345"/>
      <c r="G6" s="345"/>
      <c r="H6" s="345"/>
      <c r="I6" s="345"/>
    </row>
    <row r="7" spans="1:9" ht="15">
      <c r="A7" s="347" t="s">
        <v>928</v>
      </c>
      <c r="B7" s="870">
        <v>2396</v>
      </c>
      <c r="C7" s="870">
        <v>528</v>
      </c>
      <c r="D7" s="1274">
        <f>+Tabla55[[#This Row],[Ene-Mar. 2025]]+Tabla55[[#This Row],[2024]]</f>
        <v>2924</v>
      </c>
      <c r="E7" s="345"/>
      <c r="F7" s="345"/>
      <c r="G7" s="345"/>
      <c r="H7" s="345"/>
      <c r="I7" s="345"/>
    </row>
    <row r="8" spans="1:9" ht="15">
      <c r="A8" s="347" t="s">
        <v>929</v>
      </c>
      <c r="B8" s="870">
        <v>1847</v>
      </c>
      <c r="C8" s="870">
        <v>309</v>
      </c>
      <c r="D8" s="1274">
        <f>+Tabla55[[#This Row],[Ene-Mar. 2025]]+Tabla55[[#This Row],[2024]]</f>
        <v>2156</v>
      </c>
      <c r="E8" s="345"/>
      <c r="F8" s="345"/>
      <c r="G8" s="345"/>
      <c r="H8" s="345"/>
      <c r="I8" s="345"/>
    </row>
    <row r="9" spans="1:9" s="1077" customFormat="1" ht="19.5" customHeight="1">
      <c r="A9" s="1195" t="s">
        <v>930</v>
      </c>
      <c r="B9" s="1195"/>
      <c r="C9" s="1196"/>
      <c r="D9" s="1271"/>
      <c r="E9" s="345"/>
    </row>
    <row r="10" spans="1:9">
      <c r="A10" s="346"/>
      <c r="B10" s="346"/>
      <c r="C10" s="346"/>
      <c r="D10" s="346"/>
      <c r="E10" s="346"/>
      <c r="F10" s="346"/>
      <c r="G10" s="346"/>
      <c r="H10" s="346"/>
      <c r="I10" s="346"/>
    </row>
    <row r="11" spans="1:9">
      <c r="A11" s="346"/>
      <c r="B11" s="346"/>
      <c r="C11" s="346"/>
      <c r="D11" s="346"/>
      <c r="E11" s="346"/>
      <c r="F11" s="346"/>
      <c r="G11" s="346"/>
      <c r="H11" s="346"/>
      <c r="I11" s="346"/>
    </row>
  </sheetData>
  <mergeCells count="2">
    <mergeCell ref="A1:I1"/>
    <mergeCell ref="A2:I2"/>
  </mergeCells>
  <pageMargins left="0.70866141732283472" right="0.70866141732283472" top="0.74803149606299213" bottom="0.74803149606299213" header="0.31496062992125984" footer="0.31496062992125984"/>
  <pageSetup scale="95"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C D A T A [ 1 ] ] > < / C u s t o m C o n t e n t > < / G e m i n i > 
</file>

<file path=customXml/item10.xml>��< ? x m l   v e r s i o n = " 1 . 0 "   e n c o d i n g = " U T F - 1 6 " ? > < G e m i n i   x m l n s = " h t t p : / / g e m i n i / p i v o t c u s t o m i z a t i o n / S a n d b o x N o n E m p t y " > < C u s t o m C o n t e n t > < ! [ C D A T A [ 1 ] ] > < / C u s t o m C o n t e n t > < / G e m i n i > 
</file>

<file path=customXml/item1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3.xml>��< ? x m l   v e r s i o n = " 1 . 0 "   e n c o d i n g = " U T F - 1 6 " ? > < G e m i n i   x m l n s = " h t t p : / / g e m i n i / p i v o t c u s t o m i z a t i o n / T a b l e O r d e r " > < C u s t o m C o n t e n t > < ! [ C D A T A [ R a n g o - f 3 f e 5 9 b c - c 8 f 1 - 4 b e c - 8 0 e 6 - b 3 4 4 c 0 9 d 9 7 7 3 ] ] > < / C u s t o m C o n t e n t > < / G e m i n i > 
</file>

<file path=customXml/item14.xml>��< ? x m l   v e r s i o n = " 1 . 0 "   e n c o d i n g = " U T F - 1 6 " ? > < G e m i n i   x m l n s = " h t t p : / / g e m i n i / p i v o t c u s t o m i z a t i o n / S h o w I m p l i c i t M e a s u r e s " > < C u s t o m C o n t e n t > < ! [ C D A T A [ F a l s e ] ] > < / C u s t o m C o n t e n t > < / G e m i n i > 
</file>

<file path=customXml/item15.xml><?xml version="1.0" encoding="utf-8"?>
<?mso-contentType ?>
<FormTemplates xmlns="http://schemas.microsoft.com/sharepoint/v3/contenttype/forms">
  <Display>DocumentLibraryForm</Display>
  <Edit>DocumentLibraryForm</Edit>
  <New>DocumentLibraryForm</New>
</FormTemplates>
</file>

<file path=customXml/item16.xml>��< ? x m l   v e r s i o n = " 1 . 0 "   e n c o d i n g = " U T F - 1 6 " ? > < G e m i n i   x m l n s = " h t t p : / / g e m i n i / p i v o t c u s t o m i z a t i o n / P o w e r P i v o t V e r s i o n " > < C u s t o m C o n t e n t > < ! [ C D A T A [ 2 0 1 1 . 1 1 0 . 2 8 3 0 . 7 7 ] ] > < / C u s t o m C o n t e n t > < / G e m i n i > 
</file>

<file path=customXml/item17.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9.xml>��< ? x m l   v e r s i o n = " 1 . 0 "   e n c o d i n g = " U T F - 1 6 " ? > < G e m i n i   x m l n s = " h t t p : / / g e m i n i / p i v o t c u s t o m i z a t i o n / S h o w H i d d e n " > < C u s t o m C o n t e n t > < ! [ C D A T A [ T r u e ] ] > < / C u s t o m C o n t e n t > < / G e m i n i > 
</file>

<file path=customXml/item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20.xml>��< ? x m l   v e r s i o n = " 1 . 0 "   e n c o d i n g = " U T F - 1 6 " ? > < G e m i n i   x m l n s = " h t t p : / / g e m i n i / p i v o t c u s t o m i z a t i o n / I s S a n d b o x E m b e d d e d " > < C u s t o m C o n t e n t > < ! [ C D A T A [ y e s ] ] > < / C u s t o m C o n t e n t > < / G e m i n i > 
</file>

<file path=customXml/item21.xml>��< ? x m l   v e r s i o n = " 1 . 0 "   e n c o d i n g = " U T F - 1 6 " ? > < G e m i n i   x m l n s = " h t t p : / / g e m i n i / p i v o t c u s t o m i z a t i o n / M a n u a l C a l c M o d e " > < C u s t o m C o n t e n t > < ! [ C D A T A [ F a l s e ] ] > < / C u s t o m C o n t e n t > < / G e m i n i > 
</file>

<file path=customXml/item3.xml>��< ? x m l   v e r s i o n = " 1 . 0 "   e n c o d i n g = " U T F - 1 6 " ? > < G e m i n i   x m l n s = " h t t p : / / g e m i n i / p i v o t c u s t o m i z a t i o n / L i n k e d T a b l e U p d a t e M o d e " > < C u s t o m C o n t e n t > < ! [ C D A T A [ T r u e ] ] > < / C u s t o m C o n t e n t > < / G e m i n i > 
</file>

<file path=customXml/item4.xml>��< ? x m l   v e r s i o n = " 1 . 0 "   e n c o d i n g = " U T F - 1 6 " ? > < G e m i n i   x m l n s = " h t t p : / / g e m i n i / p i v o t c u s t o m i z a t i o n / C l i e n t W i n d o w X M L " > < C u s t o m C o n t e n t > < ! [ C D A T A [ R a n g o - f 3 f e 5 9 b c - c 8 f 1 - 4 b e c - 8 0 e 6 - b 3 4 4 c 0 9 d 9 7 7 3 ] ] > < / C u s t o m C o n t e n t > < / G e m i n i > 
</file>

<file path=customXml/item5.xml><?xml version="1.0" encoding="utf-8"?>
<ct:contentTypeSchema xmlns:ct="http://schemas.microsoft.com/office/2006/metadata/contentType" xmlns:ma="http://schemas.microsoft.com/office/2006/metadata/properties/metaAttributes" ct:_="" ma:_="" ma:contentTypeName="Documento" ma:contentTypeID="0x010100C704E2B479DFD448AE0C9C92805B4070" ma:contentTypeVersion="16" ma:contentTypeDescription="Crear nuevo documento." ma:contentTypeScope="" ma:versionID="1f1cfbe9bbea3be3d5456483c9b0a08f">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80bb1a2bb4be44cffe3b1e34433fcaea"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10.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11.xml><?xml version="1.0" encoding="utf-8"?>
<ds:datastoreItem xmlns:ds="http://schemas.openxmlformats.org/officeDocument/2006/customXml" ds:itemID="{66F5A4A9-28DD-42B5-A74E-D3194527FB7C}">
  <ds:schemaRefs>
    <ds:schemaRef ds:uri="http://gemini/pivotcustomization/Diagrams"/>
  </ds:schemaRefs>
</ds:datastoreItem>
</file>

<file path=customXml/itemProps12.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3.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14.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15.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16.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17.xml><?xml version="1.0" encoding="utf-8"?>
<ds:datastoreItem xmlns:ds="http://schemas.openxmlformats.org/officeDocument/2006/customXml" ds:itemID="{2C43D010-1F8F-44B5-9EAF-E538678E4F29}">
  <ds:schemaRefs>
    <ds:schemaRef ds:uri="http://schemas.microsoft.com/office/2006/metadata/properties"/>
    <ds:schemaRef ds:uri="http://purl.org/dc/terms/"/>
    <ds:schemaRef ds:uri="http://schemas.microsoft.com/office/infopath/2007/PartnerControls"/>
    <ds:schemaRef ds:uri="http://www.w3.org/XML/1998/namespace"/>
    <ds:schemaRef ds:uri="http://schemas.microsoft.com/office/2006/documentManagement/types"/>
    <ds:schemaRef ds:uri="da0356f3-83b3-42db-a4ea-d0e11b8bbdec"/>
    <ds:schemaRef ds:uri="http://purl.org/dc/dcmitype/"/>
    <ds:schemaRef ds:uri="http://schemas.openxmlformats.org/package/2006/metadata/core-properties"/>
    <ds:schemaRef ds:uri="8dedfef6-c5ba-4a3e-af87-6a55fe944720"/>
    <ds:schemaRef ds:uri="http://purl.org/dc/elements/1.1/"/>
  </ds:schemaRefs>
</ds:datastoreItem>
</file>

<file path=customXml/itemProps18.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9.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2.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20.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21.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3.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4.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5.xml><?xml version="1.0" encoding="utf-8"?>
<ds:datastoreItem xmlns:ds="http://schemas.openxmlformats.org/officeDocument/2006/customXml" ds:itemID="{FD9A2553-5920-416F-A010-EFAA77DACD01}"/>
</file>

<file path=customXml/itemProps6.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7.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8.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9.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101</vt:i4>
      </vt:variant>
      <vt:variant>
        <vt:lpstr>Rangos con nombre</vt:lpstr>
      </vt:variant>
      <vt:variant>
        <vt:i4>100</vt:i4>
      </vt:variant>
    </vt:vector>
  </HeadingPairs>
  <TitlesOfParts>
    <vt:vector size="201" baseType="lpstr">
      <vt:lpstr>Present.Aprob.</vt:lpstr>
      <vt:lpstr>Fecha_publicación </vt:lpstr>
      <vt:lpstr>Resumen </vt:lpstr>
      <vt:lpstr>Present. </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IV.1a.Definición Ing.Gastos)</vt:lpstr>
      <vt:lpstr>IV.1b.Definición Ing.Gastos</vt:lpstr>
      <vt:lpstr>IV. ING._ EGR</vt:lpstr>
      <vt:lpstr>IV.1.2. Analisis Ing.Egr</vt:lpstr>
      <vt:lpstr>IV.1.3. Ingr y egr SDSS</vt:lpstr>
      <vt:lpstr>IV.1.4. Recaudo x sector</vt:lpstr>
      <vt:lpstr>IV.1.5 Rec. x origen</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IV.3.9 Cartera Comp.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VII.2.CBSS-Tramit.</vt:lpstr>
      <vt:lpstr>VII.3.CBSS-Benef</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'Fecha_publicación '!Área_de_impresión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'IV.3.9 Cartera Comp.'!Área_de_impresión</vt:lpstr>
      <vt:lpstr>'IV.4.1. Analisis '!Área_de_impresión</vt:lpstr>
      <vt:lpstr>'IV.4.2.Pagos ARL A'!Área_de_impresión</vt:lpstr>
      <vt:lpstr>'Present. '!Área_de_impresión</vt:lpstr>
      <vt:lpstr>Present.Aprob.!Área_de_impresión</vt:lpstr>
      <vt:lpstr>'Resumen '!Área_de_impresión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'VII.2.CBSS-Tramit.'!Área_de_impresión</vt:lpstr>
      <vt:lpstr>'VII.3.CBSS-Benef'!Área_de_impresión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Gilma Gisselle Santana</cp:lastModifiedBy>
  <cp:revision/>
  <cp:lastPrinted>2025-06-02T13:33:13Z</cp:lastPrinted>
  <dcterms:created xsi:type="dcterms:W3CDTF">2010-04-06T13:07:55Z</dcterms:created>
  <dcterms:modified xsi:type="dcterms:W3CDTF">2025-06-02T14:03:22Z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